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autoCompressPictures="0" defaultThemeVersion="166925"/>
  <mc:AlternateContent xmlns:mc="http://schemas.openxmlformats.org/markup-compatibility/2006">
    <mc:Choice Requires="x15">
      <x15ac:absPath xmlns:x15ac="http://schemas.microsoft.com/office/spreadsheetml/2010/11/ac" url="D:\LakeErie_data\Literature\"/>
    </mc:Choice>
  </mc:AlternateContent>
  <xr:revisionPtr revIDLastSave="0" documentId="13_ncr:1_{1E88B64F-B08F-4693-8664-1D7315DF53AF}" xr6:coauthVersionLast="41" xr6:coauthVersionMax="41" xr10:uidLastSave="{00000000-0000-0000-0000-000000000000}"/>
  <bookViews>
    <workbookView xWindow="-120" yWindow="-120" windowWidth="19440" windowHeight="15000" tabRatio="933" firstSheet="24" activeTab="28" xr2:uid="{00000000-000D-0000-FFFF-FFFF00000000}"/>
  </bookViews>
  <sheets>
    <sheet name="Read me" sheetId="14" r:id="rId1"/>
    <sheet name="Update_note" sheetId="21" r:id="rId2"/>
    <sheet name="Zhang et al (2017)" sheetId="28" r:id="rId3"/>
    <sheet name="Lozier et al. (2017)" sheetId="6" r:id="rId4"/>
    <sheet name="Williams (2015), King 2016 " sheetId="33" r:id="rId5"/>
    <sheet name="Pease et al. (2018)" sheetId="22" r:id="rId6"/>
    <sheet name="Ball Coelho et al. (2011)" sheetId="27" r:id="rId7"/>
    <sheet name="Saadat et al. (2018)" sheetId="34" r:id="rId8"/>
    <sheet name="Smith et al. (2015b)" sheetId="8" r:id="rId9"/>
    <sheet name="Smith et al. (2015)a" sheetId="1" r:id="rId10"/>
    <sheet name="Smith et al. (2017)" sheetId="35" r:id="rId11"/>
    <sheet name="Hernandez-Ramirez et al. (2007)" sheetId="36" r:id="rId12"/>
    <sheet name="Shipitalo et al., 2013" sheetId="37" r:id="rId13"/>
    <sheet name="Lam et al. (2016)" sheetId="2" r:id="rId14"/>
    <sheet name="Tan and Zhang (2010)" sheetId="26" r:id="rId15"/>
    <sheet name="Van et al. (2016)" sheetId="7" r:id="rId16"/>
    <sheet name="Wang et al. (2018)" sheetId="31" r:id="rId17"/>
    <sheet name="Summary_site_year_6_21" sheetId="29" r:id="rId18"/>
    <sheet name="Summary_site_year_8_1" sheetId="49" r:id="rId19"/>
    <sheet name="Summary" sheetId="69" r:id="rId20"/>
    <sheet name="Rainfall vs STP" sheetId="64" r:id="rId21"/>
    <sheet name="Seasonal effect" sheetId="62" r:id="rId22"/>
    <sheet name="interaction_selection" sheetId="53" r:id="rId23"/>
    <sheet name="P data summary by literature" sheetId="46" r:id="rId24"/>
    <sheet name="P site-yr summary by literatur" sheetId="65" r:id="rId25"/>
    <sheet name="Site_year_number_summary_6_21" sheetId="38" r:id="rId26"/>
    <sheet name="Site_year_annual_summary_8_1" sheetId="55" r:id="rId27"/>
    <sheet name="8-1summary" sheetId="58" r:id="rId28"/>
    <sheet name="10_23summary" sheetId="70" r:id="rId29"/>
  </sheets>
  <definedNames>
    <definedName name="_xlnm._FilterDatabase" localSheetId="28" hidden="1">'10_23summary'!$A$1:$AO$179</definedName>
    <definedName name="_xlnm._FilterDatabase" localSheetId="27" hidden="1">'8-1summary'!$A$1:$AO$184</definedName>
    <definedName name="_xlnm._FilterDatabase" localSheetId="22" hidden="1">interaction_selection!$A$1:$B$85</definedName>
    <definedName name="_xlnm._FilterDatabase" localSheetId="20" hidden="1">'Rainfall vs STP'!$A$1:$E$118</definedName>
    <definedName name="_xlnm._FilterDatabase" localSheetId="17" hidden="1">Summary_site_year_6_21!$A$1:$AV$344</definedName>
    <definedName name="_xlnm._FilterDatabase" localSheetId="18" hidden="1">Summary_site_year_8_1!$A$1:$AN$332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G179" i="70" l="1"/>
  <c r="AD179" i="70"/>
  <c r="R179" i="70"/>
  <c r="Q179" i="70"/>
  <c r="O179" i="70"/>
  <c r="N179" i="70"/>
  <c r="L179" i="70"/>
  <c r="K179" i="70"/>
  <c r="J179" i="70"/>
  <c r="I179" i="70"/>
  <c r="H179" i="70"/>
  <c r="G179" i="70"/>
  <c r="AG178" i="70"/>
  <c r="AD178" i="70"/>
  <c r="R178" i="70"/>
  <c r="Q178" i="70"/>
  <c r="O178" i="70"/>
  <c r="N178" i="70"/>
  <c r="L178" i="70"/>
  <c r="K178" i="70"/>
  <c r="J178" i="70"/>
  <c r="I178" i="70"/>
  <c r="H178" i="70"/>
  <c r="G178" i="70"/>
  <c r="AG177" i="70"/>
  <c r="AD177" i="70"/>
  <c r="R177" i="70"/>
  <c r="Q177" i="70"/>
  <c r="O177" i="70"/>
  <c r="N177" i="70"/>
  <c r="L177" i="70"/>
  <c r="K177" i="70"/>
  <c r="J177" i="70"/>
  <c r="I177" i="70"/>
  <c r="H177" i="70"/>
  <c r="G177" i="70"/>
  <c r="E3" i="64" l="1"/>
  <c r="E4" i="64"/>
  <c r="E5" i="64"/>
  <c r="E6" i="64"/>
  <c r="E7" i="64"/>
  <c r="E8" i="64"/>
  <c r="E9" i="64"/>
  <c r="E10" i="64"/>
  <c r="E11" i="64"/>
  <c r="E61" i="64"/>
  <c r="E62" i="64"/>
  <c r="E63" i="64"/>
  <c r="E64" i="64"/>
  <c r="E65" i="64"/>
  <c r="E12" i="64"/>
  <c r="E13" i="64"/>
  <c r="E14" i="64"/>
  <c r="E15" i="64"/>
  <c r="E66" i="64"/>
  <c r="E67" i="64"/>
  <c r="E68" i="64"/>
  <c r="E16" i="64"/>
  <c r="E17" i="64"/>
  <c r="E18" i="64"/>
  <c r="E19" i="64"/>
  <c r="E20" i="64"/>
  <c r="E21" i="64"/>
  <c r="E22" i="64"/>
  <c r="E23" i="64"/>
  <c r="E24" i="64"/>
  <c r="E25" i="64"/>
  <c r="E26" i="64"/>
  <c r="E27" i="64"/>
  <c r="E69" i="64"/>
  <c r="E70" i="64"/>
  <c r="E28" i="64"/>
  <c r="E29" i="64"/>
  <c r="E30" i="64"/>
  <c r="E31" i="64"/>
  <c r="E71" i="64"/>
  <c r="E72" i="64"/>
  <c r="E73" i="64"/>
  <c r="E74" i="64"/>
  <c r="E75" i="64"/>
  <c r="E76" i="64"/>
  <c r="E77" i="64"/>
  <c r="E78" i="64"/>
  <c r="E79" i="64"/>
  <c r="E80" i="64"/>
  <c r="E81" i="64"/>
  <c r="E32" i="64"/>
  <c r="E33" i="64"/>
  <c r="E82" i="64"/>
  <c r="E83" i="64"/>
  <c r="E84" i="64"/>
  <c r="E85" i="64"/>
  <c r="E86" i="64"/>
  <c r="E87" i="64"/>
  <c r="E34" i="64"/>
  <c r="E35" i="64"/>
  <c r="E36" i="64"/>
  <c r="E37" i="64"/>
  <c r="E38" i="64"/>
  <c r="E88" i="64"/>
  <c r="E89" i="64"/>
  <c r="E90" i="64"/>
  <c r="E39" i="64"/>
  <c r="E40" i="64"/>
  <c r="E91" i="64"/>
  <c r="E92" i="64"/>
  <c r="E93" i="64"/>
  <c r="E94" i="64"/>
  <c r="E95" i="64"/>
  <c r="E96" i="64"/>
  <c r="E41" i="64"/>
  <c r="E42" i="64"/>
  <c r="E97" i="64"/>
  <c r="E98" i="64"/>
  <c r="E99" i="64"/>
  <c r="E100" i="64"/>
  <c r="E101" i="64"/>
  <c r="E102" i="64"/>
  <c r="E43" i="64"/>
  <c r="E44" i="64"/>
  <c r="E103" i="64"/>
  <c r="E104" i="64"/>
  <c r="E105" i="64"/>
  <c r="E106" i="64"/>
  <c r="E107" i="64"/>
  <c r="E108" i="64"/>
  <c r="E45" i="64"/>
  <c r="E46" i="64"/>
  <c r="E47" i="64"/>
  <c r="E48" i="64"/>
  <c r="E49" i="64"/>
  <c r="E109" i="64"/>
  <c r="E110" i="64"/>
  <c r="E111" i="64"/>
  <c r="E50" i="64"/>
  <c r="E112" i="64"/>
  <c r="E51" i="64"/>
  <c r="E113" i="64"/>
  <c r="E52" i="64"/>
  <c r="E53" i="64"/>
  <c r="E54" i="64"/>
  <c r="E55" i="64"/>
  <c r="E56" i="64"/>
  <c r="E57" i="64"/>
  <c r="E58" i="64"/>
  <c r="E59" i="64"/>
  <c r="E60" i="64"/>
  <c r="E114" i="64"/>
  <c r="E115" i="64"/>
  <c r="E116" i="64"/>
  <c r="E117" i="64"/>
  <c r="E118" i="64"/>
  <c r="E2" i="64"/>
  <c r="Q183" i="69" l="1"/>
  <c r="Q182" i="69"/>
  <c r="P183" i="69"/>
  <c r="P182" i="69"/>
  <c r="N183" i="69"/>
  <c r="N182" i="69"/>
  <c r="M183" i="69"/>
  <c r="M182" i="69"/>
  <c r="H182" i="69"/>
  <c r="I182" i="69"/>
  <c r="J182" i="69"/>
  <c r="K182" i="69"/>
  <c r="H183" i="69"/>
  <c r="I183" i="69"/>
  <c r="J183" i="69"/>
  <c r="K183" i="69"/>
  <c r="G183" i="69"/>
  <c r="G182" i="69"/>
  <c r="B69" i="64" l="1"/>
  <c r="B70" i="64"/>
  <c r="B97" i="64"/>
  <c r="B98" i="64"/>
  <c r="K184" i="58" l="1"/>
  <c r="K183" i="58"/>
  <c r="K182" i="58"/>
  <c r="AG184" i="58"/>
  <c r="AG183" i="58"/>
  <c r="AG182" i="58"/>
  <c r="AD184" i="58"/>
  <c r="AD183" i="58"/>
  <c r="AD182" i="58"/>
  <c r="R184" i="58"/>
  <c r="R183" i="58"/>
  <c r="R182" i="58"/>
  <c r="Q184" i="58"/>
  <c r="Q183" i="58"/>
  <c r="Q182" i="58"/>
  <c r="O184" i="58"/>
  <c r="O183" i="58"/>
  <c r="O182" i="58"/>
  <c r="N184" i="58"/>
  <c r="N183" i="58"/>
  <c r="N182" i="58"/>
  <c r="H182" i="58"/>
  <c r="I182" i="58"/>
  <c r="J182" i="58"/>
  <c r="L182" i="58"/>
  <c r="H183" i="58"/>
  <c r="I183" i="58"/>
  <c r="J183" i="58"/>
  <c r="L183" i="58"/>
  <c r="H184" i="58"/>
  <c r="I184" i="58"/>
  <c r="J184" i="58"/>
  <c r="L184" i="58"/>
  <c r="G184" i="58"/>
  <c r="G183" i="58"/>
  <c r="G182" i="58"/>
  <c r="D15" i="65"/>
  <c r="C15" i="65"/>
  <c r="B3" i="64"/>
  <c r="B4" i="64"/>
  <c r="B5" i="64"/>
  <c r="B6" i="64"/>
  <c r="B7" i="64"/>
  <c r="B8" i="64"/>
  <c r="B9" i="64"/>
  <c r="B10" i="64"/>
  <c r="B11" i="64"/>
  <c r="B61" i="64"/>
  <c r="B62" i="64"/>
  <c r="B63" i="64"/>
  <c r="B64" i="64"/>
  <c r="B65" i="64"/>
  <c r="B12" i="64"/>
  <c r="B13" i="64"/>
  <c r="B14" i="64"/>
  <c r="B15" i="64"/>
  <c r="B66" i="64"/>
  <c r="B67" i="64"/>
  <c r="B68" i="64"/>
  <c r="B16" i="64"/>
  <c r="B17" i="64"/>
  <c r="B18" i="64"/>
  <c r="B19" i="64"/>
  <c r="B20" i="64"/>
  <c r="B21" i="64"/>
  <c r="B22" i="64"/>
  <c r="B23" i="64"/>
  <c r="B24" i="64"/>
  <c r="B25" i="64"/>
  <c r="B26" i="64"/>
  <c r="B27" i="64"/>
  <c r="B28" i="64"/>
  <c r="B29" i="64"/>
  <c r="B30" i="64"/>
  <c r="B31" i="64"/>
  <c r="B71" i="64"/>
  <c r="B72" i="64"/>
  <c r="B73" i="64"/>
  <c r="B74" i="64"/>
  <c r="B75" i="64"/>
  <c r="B76" i="64"/>
  <c r="B77" i="64"/>
  <c r="B78" i="64"/>
  <c r="B79" i="64"/>
  <c r="B80" i="64"/>
  <c r="B81" i="64"/>
  <c r="B32" i="64"/>
  <c r="B33" i="64"/>
  <c r="B82" i="64"/>
  <c r="B83" i="64"/>
  <c r="B84" i="64"/>
  <c r="B85" i="64"/>
  <c r="B86" i="64"/>
  <c r="B87" i="64"/>
  <c r="B34" i="64"/>
  <c r="B35" i="64"/>
  <c r="B36" i="64"/>
  <c r="B37" i="64"/>
  <c r="B38" i="64"/>
  <c r="B88" i="64"/>
  <c r="B89" i="64"/>
  <c r="B90" i="64"/>
  <c r="B39" i="64"/>
  <c r="B40" i="64"/>
  <c r="B91" i="64"/>
  <c r="B92" i="64"/>
  <c r="B93" i="64"/>
  <c r="B94" i="64"/>
  <c r="B95" i="64"/>
  <c r="B96" i="64"/>
  <c r="B41" i="64"/>
  <c r="B42" i="64"/>
  <c r="B99" i="64"/>
  <c r="B100" i="64"/>
  <c r="B101" i="64"/>
  <c r="B102" i="64"/>
  <c r="B43" i="64"/>
  <c r="B44" i="64"/>
  <c r="B103" i="64"/>
  <c r="B104" i="64"/>
  <c r="B105" i="64"/>
  <c r="B106" i="64"/>
  <c r="B107" i="64"/>
  <c r="B108" i="64"/>
  <c r="B45" i="64"/>
  <c r="B46" i="64"/>
  <c r="B47" i="64"/>
  <c r="B48" i="64"/>
  <c r="B49" i="64"/>
  <c r="B109" i="64"/>
  <c r="B110" i="64"/>
  <c r="B111" i="64"/>
  <c r="B50" i="64"/>
  <c r="B112" i="64"/>
  <c r="B51" i="64"/>
  <c r="B113" i="64"/>
  <c r="B52" i="64"/>
  <c r="B53" i="64"/>
  <c r="B54" i="64"/>
  <c r="B55" i="64"/>
  <c r="B56" i="64"/>
  <c r="B57" i="64"/>
  <c r="B58" i="64"/>
  <c r="B59" i="64"/>
  <c r="B60" i="64"/>
  <c r="B114" i="64"/>
  <c r="B115" i="64"/>
  <c r="B116" i="64"/>
  <c r="B117" i="64"/>
  <c r="B118" i="64"/>
  <c r="B2" i="64"/>
  <c r="M51" i="49"/>
  <c r="J63" i="31"/>
  <c r="K63" i="31"/>
  <c r="J64" i="31"/>
  <c r="K64" i="31"/>
  <c r="J65" i="31"/>
  <c r="K65" i="31"/>
  <c r="I64" i="31"/>
  <c r="I65" i="31"/>
  <c r="I63" i="31"/>
  <c r="M13" i="49"/>
  <c r="M14" i="49"/>
  <c r="M15" i="49"/>
  <c r="M16" i="49"/>
  <c r="M17" i="49"/>
  <c r="M18" i="49"/>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12" i="49"/>
  <c r="M75" i="49"/>
  <c r="M76" i="49"/>
  <c r="M77" i="49"/>
  <c r="M78" i="49"/>
  <c r="M79" i="49"/>
  <c r="M74" i="49"/>
  <c r="M52" i="49"/>
  <c r="M53" i="49"/>
  <c r="M54" i="49"/>
  <c r="M55" i="49"/>
  <c r="M56" i="49"/>
  <c r="M57" i="49"/>
  <c r="M50" i="49"/>
  <c r="M3" i="49"/>
  <c r="M4" i="49"/>
  <c r="M5" i="49"/>
  <c r="M6" i="49"/>
  <c r="M7" i="49"/>
  <c r="M8" i="49"/>
  <c r="M9" i="49"/>
  <c r="M10" i="49"/>
  <c r="M11" i="49"/>
  <c r="M58" i="49"/>
  <c r="M59" i="49"/>
  <c r="M60" i="49"/>
  <c r="M61" i="49"/>
  <c r="M62" i="49"/>
  <c r="M63" i="49"/>
  <c r="M64" i="49"/>
  <c r="M65" i="49"/>
  <c r="M66" i="49"/>
  <c r="M67" i="49"/>
  <c r="M68" i="49"/>
  <c r="M69" i="49"/>
  <c r="M70" i="49"/>
  <c r="M71" i="49"/>
  <c r="M72" i="49"/>
  <c r="M73" i="49"/>
  <c r="M80" i="49"/>
  <c r="M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201" i="49"/>
  <c r="M202" i="49"/>
  <c r="M203" i="49"/>
  <c r="M204" i="49"/>
  <c r="M205" i="49"/>
  <c r="M206" i="49"/>
  <c r="M207" i="49"/>
  <c r="M208" i="49"/>
  <c r="M209" i="49"/>
  <c r="M210" i="49"/>
  <c r="M211" i="49"/>
  <c r="M212" i="49"/>
  <c r="M213" i="49"/>
  <c r="M214" i="49"/>
  <c r="M215" i="49"/>
  <c r="M216" i="49"/>
  <c r="M217" i="49"/>
  <c r="M218" i="49"/>
  <c r="M219" i="49"/>
  <c r="M220" i="49"/>
  <c r="M221" i="49"/>
  <c r="M222" i="49"/>
  <c r="M223" i="49"/>
  <c r="M224" i="49"/>
  <c r="M225" i="49"/>
  <c r="M226" i="49"/>
  <c r="M227" i="49"/>
  <c r="M228" i="49"/>
  <c r="M229" i="49"/>
  <c r="M230" i="49"/>
  <c r="M231" i="49"/>
  <c r="M232" i="49"/>
  <c r="M233" i="49"/>
  <c r="M234" i="49"/>
  <c r="M235" i="49"/>
  <c r="M236" i="49"/>
  <c r="M237" i="49"/>
  <c r="M238" i="49"/>
  <c r="M239" i="49"/>
  <c r="M240" i="49"/>
  <c r="M241" i="49"/>
  <c r="M242" i="49"/>
  <c r="M243" i="49"/>
  <c r="M244" i="49"/>
  <c r="M245" i="49"/>
  <c r="M246" i="49"/>
  <c r="M247" i="49"/>
  <c r="M248" i="49"/>
  <c r="M249" i="49"/>
  <c r="M250" i="49"/>
  <c r="M251" i="49"/>
  <c r="M252" i="49"/>
  <c r="M253" i="49"/>
  <c r="M254" i="49"/>
  <c r="M255" i="49"/>
  <c r="M256" i="49"/>
  <c r="M257" i="49"/>
  <c r="M258" i="49"/>
  <c r="M259" i="49"/>
  <c r="M260" i="49"/>
  <c r="M261" i="49"/>
  <c r="M262" i="49"/>
  <c r="M263" i="49"/>
  <c r="M264" i="49"/>
  <c r="M265" i="49"/>
  <c r="M266" i="49"/>
  <c r="M267" i="49"/>
  <c r="M268" i="49"/>
  <c r="M269" i="49"/>
  <c r="M290" i="49"/>
  <c r="M291" i="49"/>
  <c r="M292" i="49"/>
  <c r="M293" i="49"/>
  <c r="M294" i="49"/>
  <c r="M295" i="49"/>
  <c r="M296" i="49"/>
  <c r="M297" i="49"/>
  <c r="M298" i="49"/>
  <c r="M299" i="49"/>
  <c r="M300" i="49"/>
  <c r="M301" i="49"/>
  <c r="M302" i="49"/>
  <c r="M303" i="49"/>
  <c r="M304" i="49"/>
  <c r="M305" i="49"/>
  <c r="M306" i="49"/>
  <c r="M2" i="49"/>
  <c r="A85" i="53" l="1"/>
  <c r="A84" i="53"/>
  <c r="A83" i="53"/>
  <c r="A81" i="53"/>
  <c r="A82" i="53"/>
  <c r="A80" i="53"/>
  <c r="A77" i="53"/>
  <c r="A78" i="53"/>
  <c r="A79" i="53"/>
  <c r="A76" i="53"/>
  <c r="A72" i="53"/>
  <c r="A73" i="53"/>
  <c r="A74" i="53"/>
  <c r="A75" i="53"/>
  <c r="A71" i="53"/>
  <c r="A70" i="53"/>
  <c r="A66" i="53"/>
  <c r="A67" i="53"/>
  <c r="A68" i="53"/>
  <c r="A69" i="53"/>
  <c r="A65" i="53"/>
  <c r="A59" i="53"/>
  <c r="A60" i="53"/>
  <c r="A61" i="53"/>
  <c r="A62" i="53"/>
  <c r="A63" i="53"/>
  <c r="A64" i="53"/>
  <c r="A58" i="53"/>
  <c r="G331" i="49"/>
  <c r="G332" i="49"/>
  <c r="AM332" i="49"/>
  <c r="AL332" i="49"/>
  <c r="AJ332" i="49"/>
  <c r="AB332" i="49"/>
  <c r="AA332" i="49"/>
  <c r="N332" i="49"/>
  <c r="K332" i="49"/>
  <c r="J332" i="49"/>
  <c r="I332" i="49"/>
  <c r="AM331" i="49"/>
  <c r="AL331" i="49"/>
  <c r="AJ331" i="49"/>
  <c r="AB331" i="49"/>
  <c r="AA331" i="49"/>
  <c r="N331" i="49"/>
  <c r="K331" i="49"/>
  <c r="M331" i="49" s="1"/>
  <c r="J331" i="49"/>
  <c r="I331" i="49"/>
  <c r="AK289" i="49"/>
  <c r="AI289" i="49"/>
  <c r="AK288" i="49"/>
  <c r="AI288" i="49"/>
  <c r="AK287" i="49"/>
  <c r="AI287" i="49"/>
  <c r="AK286" i="49"/>
  <c r="AI286" i="49"/>
  <c r="AK285" i="49"/>
  <c r="AI285" i="49"/>
  <c r="AK284" i="49"/>
  <c r="AI284" i="49"/>
  <c r="AK283" i="49"/>
  <c r="AI283" i="49"/>
  <c r="AK282" i="49"/>
  <c r="AI282" i="49"/>
  <c r="AK281" i="49"/>
  <c r="AI281" i="49"/>
  <c r="AK280" i="49"/>
  <c r="AI280" i="49"/>
  <c r="AK279" i="49"/>
  <c r="AI279" i="49"/>
  <c r="AK278" i="49"/>
  <c r="AI278" i="49"/>
  <c r="AK277" i="49"/>
  <c r="AI277" i="49"/>
  <c r="AK276" i="49"/>
  <c r="AI276" i="49"/>
  <c r="AK275" i="49"/>
  <c r="AI275" i="49"/>
  <c r="AK274" i="49"/>
  <c r="AI274" i="49"/>
  <c r="AK273" i="49"/>
  <c r="AI273" i="49"/>
  <c r="AK272" i="49"/>
  <c r="AI272" i="49"/>
  <c r="AK271" i="49"/>
  <c r="AI271" i="49"/>
  <c r="AK270" i="49"/>
  <c r="AI270" i="49"/>
  <c r="AH269" i="49"/>
  <c r="AE269" i="49"/>
  <c r="AH268" i="49"/>
  <c r="AE268" i="49"/>
  <c r="AH267" i="49"/>
  <c r="AE267" i="49"/>
  <c r="AH266" i="49"/>
  <c r="AE266" i="49"/>
  <c r="AH265" i="49"/>
  <c r="AE265" i="49"/>
  <c r="AH264" i="49"/>
  <c r="AE264" i="49"/>
  <c r="AH263" i="49"/>
  <c r="AE263" i="49"/>
  <c r="AH262" i="49"/>
  <c r="AE262" i="49"/>
  <c r="AH261" i="49"/>
  <c r="AE261" i="49"/>
  <c r="AH260" i="49"/>
  <c r="AE260" i="49"/>
  <c r="AH259" i="49"/>
  <c r="AE259" i="49"/>
  <c r="AH258" i="49"/>
  <c r="AE258" i="49"/>
  <c r="AH257" i="49"/>
  <c r="AE257" i="49"/>
  <c r="AH256" i="49"/>
  <c r="AE256" i="49"/>
  <c r="AH255" i="49"/>
  <c r="AE255" i="49"/>
  <c r="AH254" i="49"/>
  <c r="AE254" i="49"/>
  <c r="AE253" i="49"/>
  <c r="AE252" i="49"/>
  <c r="AE251" i="49"/>
  <c r="AE250" i="49"/>
  <c r="AE249" i="49"/>
  <c r="AE248" i="49"/>
  <c r="AH247" i="49"/>
  <c r="AE247" i="49"/>
  <c r="AH246" i="49"/>
  <c r="AE246" i="49"/>
  <c r="AH245" i="49"/>
  <c r="AE245" i="49"/>
  <c r="AH244" i="49"/>
  <c r="AE244" i="49"/>
  <c r="AH243" i="49"/>
  <c r="AE242" i="49"/>
  <c r="AH241" i="49"/>
  <c r="AE241" i="49"/>
  <c r="AH240" i="49"/>
  <c r="AE240" i="49"/>
  <c r="AH239" i="49"/>
  <c r="AE239" i="49"/>
  <c r="AH238" i="49"/>
  <c r="AE238" i="49"/>
  <c r="AH237" i="49"/>
  <c r="AH236" i="49"/>
  <c r="AH235" i="49"/>
  <c r="AE235" i="49"/>
  <c r="AH234" i="49"/>
  <c r="AE234" i="49"/>
  <c r="AH233" i="49"/>
  <c r="AH232" i="49"/>
  <c r="AH231" i="49"/>
  <c r="AE231" i="49"/>
  <c r="AH230" i="49"/>
  <c r="AE230" i="49"/>
  <c r="AH229" i="49"/>
  <c r="AE229" i="49"/>
  <c r="AH228" i="49"/>
  <c r="AE228" i="49"/>
  <c r="AH227" i="49"/>
  <c r="AE227" i="49"/>
  <c r="AH226" i="49"/>
  <c r="AE226" i="49"/>
  <c r="AH225" i="49"/>
  <c r="AE225" i="49"/>
  <c r="AH224" i="49"/>
  <c r="AE224" i="49"/>
  <c r="AH223" i="49"/>
  <c r="AE223" i="49"/>
  <c r="AH222" i="49"/>
  <c r="AE222" i="49"/>
  <c r="AH221" i="49"/>
  <c r="AE221" i="49"/>
  <c r="AH220" i="49"/>
  <c r="AE220" i="49"/>
  <c r="AH219" i="49"/>
  <c r="AH218" i="49"/>
  <c r="AE218" i="49"/>
  <c r="AH217" i="49"/>
  <c r="AE217" i="49"/>
  <c r="AH216" i="49"/>
  <c r="AE216" i="49"/>
  <c r="AE215" i="49"/>
  <c r="AE214" i="49"/>
  <c r="AE213" i="49"/>
  <c r="AE212" i="49"/>
  <c r="AE211" i="49"/>
  <c r="AE210" i="49"/>
  <c r="AH209" i="49"/>
  <c r="AE209" i="49"/>
  <c r="AH208" i="49"/>
  <c r="AE208" i="49"/>
  <c r="AH207" i="49"/>
  <c r="AE207" i="49"/>
  <c r="AH206" i="49"/>
  <c r="AE206" i="49"/>
  <c r="AH205" i="49"/>
  <c r="AH204" i="49"/>
  <c r="AH203" i="49"/>
  <c r="AE203" i="49"/>
  <c r="AH202" i="49"/>
  <c r="AE202" i="49"/>
  <c r="AH201" i="49"/>
  <c r="AE201" i="49"/>
  <c r="AH200" i="49"/>
  <c r="AE200" i="49"/>
  <c r="AH199" i="49"/>
  <c r="AH198" i="49"/>
  <c r="AH197" i="49"/>
  <c r="AE197" i="49"/>
  <c r="AH196" i="49"/>
  <c r="AE196" i="49"/>
  <c r="AH195" i="49"/>
  <c r="AE195" i="49"/>
  <c r="AH194" i="49"/>
  <c r="AE194" i="49"/>
  <c r="AE193" i="49"/>
  <c r="AE192" i="49"/>
  <c r="AE191" i="49"/>
  <c r="AE190" i="49"/>
  <c r="AE189" i="49"/>
  <c r="AE188" i="49"/>
  <c r="AH187" i="49"/>
  <c r="AE187" i="49"/>
  <c r="AH186" i="49"/>
  <c r="AE186" i="49"/>
  <c r="AH185" i="49"/>
  <c r="AE185" i="49"/>
  <c r="AE184" i="49"/>
  <c r="AH183" i="49"/>
  <c r="AH182" i="49"/>
  <c r="AH181" i="49"/>
  <c r="AE181" i="49"/>
  <c r="AE180" i="49"/>
  <c r="AH179" i="49"/>
  <c r="AE179" i="49"/>
  <c r="AH178" i="49"/>
  <c r="AE178" i="49"/>
  <c r="AH177" i="49"/>
  <c r="AH176" i="49"/>
  <c r="AH175" i="49"/>
  <c r="AE175" i="49"/>
  <c r="AH174" i="49"/>
  <c r="AE174" i="49"/>
  <c r="AH173" i="49"/>
  <c r="AH172" i="49"/>
  <c r="AE171" i="49"/>
  <c r="AE170" i="49"/>
  <c r="AH169" i="49"/>
  <c r="AH168" i="49"/>
  <c r="AE167" i="49"/>
  <c r="AE166" i="49"/>
  <c r="AH165" i="49"/>
  <c r="AE165" i="49"/>
  <c r="AH164" i="49"/>
  <c r="AE164" i="49"/>
  <c r="AH163" i="49"/>
  <c r="AH162" i="49"/>
  <c r="AH161" i="49"/>
  <c r="AE161" i="49"/>
  <c r="AH160" i="49"/>
  <c r="AE160" i="49"/>
  <c r="AH159" i="49"/>
  <c r="AH158" i="49"/>
  <c r="AE158" i="49"/>
  <c r="AH157" i="49"/>
  <c r="AE157" i="49"/>
  <c r="AE156" i="49"/>
  <c r="AE155" i="49"/>
  <c r="AH154" i="49"/>
  <c r="Q152" i="49"/>
  <c r="Q150" i="49"/>
  <c r="Q149" i="49"/>
  <c r="Q148" i="49"/>
  <c r="Q147" i="49"/>
  <c r="Q146" i="49"/>
  <c r="Q145" i="49"/>
  <c r="Q143" i="49"/>
  <c r="Q141" i="49"/>
  <c r="Q140" i="49"/>
  <c r="Q139" i="49"/>
  <c r="Q138" i="49"/>
  <c r="Q137" i="49"/>
  <c r="Q135" i="49"/>
  <c r="Q133" i="49"/>
  <c r="Q132" i="49"/>
  <c r="Q131" i="49"/>
  <c r="Q130" i="49"/>
  <c r="Q79" i="49"/>
  <c r="Q78" i="49"/>
  <c r="Q72" i="49"/>
  <c r="Q70" i="49"/>
  <c r="Q68" i="49"/>
  <c r="Q66" i="49"/>
  <c r="Q64" i="49"/>
  <c r="Q62" i="49"/>
  <c r="Q60" i="49"/>
  <c r="Q58" i="49"/>
  <c r="AG57" i="49"/>
  <c r="AF57" i="49"/>
  <c r="AD57" i="49"/>
  <c r="AC57" i="49"/>
  <c r="X57" i="49"/>
  <c r="W57" i="49"/>
  <c r="Q57" i="49"/>
  <c r="P57" i="49"/>
  <c r="AG56" i="49"/>
  <c r="AF56" i="49"/>
  <c r="AD56" i="49"/>
  <c r="AC56" i="49"/>
  <c r="X56" i="49"/>
  <c r="W56" i="49"/>
  <c r="Q56" i="49"/>
  <c r="P56" i="49"/>
  <c r="AH55" i="49"/>
  <c r="AE55" i="49"/>
  <c r="AH54" i="49"/>
  <c r="AE54" i="49"/>
  <c r="AH53" i="49"/>
  <c r="AE53" i="49"/>
  <c r="AH52" i="49"/>
  <c r="AE52" i="49"/>
  <c r="AE51" i="49"/>
  <c r="AE50" i="49"/>
  <c r="AD49" i="49"/>
  <c r="AC49" i="49"/>
  <c r="Y49" i="49"/>
  <c r="X49" i="49"/>
  <c r="Q49" i="49"/>
  <c r="P49" i="49"/>
  <c r="H49" i="49"/>
  <c r="AD48" i="49"/>
  <c r="AC48" i="49"/>
  <c r="Y48" i="49"/>
  <c r="X48" i="49"/>
  <c r="Q48" i="49"/>
  <c r="P48" i="49"/>
  <c r="H48" i="49"/>
  <c r="AD47" i="49"/>
  <c r="AC47" i="49"/>
  <c r="Y47" i="49"/>
  <c r="X47" i="49"/>
  <c r="Q47" i="49"/>
  <c r="P47" i="49"/>
  <c r="H47" i="49"/>
  <c r="AD46" i="49"/>
  <c r="AC46" i="49"/>
  <c r="Y46" i="49"/>
  <c r="X46" i="49"/>
  <c r="Q46" i="49"/>
  <c r="P46" i="49"/>
  <c r="H46" i="49"/>
  <c r="AD45" i="49"/>
  <c r="AC45" i="49"/>
  <c r="Y45" i="49"/>
  <c r="X45" i="49"/>
  <c r="Q45" i="49"/>
  <c r="P45" i="49"/>
  <c r="H45" i="49"/>
  <c r="AD44" i="49"/>
  <c r="AC44" i="49"/>
  <c r="Y44" i="49"/>
  <c r="X44" i="49"/>
  <c r="Q44" i="49"/>
  <c r="P44" i="49"/>
  <c r="H44" i="49"/>
  <c r="AD43" i="49"/>
  <c r="AC43" i="49"/>
  <c r="Y43" i="49"/>
  <c r="X43" i="49"/>
  <c r="Q43" i="49"/>
  <c r="P43" i="49"/>
  <c r="H43" i="49"/>
  <c r="AD42" i="49"/>
  <c r="AC42" i="49"/>
  <c r="Y42" i="49"/>
  <c r="X42" i="49"/>
  <c r="Q42" i="49"/>
  <c r="P42" i="49"/>
  <c r="H42" i="49"/>
  <c r="AG41" i="49"/>
  <c r="AF41" i="49"/>
  <c r="AD41" i="49"/>
  <c r="AC41" i="49"/>
  <c r="Z41" i="49"/>
  <c r="Y41" i="49"/>
  <c r="X41" i="49"/>
  <c r="W41" i="49"/>
  <c r="Q41" i="49"/>
  <c r="P41" i="49"/>
  <c r="H41" i="49"/>
  <c r="AG40" i="49"/>
  <c r="AF40" i="49"/>
  <c r="AD40" i="49"/>
  <c r="AC40" i="49"/>
  <c r="Z40" i="49"/>
  <c r="Y40" i="49"/>
  <c r="X40" i="49"/>
  <c r="W40" i="49"/>
  <c r="Q40" i="49"/>
  <c r="P40" i="49"/>
  <c r="H40" i="49"/>
  <c r="AG39" i="49"/>
  <c r="AF39" i="49"/>
  <c r="AD39" i="49"/>
  <c r="AC39" i="49"/>
  <c r="Z39" i="49"/>
  <c r="Y39" i="49"/>
  <c r="X39" i="49"/>
  <c r="W39" i="49"/>
  <c r="Q39" i="49"/>
  <c r="P39" i="49"/>
  <c r="H39" i="49"/>
  <c r="AK38" i="49"/>
  <c r="AE38" i="49"/>
  <c r="H38" i="49"/>
  <c r="AK37" i="49"/>
  <c r="AE37" i="49"/>
  <c r="H37" i="49"/>
  <c r="AK36" i="49"/>
  <c r="AE36" i="49"/>
  <c r="H36" i="49"/>
  <c r="AK35" i="49"/>
  <c r="AE35" i="49"/>
  <c r="H35" i="49"/>
  <c r="AK34" i="49"/>
  <c r="AE34" i="49"/>
  <c r="H34" i="49"/>
  <c r="AK33" i="49"/>
  <c r="AE33" i="49"/>
  <c r="H33" i="49"/>
  <c r="AK32" i="49"/>
  <c r="AE32" i="49"/>
  <c r="H32" i="49"/>
  <c r="AK31" i="49"/>
  <c r="AE31" i="49"/>
  <c r="H31" i="49"/>
  <c r="AK30" i="49"/>
  <c r="AE30" i="49"/>
  <c r="H30" i="49"/>
  <c r="AK29" i="49"/>
  <c r="AE29" i="49"/>
  <c r="H29" i="49"/>
  <c r="AK28" i="49"/>
  <c r="AE28" i="49"/>
  <c r="H28" i="49"/>
  <c r="AK27" i="49"/>
  <c r="AE27" i="49"/>
  <c r="H27" i="49"/>
  <c r="AK26" i="49"/>
  <c r="AE26" i="49"/>
  <c r="H26" i="49"/>
  <c r="AK25" i="49"/>
  <c r="AE25" i="49"/>
  <c r="H25" i="49"/>
  <c r="AK24" i="49"/>
  <c r="AE24" i="49"/>
  <c r="H24" i="49"/>
  <c r="AK23" i="49"/>
  <c r="AE23" i="49"/>
  <c r="H23" i="49"/>
  <c r="AN22" i="49"/>
  <c r="AK22" i="49"/>
  <c r="AH22" i="49"/>
  <c r="AE22" i="49"/>
  <c r="H22" i="49"/>
  <c r="AN21" i="49"/>
  <c r="AK21" i="49"/>
  <c r="AH21" i="49"/>
  <c r="AE21" i="49"/>
  <c r="H21" i="49"/>
  <c r="AN20" i="49"/>
  <c r="AK20" i="49"/>
  <c r="AH20" i="49"/>
  <c r="AE20" i="49"/>
  <c r="H20" i="49"/>
  <c r="AN19" i="49"/>
  <c r="AK19" i="49"/>
  <c r="AH19" i="49"/>
  <c r="AE19" i="49"/>
  <c r="H19" i="49"/>
  <c r="AN18" i="49"/>
  <c r="AK18" i="49"/>
  <c r="AH18" i="49"/>
  <c r="AE18" i="49"/>
  <c r="H18" i="49"/>
  <c r="AN17" i="49"/>
  <c r="AK17" i="49"/>
  <c r="AH17" i="49"/>
  <c r="AE17" i="49"/>
  <c r="H17" i="49"/>
  <c r="AN16" i="49"/>
  <c r="AK16" i="49"/>
  <c r="AH16" i="49"/>
  <c r="AE16" i="49"/>
  <c r="H16" i="49"/>
  <c r="AN15" i="49"/>
  <c r="AK15" i="49"/>
  <c r="AH15" i="49"/>
  <c r="AE15" i="49"/>
  <c r="H15" i="49"/>
  <c r="AN14" i="49"/>
  <c r="AK14" i="49"/>
  <c r="AH14" i="49"/>
  <c r="AE14" i="49"/>
  <c r="H14" i="49"/>
  <c r="AN13" i="49"/>
  <c r="AK13" i="49"/>
  <c r="AH13" i="49"/>
  <c r="AE13" i="49"/>
  <c r="H13" i="49"/>
  <c r="AN12" i="49"/>
  <c r="AK12" i="49"/>
  <c r="AH12" i="49"/>
  <c r="AE12" i="49"/>
  <c r="H12" i="49"/>
  <c r="AE57" i="49" l="1"/>
  <c r="AH41" i="49"/>
  <c r="AH57" i="49"/>
  <c r="AH40" i="49"/>
  <c r="AE48" i="49"/>
  <c r="AE41" i="49"/>
  <c r="AE46" i="49"/>
  <c r="AE42" i="49"/>
  <c r="AD331" i="49"/>
  <c r="AG331" i="49"/>
  <c r="AE40" i="49"/>
  <c r="AE43" i="49"/>
  <c r="Z332" i="49"/>
  <c r="AE47" i="49"/>
  <c r="AE44" i="49"/>
  <c r="AC331" i="49"/>
  <c r="AF331" i="49"/>
  <c r="AE45" i="49"/>
  <c r="Z331" i="49"/>
  <c r="AE56" i="49"/>
  <c r="W332" i="49"/>
  <c r="H332" i="49"/>
  <c r="AH56" i="49"/>
  <c r="AN331" i="49"/>
  <c r="AK331" i="49"/>
  <c r="AN332" i="49"/>
  <c r="Q331" i="49"/>
  <c r="P331" i="49"/>
  <c r="AI332" i="49"/>
  <c r="Q332" i="49"/>
  <c r="W331" i="49"/>
  <c r="AI331" i="49"/>
  <c r="X332" i="49"/>
  <c r="AE49" i="49"/>
  <c r="Y331" i="49"/>
  <c r="H331" i="49"/>
  <c r="P332" i="49"/>
  <c r="Y332" i="49"/>
  <c r="AE39" i="49"/>
  <c r="AC332" i="49"/>
  <c r="AD332" i="49"/>
  <c r="X331" i="49"/>
  <c r="AH39" i="49"/>
  <c r="AF332" i="49"/>
  <c r="AG332" i="49"/>
  <c r="AK332" i="49"/>
  <c r="AH331" i="49" l="1"/>
  <c r="AE332" i="49"/>
  <c r="AE331" i="49"/>
  <c r="AH332" i="49"/>
  <c r="AI343" i="29" l="1"/>
  <c r="AJ343" i="29"/>
  <c r="AR343" i="29"/>
  <c r="AT343" i="29"/>
  <c r="AU343" i="29"/>
  <c r="AI344" i="29"/>
  <c r="AJ344" i="29"/>
  <c r="AR344" i="29"/>
  <c r="AT344" i="29"/>
  <c r="AU344" i="29"/>
  <c r="X62" i="37"/>
  <c r="X61" i="37"/>
  <c r="T87" i="37"/>
  <c r="T86" i="37"/>
  <c r="T85" i="37"/>
  <c r="P87" i="37"/>
  <c r="P86" i="37"/>
  <c r="P85" i="37"/>
  <c r="L87" i="37"/>
  <c r="L86" i="37"/>
  <c r="L85" i="37"/>
  <c r="T88" i="37" s="1"/>
  <c r="P64" i="37"/>
  <c r="P63" i="37"/>
  <c r="T62" i="37"/>
  <c r="T61" i="37"/>
  <c r="P62" i="37"/>
  <c r="P61" i="37"/>
  <c r="L62" i="37"/>
  <c r="L61" i="37"/>
  <c r="U57" i="29"/>
  <c r="U56" i="29"/>
  <c r="S344" i="29"/>
  <c r="S343" i="29"/>
  <c r="Q344" i="29"/>
  <c r="Q343" i="29"/>
  <c r="P344" i="29"/>
  <c r="P343" i="29"/>
  <c r="M343" i="29"/>
  <c r="N343" i="29"/>
  <c r="O343" i="29"/>
  <c r="M344" i="29"/>
  <c r="N344" i="29"/>
  <c r="O344" i="29"/>
  <c r="K344" i="29"/>
  <c r="K343" i="29"/>
  <c r="P73" i="35"/>
  <c r="AB73" i="35" s="1"/>
  <c r="H341" i="29"/>
  <c r="H342" i="29"/>
  <c r="H340" i="29"/>
  <c r="H339" i="29"/>
  <c r="H338" i="29"/>
  <c r="H337" i="29"/>
  <c r="H336" i="29"/>
  <c r="L156" i="37"/>
  <c r="M158" i="37"/>
  <c r="L158" i="37"/>
  <c r="M157" i="37"/>
  <c r="L157" i="37"/>
  <c r="M156" i="37"/>
  <c r="M151" i="37"/>
  <c r="L151" i="37"/>
  <c r="M150" i="37"/>
  <c r="L150" i="37"/>
  <c r="M149" i="37"/>
  <c r="L149" i="37"/>
  <c r="L143" i="37"/>
  <c r="M143" i="37"/>
  <c r="L144" i="37"/>
  <c r="M144" i="37"/>
  <c r="M142" i="37"/>
  <c r="L142" i="37"/>
  <c r="M133" i="37"/>
  <c r="L133" i="37"/>
  <c r="M132" i="37"/>
  <c r="L132" i="37"/>
  <c r="L128" i="37"/>
  <c r="L127" i="37"/>
  <c r="M128" i="37"/>
  <c r="M127" i="37"/>
  <c r="L119" i="37"/>
  <c r="L118" i="37"/>
  <c r="M119" i="37"/>
  <c r="M118" i="37"/>
  <c r="M114" i="37"/>
  <c r="M113" i="37"/>
  <c r="L114" i="37"/>
  <c r="L113" i="37"/>
  <c r="E114" i="37"/>
  <c r="E113" i="37"/>
  <c r="E158" i="37"/>
  <c r="E157" i="37"/>
  <c r="E156" i="37"/>
  <c r="E151" i="37"/>
  <c r="E150" i="37"/>
  <c r="E149" i="37"/>
  <c r="E143" i="37"/>
  <c r="E144" i="37"/>
  <c r="E142" i="37"/>
  <c r="E133" i="37"/>
  <c r="E132" i="37"/>
  <c r="E127" i="37"/>
  <c r="E128" i="37"/>
  <c r="E119" i="37"/>
  <c r="E118" i="37"/>
  <c r="J156" i="37"/>
  <c r="J158" i="37"/>
  <c r="J157" i="37"/>
  <c r="J151" i="37"/>
  <c r="J150" i="37"/>
  <c r="J149" i="37"/>
  <c r="J143" i="37"/>
  <c r="J144" i="37"/>
  <c r="J142" i="37"/>
  <c r="J132" i="37"/>
  <c r="J133" i="37"/>
  <c r="J128" i="37"/>
  <c r="J127" i="37"/>
  <c r="J119" i="37"/>
  <c r="J118" i="37"/>
  <c r="J114" i="37"/>
  <c r="J113" i="37"/>
  <c r="J320" i="29"/>
  <c r="J321" i="29"/>
  <c r="J322" i="29"/>
  <c r="J323" i="29"/>
  <c r="J324" i="29"/>
  <c r="J325" i="29"/>
  <c r="J326" i="29"/>
  <c r="J327" i="29"/>
  <c r="J328" i="29"/>
  <c r="J329" i="29"/>
  <c r="J330" i="29"/>
  <c r="J331" i="29"/>
  <c r="J332" i="29"/>
  <c r="J333" i="29"/>
  <c r="J334" i="29"/>
  <c r="J335" i="29"/>
  <c r="J319" i="29"/>
  <c r="H310" i="29"/>
  <c r="AG74" i="35"/>
  <c r="AH74" i="35"/>
  <c r="AI74" i="35"/>
  <c r="AJ74" i="35"/>
  <c r="AK74" i="35"/>
  <c r="AG75" i="35"/>
  <c r="AH75" i="35"/>
  <c r="AI75" i="35"/>
  <c r="AG76" i="35"/>
  <c r="AH76" i="35"/>
  <c r="AI76" i="35"/>
  <c r="AJ76" i="35"/>
  <c r="AK76" i="35"/>
  <c r="AJ77" i="35"/>
  <c r="AK77" i="35"/>
  <c r="AB78" i="35"/>
  <c r="AC78" i="35"/>
  <c r="AD78" i="35"/>
  <c r="AI78" i="35"/>
  <c r="AJ78" i="35"/>
  <c r="AG80" i="35"/>
  <c r="AH80" i="35"/>
  <c r="AI80" i="35"/>
  <c r="AJ80" i="35"/>
  <c r="AK80" i="35"/>
  <c r="AK81" i="35"/>
  <c r="AK73" i="35"/>
  <c r="AJ73" i="35"/>
  <c r="Y74" i="35"/>
  <c r="Y75" i="35"/>
  <c r="AK75" i="35" s="1"/>
  <c r="Y76" i="35"/>
  <c r="Y77" i="35"/>
  <c r="Y78" i="35"/>
  <c r="AK78" i="35" s="1"/>
  <c r="Y79" i="35"/>
  <c r="AK79" i="35" s="1"/>
  <c r="Y80" i="35"/>
  <c r="Y81" i="35"/>
  <c r="Y73" i="35"/>
  <c r="U74" i="35"/>
  <c r="V74" i="35"/>
  <c r="W74" i="35"/>
  <c r="X74" i="35"/>
  <c r="U75" i="35"/>
  <c r="V75" i="35"/>
  <c r="W75" i="35"/>
  <c r="X75" i="35"/>
  <c r="AJ75" i="35" s="1"/>
  <c r="U76" i="35"/>
  <c r="V76" i="35"/>
  <c r="W76" i="35"/>
  <c r="X76" i="35"/>
  <c r="U77" i="35"/>
  <c r="AG77" i="35" s="1"/>
  <c r="V77" i="35"/>
  <c r="AH77" i="35" s="1"/>
  <c r="W77" i="35"/>
  <c r="AI77" i="35" s="1"/>
  <c r="X77" i="35"/>
  <c r="U78" i="35"/>
  <c r="AG78" i="35" s="1"/>
  <c r="V78" i="35"/>
  <c r="AH78" i="35" s="1"/>
  <c r="W78" i="35"/>
  <c r="X78" i="35"/>
  <c r="U79" i="35"/>
  <c r="AG79" i="35" s="1"/>
  <c r="V79" i="35"/>
  <c r="AH79" i="35" s="1"/>
  <c r="W79" i="35"/>
  <c r="AI79" i="35" s="1"/>
  <c r="X79" i="35"/>
  <c r="AJ79" i="35" s="1"/>
  <c r="U80" i="35"/>
  <c r="V80" i="35"/>
  <c r="W80" i="35"/>
  <c r="X80" i="35"/>
  <c r="U81" i="35"/>
  <c r="AG81" i="35" s="1"/>
  <c r="V81" i="35"/>
  <c r="AH81" i="35" s="1"/>
  <c r="W81" i="35"/>
  <c r="AI81" i="35" s="1"/>
  <c r="X81" i="35"/>
  <c r="AJ81" i="35" s="1"/>
  <c r="V73" i="35"/>
  <c r="AH73" i="35" s="1"/>
  <c r="W73" i="35"/>
  <c r="AI73" i="35" s="1"/>
  <c r="X73" i="35"/>
  <c r="U73" i="35"/>
  <c r="AG73" i="35" s="1"/>
  <c r="T74" i="35"/>
  <c r="AF74" i="35" s="1"/>
  <c r="T75" i="35"/>
  <c r="AF75" i="35" s="1"/>
  <c r="T76" i="35"/>
  <c r="AF76" i="35" s="1"/>
  <c r="T77" i="35"/>
  <c r="AF77" i="35" s="1"/>
  <c r="T73" i="35"/>
  <c r="AF73" i="35" s="1"/>
  <c r="P74" i="35"/>
  <c r="AB74" i="35" s="1"/>
  <c r="Q74" i="35"/>
  <c r="AC74" i="35" s="1"/>
  <c r="P78" i="35"/>
  <c r="Q78" i="35"/>
  <c r="R78" i="35"/>
  <c r="P79" i="35"/>
  <c r="AB79" i="35" s="1"/>
  <c r="Q79" i="35"/>
  <c r="AC79" i="35" s="1"/>
  <c r="R79" i="35"/>
  <c r="AD79" i="35" s="1"/>
  <c r="S79" i="35"/>
  <c r="AE79" i="35" s="1"/>
  <c r="P80" i="35"/>
  <c r="AB80" i="35" s="1"/>
  <c r="Q80" i="35"/>
  <c r="AC80" i="35" s="1"/>
  <c r="R80" i="35"/>
  <c r="AD80" i="35" s="1"/>
  <c r="S81" i="35"/>
  <c r="AE81" i="35" s="1"/>
  <c r="Q73" i="35"/>
  <c r="AC73" i="35" s="1"/>
  <c r="R73" i="35"/>
  <c r="AD73" i="35" s="1"/>
  <c r="P22" i="35"/>
  <c r="P21" i="35"/>
  <c r="P20" i="35"/>
  <c r="P19" i="35"/>
  <c r="P18" i="35"/>
  <c r="P17" i="35"/>
  <c r="P16" i="35"/>
  <c r="P15" i="35"/>
  <c r="H313" i="29"/>
  <c r="H314" i="29"/>
  <c r="H315" i="29"/>
  <c r="H316" i="29"/>
  <c r="H317" i="29"/>
  <c r="H318" i="29"/>
  <c r="H312" i="29"/>
  <c r="H311" i="29"/>
  <c r="M3" i="35"/>
  <c r="R74" i="35" s="1"/>
  <c r="AD74" i="35" s="1"/>
  <c r="R81" i="35" l="1"/>
  <c r="AD81" i="35" s="1"/>
  <c r="T81" i="35"/>
  <c r="AF81" i="35" s="1"/>
  <c r="Q81" i="35"/>
  <c r="AC81" i="35" s="1"/>
  <c r="T80" i="35"/>
  <c r="AF80" i="35" s="1"/>
  <c r="P81" i="35"/>
  <c r="AB81" i="35" s="1"/>
  <c r="T79" i="35"/>
  <c r="AF79" i="35" s="1"/>
  <c r="S80" i="35"/>
  <c r="AE80" i="35" s="1"/>
  <c r="T78" i="35"/>
  <c r="AF78" i="35" s="1"/>
  <c r="S78" i="35"/>
  <c r="AE78" i="35" s="1"/>
  <c r="S77" i="35"/>
  <c r="AE77" i="35" s="1"/>
  <c r="R77" i="35"/>
  <c r="AD77" i="35" s="1"/>
  <c r="Q77" i="35"/>
  <c r="AC77" i="35" s="1"/>
  <c r="P77" i="35"/>
  <c r="AB77" i="35" s="1"/>
  <c r="S76" i="35"/>
  <c r="AE76" i="35" s="1"/>
  <c r="R76" i="35"/>
  <c r="AD76" i="35" s="1"/>
  <c r="Q76" i="35"/>
  <c r="AC76" i="35" s="1"/>
  <c r="P76" i="35"/>
  <c r="AB76" i="35" s="1"/>
  <c r="S75" i="35"/>
  <c r="AE75" i="35" s="1"/>
  <c r="R75" i="35"/>
  <c r="AD75" i="35" s="1"/>
  <c r="Q75" i="35"/>
  <c r="AC75" i="35" s="1"/>
  <c r="P75" i="35"/>
  <c r="AB75" i="35" s="1"/>
  <c r="S74" i="35"/>
  <c r="AE74" i="35" s="1"/>
  <c r="S73" i="35"/>
  <c r="AE73" i="35" s="1"/>
  <c r="X63" i="37"/>
  <c r="X64" i="37"/>
  <c r="T89" i="37"/>
  <c r="T90" i="37"/>
  <c r="AS289" i="29"/>
  <c r="AS288" i="29"/>
  <c r="AS287" i="29"/>
  <c r="AS286" i="29"/>
  <c r="AS285" i="29"/>
  <c r="AS284" i="29"/>
  <c r="AS283" i="29"/>
  <c r="AS282" i="29"/>
  <c r="AS281" i="29"/>
  <c r="AS280" i="29"/>
  <c r="AS279" i="29"/>
  <c r="AS278" i="29"/>
  <c r="AS277" i="29"/>
  <c r="AS276" i="29"/>
  <c r="AS275" i="29"/>
  <c r="AS274" i="29"/>
  <c r="AS273" i="29"/>
  <c r="AS272" i="29"/>
  <c r="AS271" i="29"/>
  <c r="AS270" i="29"/>
  <c r="AQ271" i="29"/>
  <c r="AQ272" i="29"/>
  <c r="AQ273" i="29"/>
  <c r="AQ274" i="29"/>
  <c r="AQ275" i="29"/>
  <c r="AQ276" i="29"/>
  <c r="AQ277" i="29"/>
  <c r="AQ278" i="29"/>
  <c r="AQ279" i="29"/>
  <c r="AQ280" i="29"/>
  <c r="AQ281" i="29"/>
  <c r="AQ282" i="29"/>
  <c r="AQ283" i="29"/>
  <c r="AQ284" i="29"/>
  <c r="AQ285" i="29"/>
  <c r="AQ286" i="29"/>
  <c r="AQ287" i="29"/>
  <c r="AQ288" i="29"/>
  <c r="AQ289" i="29"/>
  <c r="AQ270" i="29"/>
  <c r="AP232" i="29"/>
  <c r="AP233" i="29"/>
  <c r="AP234" i="29"/>
  <c r="AP235" i="29"/>
  <c r="AP236" i="29"/>
  <c r="AP237" i="29"/>
  <c r="AP238" i="29"/>
  <c r="AP239" i="29"/>
  <c r="AP240" i="29"/>
  <c r="AP241" i="29"/>
  <c r="AP243" i="29"/>
  <c r="AP244" i="29"/>
  <c r="AP245" i="29"/>
  <c r="AP246" i="29"/>
  <c r="AP247" i="29"/>
  <c r="AP254" i="29"/>
  <c r="AP255" i="29"/>
  <c r="AP256" i="29"/>
  <c r="AP257" i="29"/>
  <c r="AP258" i="29"/>
  <c r="AP259" i="29"/>
  <c r="AP260" i="29"/>
  <c r="AP261" i="29"/>
  <c r="AP262" i="29"/>
  <c r="AP263" i="29"/>
  <c r="AP264" i="29"/>
  <c r="AP265" i="29"/>
  <c r="AP266" i="29"/>
  <c r="AP267" i="29"/>
  <c r="AP268" i="29"/>
  <c r="AP269" i="29"/>
  <c r="AM234" i="29"/>
  <c r="AM235" i="29"/>
  <c r="AM238" i="29"/>
  <c r="AM239" i="29"/>
  <c r="AM240" i="29"/>
  <c r="AM241" i="29"/>
  <c r="AM242" i="29"/>
  <c r="AM244" i="29"/>
  <c r="AM245" i="29"/>
  <c r="AM246" i="29"/>
  <c r="AM247" i="29"/>
  <c r="AM248" i="29"/>
  <c r="AM249" i="29"/>
  <c r="AM250" i="29"/>
  <c r="AM251" i="29"/>
  <c r="AM252" i="29"/>
  <c r="AM253" i="29"/>
  <c r="AM254" i="29"/>
  <c r="AM255" i="29"/>
  <c r="AM256" i="29"/>
  <c r="AM257" i="29"/>
  <c r="AM258" i="29"/>
  <c r="AM259" i="29"/>
  <c r="AM260" i="29"/>
  <c r="AM261" i="29"/>
  <c r="AM262" i="29"/>
  <c r="AM263" i="29"/>
  <c r="AM264" i="29"/>
  <c r="AM265" i="29"/>
  <c r="AM266" i="29"/>
  <c r="AM267" i="29"/>
  <c r="AM268" i="29"/>
  <c r="AM269" i="29"/>
  <c r="AP157" i="29"/>
  <c r="AP158" i="29"/>
  <c r="AP159" i="29"/>
  <c r="AP160" i="29"/>
  <c r="AP161" i="29"/>
  <c r="AP162" i="29"/>
  <c r="AP163" i="29"/>
  <c r="AP164" i="29"/>
  <c r="AP165" i="29"/>
  <c r="AP168" i="29"/>
  <c r="AP169" i="29"/>
  <c r="AP172" i="29"/>
  <c r="AP173" i="29"/>
  <c r="AP174" i="29"/>
  <c r="AP175" i="29"/>
  <c r="AP176" i="29"/>
  <c r="AP177" i="29"/>
  <c r="AP178" i="29"/>
  <c r="AP179" i="29"/>
  <c r="AP181" i="29"/>
  <c r="AP182" i="29"/>
  <c r="AP183" i="29"/>
  <c r="AP185" i="29"/>
  <c r="AP186" i="29"/>
  <c r="AP187" i="29"/>
  <c r="AP194" i="29"/>
  <c r="AP195" i="29"/>
  <c r="AP196" i="29"/>
  <c r="AP197" i="29"/>
  <c r="AP198" i="29"/>
  <c r="AP199" i="29"/>
  <c r="AP200" i="29"/>
  <c r="AP201" i="29"/>
  <c r="AP202" i="29"/>
  <c r="AP203" i="29"/>
  <c r="AP204" i="29"/>
  <c r="AP205" i="29"/>
  <c r="AP206" i="29"/>
  <c r="AP207" i="29"/>
  <c r="AP208" i="29"/>
  <c r="AP209" i="29"/>
  <c r="AP216" i="29"/>
  <c r="AP217" i="29"/>
  <c r="AP218" i="29"/>
  <c r="AP219" i="29"/>
  <c r="AP220" i="29"/>
  <c r="AP221" i="29"/>
  <c r="AP222" i="29"/>
  <c r="AP223" i="29"/>
  <c r="AP224" i="29"/>
  <c r="AP225" i="29"/>
  <c r="AP226" i="29"/>
  <c r="AP227" i="29"/>
  <c r="AP228" i="29"/>
  <c r="AP229" i="29"/>
  <c r="AP230" i="29"/>
  <c r="AP231" i="29"/>
  <c r="AP154" i="29"/>
  <c r="AM155" i="29"/>
  <c r="AM156" i="29"/>
  <c r="AM157" i="29"/>
  <c r="AM158" i="29"/>
  <c r="AM160" i="29"/>
  <c r="AM161" i="29"/>
  <c r="AM164" i="29"/>
  <c r="AM165" i="29"/>
  <c r="AM166" i="29"/>
  <c r="AM167" i="29"/>
  <c r="AM170" i="29"/>
  <c r="AM171" i="29"/>
  <c r="AM174" i="29"/>
  <c r="AM175" i="29"/>
  <c r="AM178" i="29"/>
  <c r="AM179" i="29"/>
  <c r="AM180" i="29"/>
  <c r="AM181" i="29"/>
  <c r="AM184" i="29"/>
  <c r="AM185" i="29"/>
  <c r="AM186" i="29"/>
  <c r="AM187" i="29"/>
  <c r="AM188" i="29"/>
  <c r="AM189" i="29"/>
  <c r="AM190" i="29"/>
  <c r="AM191" i="29"/>
  <c r="AM192" i="29"/>
  <c r="AM193" i="29"/>
  <c r="AM194" i="29"/>
  <c r="AM195" i="29"/>
  <c r="AM196" i="29"/>
  <c r="AM197" i="29"/>
  <c r="AM200" i="29"/>
  <c r="AM201" i="29"/>
  <c r="AM202" i="29"/>
  <c r="AM203" i="29"/>
  <c r="AM206" i="29"/>
  <c r="AM207" i="29"/>
  <c r="AM208" i="29"/>
  <c r="AM209" i="29"/>
  <c r="AM210" i="29"/>
  <c r="AM211" i="29"/>
  <c r="AM212" i="29"/>
  <c r="AM213" i="29"/>
  <c r="AM214" i="29"/>
  <c r="AM215" i="29"/>
  <c r="AM216" i="29"/>
  <c r="AM217" i="29"/>
  <c r="AM218" i="29"/>
  <c r="AM220" i="29"/>
  <c r="AM221" i="29"/>
  <c r="AM222" i="29"/>
  <c r="AM223" i="29"/>
  <c r="AM224" i="29"/>
  <c r="AM225" i="29"/>
  <c r="AM226" i="29"/>
  <c r="AM227" i="29"/>
  <c r="AM228" i="29"/>
  <c r="AM229" i="29"/>
  <c r="AM230" i="29"/>
  <c r="AM231" i="29"/>
  <c r="AB10" i="22"/>
  <c r="AB11" i="22"/>
  <c r="AB12" i="22"/>
  <c r="AB13" i="22"/>
  <c r="AB14" i="22"/>
  <c r="AB15" i="22"/>
  <c r="AB16" i="22"/>
  <c r="AB17" i="22"/>
  <c r="AB18" i="22"/>
  <c r="AB19" i="22"/>
  <c r="AB20" i="22"/>
  <c r="AB21" i="22"/>
  <c r="AB22" i="22"/>
  <c r="AB23" i="22"/>
  <c r="AB24" i="22"/>
  <c r="AB25" i="22"/>
  <c r="AB26" i="22"/>
  <c r="AB27" i="22"/>
  <c r="AB28" i="22"/>
  <c r="AB29" i="22"/>
  <c r="AB30" i="22"/>
  <c r="AB31" i="22"/>
  <c r="AB32" i="22"/>
  <c r="AB33" i="22"/>
  <c r="AB34" i="22"/>
  <c r="AB35" i="22"/>
  <c r="AB36" i="22"/>
  <c r="AB37" i="22"/>
  <c r="AB38" i="22"/>
  <c r="AB39" i="22"/>
  <c r="AB40" i="22"/>
  <c r="AB41" i="22"/>
  <c r="AB42" i="22"/>
  <c r="AB43" i="22"/>
  <c r="AB44" i="22"/>
  <c r="AB45" i="22"/>
  <c r="AB9" i="22"/>
  <c r="AB8" i="22"/>
  <c r="G248" i="29"/>
  <c r="G249" i="29"/>
  <c r="G250" i="29"/>
  <c r="G251" i="29"/>
  <c r="G256" i="29"/>
  <c r="G257" i="29"/>
  <c r="G258" i="29"/>
  <c r="G259" i="29"/>
  <c r="G260" i="29"/>
  <c r="G261" i="29"/>
  <c r="G262" i="29"/>
  <c r="G263" i="29"/>
  <c r="G264" i="29"/>
  <c r="G265" i="29"/>
  <c r="G266" i="29"/>
  <c r="G267" i="29"/>
  <c r="G268" i="29"/>
  <c r="G269" i="29"/>
  <c r="G252" i="29"/>
  <c r="G253" i="29"/>
  <c r="G254" i="29"/>
  <c r="G255" i="29"/>
  <c r="G233" i="29"/>
  <c r="G234" i="29"/>
  <c r="G235" i="29"/>
  <c r="G236" i="29"/>
  <c r="G237" i="29"/>
  <c r="G238" i="29"/>
  <c r="G239" i="29"/>
  <c r="G240" i="29"/>
  <c r="G241" i="29"/>
  <c r="G242" i="29"/>
  <c r="G243" i="29"/>
  <c r="G244" i="29"/>
  <c r="G245" i="29"/>
  <c r="G246" i="29"/>
  <c r="G247" i="29"/>
  <c r="G232" i="29"/>
  <c r="V131" i="29"/>
  <c r="V132" i="29"/>
  <c r="V133" i="29"/>
  <c r="V135" i="29"/>
  <c r="V137" i="29"/>
  <c r="V138" i="29"/>
  <c r="V139" i="29"/>
  <c r="V140" i="29"/>
  <c r="V141" i="29"/>
  <c r="V143" i="29"/>
  <c r="V145" i="29"/>
  <c r="V146" i="29"/>
  <c r="V147" i="29"/>
  <c r="V148" i="29"/>
  <c r="V149" i="29"/>
  <c r="V150" i="29"/>
  <c r="V152" i="29"/>
  <c r="V130" i="29"/>
  <c r="AL56" i="29"/>
  <c r="AN56" i="29"/>
  <c r="AO56" i="29"/>
  <c r="AL57" i="29"/>
  <c r="AN57" i="29"/>
  <c r="AO57" i="29"/>
  <c r="AK57" i="29"/>
  <c r="AK56" i="29"/>
  <c r="AF56" i="29"/>
  <c r="AF57" i="29"/>
  <c r="AE56" i="29"/>
  <c r="AE57" i="29"/>
  <c r="V57" i="29"/>
  <c r="V56" i="29"/>
  <c r="T56" i="29"/>
  <c r="T57" i="29"/>
  <c r="AL42" i="29"/>
  <c r="AL43" i="29"/>
  <c r="AL44" i="29"/>
  <c r="AL45" i="29"/>
  <c r="AL46" i="29"/>
  <c r="AL47" i="29"/>
  <c r="AL48" i="29"/>
  <c r="AL49" i="29"/>
  <c r="AK49" i="29"/>
  <c r="AK48" i="29"/>
  <c r="AK47" i="29"/>
  <c r="AK46" i="29"/>
  <c r="AK45" i="29"/>
  <c r="AK44" i="29"/>
  <c r="AK43" i="29"/>
  <c r="AK42" i="29"/>
  <c r="AF43" i="29"/>
  <c r="AG43" i="29"/>
  <c r="AF44" i="29"/>
  <c r="AG44" i="29"/>
  <c r="AF45" i="29"/>
  <c r="AG45" i="29"/>
  <c r="AF46" i="29"/>
  <c r="AG46" i="29"/>
  <c r="AF47" i="29"/>
  <c r="AG47" i="29"/>
  <c r="AF48" i="29"/>
  <c r="AG48" i="29"/>
  <c r="AF49" i="29"/>
  <c r="AG49" i="29"/>
  <c r="AG42" i="29"/>
  <c r="AF42" i="29"/>
  <c r="V43" i="29"/>
  <c r="V44" i="29"/>
  <c r="V45" i="29"/>
  <c r="V46" i="29"/>
  <c r="V47" i="29"/>
  <c r="V48" i="29"/>
  <c r="V49" i="29"/>
  <c r="V42" i="29"/>
  <c r="U40" i="29"/>
  <c r="U41" i="29"/>
  <c r="U42" i="29"/>
  <c r="U43" i="29"/>
  <c r="U44" i="29"/>
  <c r="U45" i="29"/>
  <c r="U46" i="29"/>
  <c r="U47" i="29"/>
  <c r="U48" i="29"/>
  <c r="U49" i="29"/>
  <c r="U39" i="29"/>
  <c r="T43" i="29"/>
  <c r="T44" i="29"/>
  <c r="T45" i="29"/>
  <c r="T46" i="29"/>
  <c r="T47" i="29"/>
  <c r="T48" i="29"/>
  <c r="T49" i="29"/>
  <c r="T42" i="29"/>
  <c r="L49" i="29"/>
  <c r="L48" i="29"/>
  <c r="L47" i="29"/>
  <c r="L46" i="29"/>
  <c r="L45" i="29"/>
  <c r="L44" i="29"/>
  <c r="L43" i="29"/>
  <c r="L42" i="29"/>
  <c r="AF39" i="29"/>
  <c r="AG39" i="29"/>
  <c r="AH39" i="29"/>
  <c r="AK39" i="29"/>
  <c r="AL39" i="29"/>
  <c r="AN39" i="29"/>
  <c r="AO39" i="29"/>
  <c r="AF40" i="29"/>
  <c r="AG40" i="29"/>
  <c r="AH40" i="29"/>
  <c r="AK40" i="29"/>
  <c r="AL40" i="29"/>
  <c r="AN40" i="29"/>
  <c r="AO40" i="29"/>
  <c r="AF41" i="29"/>
  <c r="AG41" i="29"/>
  <c r="AH41" i="29"/>
  <c r="AK41" i="29"/>
  <c r="AL41" i="29"/>
  <c r="AN41" i="29"/>
  <c r="AO41" i="29"/>
  <c r="AE40" i="29"/>
  <c r="AE41" i="29"/>
  <c r="AE39" i="29"/>
  <c r="V40" i="29"/>
  <c r="V41" i="29"/>
  <c r="V39" i="29"/>
  <c r="L41" i="29"/>
  <c r="L40" i="29"/>
  <c r="T40" i="29"/>
  <c r="T41" i="29"/>
  <c r="T39" i="29"/>
  <c r="L39" i="29"/>
  <c r="X8" i="31"/>
  <c r="K36" i="31"/>
  <c r="G343" i="29" l="1"/>
  <c r="G344" i="29"/>
  <c r="AO343" i="29"/>
  <c r="AO344" i="29"/>
  <c r="AL343" i="29"/>
  <c r="AL344" i="29"/>
  <c r="AG344" i="29"/>
  <c r="AG343" i="29"/>
  <c r="AQ343" i="29"/>
  <c r="AQ344" i="29"/>
  <c r="AK344" i="29"/>
  <c r="AK343" i="29"/>
  <c r="AH343" i="29"/>
  <c r="AH344" i="29"/>
  <c r="AE343" i="29"/>
  <c r="AE344" i="29"/>
  <c r="AN343" i="29"/>
  <c r="AN344" i="29"/>
  <c r="AF343" i="29"/>
  <c r="AF344" i="29"/>
  <c r="T344" i="29"/>
  <c r="T343" i="29"/>
  <c r="U343" i="29"/>
  <c r="U344" i="29"/>
  <c r="S77" i="7"/>
  <c r="S78" i="7"/>
  <c r="V79" i="29"/>
  <c r="V78" i="29"/>
  <c r="V344" i="29" s="1"/>
  <c r="O74" i="2"/>
  <c r="P74" i="2" s="1"/>
  <c r="O72" i="2"/>
  <c r="P72" i="2" s="1"/>
  <c r="H75" i="29"/>
  <c r="H76" i="29"/>
  <c r="H77" i="29"/>
  <c r="H74" i="29"/>
  <c r="V72" i="29"/>
  <c r="V70" i="29"/>
  <c r="V68" i="29"/>
  <c r="V66" i="29"/>
  <c r="V64" i="29"/>
  <c r="V62" i="29"/>
  <c r="V60" i="29"/>
  <c r="V58" i="29"/>
  <c r="L17" i="28"/>
  <c r="AP52" i="29"/>
  <c r="AP53" i="29"/>
  <c r="AP54" i="29"/>
  <c r="AP55" i="29"/>
  <c r="S75" i="7"/>
  <c r="S76" i="7"/>
  <c r="S79" i="7"/>
  <c r="S80" i="7"/>
  <c r="S81" i="7"/>
  <c r="S73" i="7"/>
  <c r="R74" i="7"/>
  <c r="S74" i="7" s="1"/>
  <c r="D66" i="7"/>
  <c r="D67" i="7" s="1"/>
  <c r="D65" i="7"/>
  <c r="D64" i="7"/>
  <c r="H67" i="7"/>
  <c r="I67" i="7"/>
  <c r="G67" i="7"/>
  <c r="G65" i="7"/>
  <c r="I65" i="7"/>
  <c r="I66" i="7"/>
  <c r="I64" i="7"/>
  <c r="H65" i="7"/>
  <c r="H66" i="7"/>
  <c r="H64" i="7"/>
  <c r="G66" i="7"/>
  <c r="G64" i="7"/>
  <c r="C64" i="7"/>
  <c r="B65" i="7"/>
  <c r="B67" i="7" s="1"/>
  <c r="B66" i="7"/>
  <c r="B64" i="7"/>
  <c r="AM55" i="29"/>
  <c r="AM54" i="29"/>
  <c r="AM53" i="29"/>
  <c r="AM52" i="29"/>
  <c r="AS23" i="29"/>
  <c r="AS24" i="29"/>
  <c r="AS25" i="29"/>
  <c r="AS26" i="29"/>
  <c r="AS27" i="29"/>
  <c r="AS28" i="29"/>
  <c r="AS29" i="29"/>
  <c r="AS30" i="29"/>
  <c r="AS31" i="29"/>
  <c r="AS32" i="29"/>
  <c r="AS33" i="29"/>
  <c r="AS34" i="29"/>
  <c r="AS35" i="29"/>
  <c r="AS36" i="29"/>
  <c r="AS37" i="29"/>
  <c r="AS38" i="29"/>
  <c r="AM23" i="29"/>
  <c r="AM24" i="29"/>
  <c r="AM25" i="29"/>
  <c r="AM26" i="29"/>
  <c r="AM27" i="29"/>
  <c r="AM28" i="29"/>
  <c r="AM29" i="29"/>
  <c r="AM30" i="29"/>
  <c r="AM31" i="29"/>
  <c r="AM32" i="29"/>
  <c r="AM33" i="29"/>
  <c r="AM34" i="29"/>
  <c r="AM35" i="29"/>
  <c r="AM36" i="29"/>
  <c r="AM37" i="29"/>
  <c r="AM38" i="29"/>
  <c r="AM50" i="29"/>
  <c r="AM51" i="29"/>
  <c r="V343" i="29" l="1"/>
  <c r="H343" i="29"/>
  <c r="H344" i="29"/>
  <c r="AM57" i="29"/>
  <c r="AM56" i="29"/>
  <c r="AP57" i="29"/>
  <c r="AM49" i="29"/>
  <c r="AP56" i="29"/>
  <c r="AM47" i="29"/>
  <c r="AM46" i="29"/>
  <c r="AM45" i="29"/>
  <c r="AM42" i="29"/>
  <c r="AM43" i="29"/>
  <c r="AM44" i="29"/>
  <c r="AM48" i="29"/>
  <c r="T226" i="27"/>
  <c r="S226" i="27"/>
  <c r="R226" i="27"/>
  <c r="Q226" i="27"/>
  <c r="T225" i="27"/>
  <c r="S225" i="27"/>
  <c r="R225" i="27"/>
  <c r="Q225" i="27"/>
  <c r="T224" i="27"/>
  <c r="S224" i="27"/>
  <c r="R224" i="27"/>
  <c r="Q224" i="27"/>
  <c r="T223" i="27"/>
  <c r="S223" i="27"/>
  <c r="R223" i="27"/>
  <c r="Q223" i="27"/>
  <c r="Q219" i="27"/>
  <c r="R219" i="27"/>
  <c r="S219" i="27"/>
  <c r="T219" i="27"/>
  <c r="Q220" i="27"/>
  <c r="R220" i="27"/>
  <c r="S220" i="27"/>
  <c r="T220" i="27"/>
  <c r="Q221" i="27"/>
  <c r="R221" i="27"/>
  <c r="S221" i="27"/>
  <c r="T221" i="27"/>
  <c r="R218" i="27"/>
  <c r="S218" i="27"/>
  <c r="T218" i="27"/>
  <c r="Q218" i="27"/>
  <c r="AM13" i="29"/>
  <c r="AM14" i="29"/>
  <c r="AM15" i="29"/>
  <c r="AM16" i="29"/>
  <c r="AM17" i="29"/>
  <c r="AM18" i="29"/>
  <c r="AM19" i="29"/>
  <c r="AM20" i="29"/>
  <c r="AM21" i="29"/>
  <c r="AM22" i="29"/>
  <c r="AM12" i="29"/>
  <c r="AV22" i="29"/>
  <c r="AV21" i="29"/>
  <c r="AV20" i="29"/>
  <c r="AV19" i="29"/>
  <c r="AV18" i="29"/>
  <c r="AV17" i="29"/>
  <c r="AV16" i="29"/>
  <c r="AV15" i="29"/>
  <c r="AV14" i="29"/>
  <c r="AV13" i="29"/>
  <c r="AV12" i="29"/>
  <c r="AS22" i="29"/>
  <c r="AS21" i="29"/>
  <c r="AS20" i="29"/>
  <c r="AS19" i="29"/>
  <c r="AS18" i="29"/>
  <c r="AS17" i="29"/>
  <c r="AS16" i="29"/>
  <c r="AS15" i="29"/>
  <c r="AS14" i="29"/>
  <c r="AS13" i="29"/>
  <c r="AS12" i="29"/>
  <c r="AP13" i="29"/>
  <c r="AP14" i="29"/>
  <c r="AP15" i="29"/>
  <c r="AP16" i="29"/>
  <c r="AP17" i="29"/>
  <c r="AP18" i="29"/>
  <c r="AP19" i="29"/>
  <c r="AP20" i="29"/>
  <c r="AP21" i="29"/>
  <c r="AP22" i="29"/>
  <c r="AP12" i="29"/>
  <c r="S120" i="27"/>
  <c r="R120" i="27"/>
  <c r="Q120" i="27"/>
  <c r="S119" i="27"/>
  <c r="R119" i="27"/>
  <c r="Q119" i="27"/>
  <c r="S118" i="27"/>
  <c r="R118" i="27"/>
  <c r="Q118" i="27"/>
  <c r="S115" i="27"/>
  <c r="R115" i="27"/>
  <c r="Q115" i="27"/>
  <c r="S114" i="27"/>
  <c r="R114" i="27"/>
  <c r="Q114" i="27"/>
  <c r="S113" i="27"/>
  <c r="R113" i="27"/>
  <c r="Q113" i="27"/>
  <c r="R98" i="27"/>
  <c r="S98" i="27"/>
  <c r="R99" i="27"/>
  <c r="S99" i="27"/>
  <c r="R100" i="27"/>
  <c r="S100" i="27"/>
  <c r="S97" i="27"/>
  <c r="Q99" i="27"/>
  <c r="Q100" i="27"/>
  <c r="Q98" i="27"/>
  <c r="R97" i="27"/>
  <c r="Q94" i="27"/>
  <c r="R94" i="27"/>
  <c r="S94" i="27"/>
  <c r="Q95" i="27"/>
  <c r="R95" i="27"/>
  <c r="S95" i="27"/>
  <c r="R93" i="27"/>
  <c r="S93" i="27"/>
  <c r="Q93" i="27"/>
  <c r="R92" i="27"/>
  <c r="S92" i="27"/>
  <c r="AS343" i="29" l="1"/>
  <c r="AS344" i="29"/>
  <c r="AV343" i="29"/>
  <c r="AV344" i="29"/>
  <c r="AM39" i="29"/>
  <c r="AP39" i="29"/>
  <c r="AP41" i="29"/>
  <c r="AP40" i="29"/>
  <c r="AM41" i="29"/>
  <c r="AM40" i="29"/>
  <c r="L25" i="29"/>
  <c r="L26" i="29"/>
  <c r="L27" i="29"/>
  <c r="L28" i="29"/>
  <c r="L29" i="29"/>
  <c r="L30" i="29"/>
  <c r="L31" i="29"/>
  <c r="L32" i="29"/>
  <c r="L33" i="29"/>
  <c r="L34" i="29"/>
  <c r="L35" i="29"/>
  <c r="L36" i="29"/>
  <c r="L37" i="29"/>
  <c r="L38" i="29"/>
  <c r="L24" i="29"/>
  <c r="L23" i="29"/>
  <c r="L13" i="29"/>
  <c r="L14" i="29"/>
  <c r="L15" i="29"/>
  <c r="L16" i="29"/>
  <c r="L17" i="29"/>
  <c r="L18" i="29"/>
  <c r="L19" i="29"/>
  <c r="L20" i="29"/>
  <c r="L21" i="29"/>
  <c r="L22" i="29"/>
  <c r="L12" i="29"/>
  <c r="J26" i="26"/>
  <c r="AP343" i="29" l="1"/>
  <c r="AM343" i="29"/>
  <c r="AM344" i="29"/>
  <c r="AP344" i="29"/>
  <c r="L343" i="29"/>
  <c r="L344" i="29"/>
  <c r="J44" i="22"/>
  <c r="J43" i="22"/>
  <c r="G133" i="22"/>
  <c r="H133" i="22"/>
  <c r="G134" i="22"/>
  <c r="H134" i="22"/>
  <c r="G135" i="22"/>
  <c r="H135" i="22"/>
  <c r="G136" i="22"/>
  <c r="H136" i="22"/>
  <c r="G137" i="22"/>
  <c r="H137" i="22"/>
  <c r="G138" i="22"/>
  <c r="H138" i="22"/>
  <c r="G139" i="22"/>
  <c r="H139" i="22"/>
  <c r="G140" i="22"/>
  <c r="H140" i="22"/>
  <c r="G141" i="22"/>
  <c r="H141" i="22"/>
  <c r="G142" i="22"/>
  <c r="H142" i="22"/>
  <c r="G143" i="22"/>
  <c r="H143" i="22"/>
  <c r="G144" i="22"/>
  <c r="H144" i="22"/>
  <c r="G145" i="22"/>
  <c r="H145" i="22"/>
  <c r="G146" i="22"/>
  <c r="H146" i="22"/>
  <c r="G147" i="22"/>
  <c r="H147" i="22"/>
  <c r="G148" i="22"/>
  <c r="H148" i="22"/>
  <c r="G149" i="22"/>
  <c r="H149" i="22"/>
  <c r="G150" i="22"/>
  <c r="H150" i="22"/>
  <c r="G151" i="22"/>
  <c r="H151" i="22"/>
  <c r="G152" i="22"/>
  <c r="H152" i="22"/>
  <c r="G153" i="22"/>
  <c r="H153" i="22"/>
  <c r="G154" i="22"/>
  <c r="H154" i="22"/>
  <c r="G155" i="22"/>
  <c r="H155" i="22"/>
  <c r="G156" i="22"/>
  <c r="H156" i="22"/>
  <c r="G157" i="22"/>
  <c r="H157" i="22"/>
  <c r="G158" i="22"/>
  <c r="H158" i="22"/>
  <c r="G159" i="22"/>
  <c r="H159" i="22"/>
  <c r="G160" i="22"/>
  <c r="H160" i="22"/>
  <c r="G161" i="22"/>
  <c r="H161" i="22"/>
  <c r="G162" i="22"/>
  <c r="H162" i="22"/>
  <c r="G163" i="22"/>
  <c r="H163" i="22"/>
  <c r="G164" i="22"/>
  <c r="H164" i="22"/>
  <c r="G165" i="22"/>
  <c r="H165" i="22"/>
  <c r="G166" i="22"/>
  <c r="H166" i="22"/>
  <c r="G167" i="22"/>
  <c r="H167" i="22"/>
  <c r="G168" i="22"/>
  <c r="H168" i="22"/>
  <c r="G169" i="22"/>
  <c r="H169" i="22"/>
  <c r="H132" i="22"/>
  <c r="G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32"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41" i="22"/>
  <c r="I140" i="22"/>
  <c r="I133" i="22"/>
  <c r="I134" i="22"/>
  <c r="I135" i="22"/>
  <c r="I136" i="22"/>
  <c r="I137" i="22"/>
  <c r="I138" i="22"/>
  <c r="I139" i="22"/>
  <c r="I132" i="22"/>
  <c r="C65" i="7"/>
  <c r="C66" i="7"/>
  <c r="B20" i="2"/>
  <c r="M18" i="7"/>
  <c r="M19" i="7"/>
  <c r="M17" i="7"/>
  <c r="H25" i="6"/>
  <c r="D20" i="2"/>
  <c r="F20" i="2"/>
  <c r="H20" i="2"/>
  <c r="I20" i="2"/>
  <c r="J20" i="2"/>
  <c r="L20" i="2"/>
  <c r="N20" i="2"/>
  <c r="P20" i="2"/>
  <c r="R20" i="2"/>
  <c r="S20" i="2"/>
  <c r="Q25" i="1"/>
  <c r="N26" i="1"/>
  <c r="O26" i="1"/>
  <c r="P26" i="1"/>
  <c r="Q26" i="1"/>
  <c r="N27" i="1"/>
  <c r="O27" i="1"/>
  <c r="P27" i="1"/>
  <c r="Q27" i="1"/>
  <c r="N28" i="1"/>
  <c r="O28" i="1"/>
  <c r="P28" i="1"/>
  <c r="Q28" i="1"/>
  <c r="O29" i="1"/>
  <c r="Q29" i="1"/>
  <c r="O25" i="1"/>
  <c r="P25" i="1"/>
  <c r="N25" i="1"/>
  <c r="Q33" i="1" l="1"/>
  <c r="O33" i="1"/>
  <c r="Q32" i="1"/>
  <c r="Q30" i="1"/>
  <c r="C67" i="7"/>
  <c r="Q31" i="1"/>
  <c r="O32" i="1"/>
  <c r="O31" i="1"/>
  <c r="O3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P72" authorId="0" shapeId="0" xr:uid="{7171856A-8D30-44F5-A3F9-76DD6B642BBD}">
      <text>
        <r>
          <rPr>
            <b/>
            <sz val="9"/>
            <color indexed="81"/>
            <rFont val="Tahoma"/>
            <family val="2"/>
          </rPr>
          <t>Ni, Xiaojing:</t>
        </r>
        <r>
          <rPr>
            <sz val="9"/>
            <color indexed="81"/>
            <rFont val="Tahoma"/>
            <family val="2"/>
          </rPr>
          <t xml:space="preserve">
Highest value</t>
        </r>
      </text>
    </comment>
    <comment ref="B119" authorId="0" shapeId="0" xr:uid="{923E1EEF-CD9B-4999-BD1E-433AC2BBDB17}">
      <text>
        <r>
          <rPr>
            <b/>
            <sz val="9"/>
            <color indexed="81"/>
            <rFont val="Tahoma"/>
            <family val="2"/>
          </rPr>
          <t>Ni, Xiaojing:</t>
        </r>
        <r>
          <rPr>
            <sz val="9"/>
            <color indexed="81"/>
            <rFont val="Tahoma"/>
            <family val="2"/>
          </rPr>
          <t xml:space="preserve">
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C1" authorId="0" shapeId="0" xr:uid="{5EF82133-2920-4A01-B4E2-0B2CB5041A5F}">
      <text>
        <r>
          <rPr>
            <b/>
            <sz val="9"/>
            <color indexed="81"/>
            <rFont val="Tahoma"/>
            <family val="2"/>
          </rPr>
          <t>Ni, Xiaojing:</t>
        </r>
        <r>
          <rPr>
            <sz val="9"/>
            <color indexed="81"/>
            <rFont val="Tahoma"/>
            <family val="2"/>
          </rPr>
          <t xml:space="preserve">
1: main sample, seaon
2: annual=two season sum</t>
        </r>
      </text>
    </comment>
    <comment ref="H1" authorId="0" shapeId="0" xr:uid="{CE4BC61A-7990-4FEC-BADD-F9688112B0F6}">
      <text>
        <r>
          <rPr>
            <b/>
            <sz val="9"/>
            <color indexed="81"/>
            <rFont val="Tahoma"/>
            <family val="2"/>
          </rPr>
          <t>Ni, Xiaojing:</t>
        </r>
        <r>
          <rPr>
            <sz val="9"/>
            <color indexed="81"/>
            <rFont val="Tahoma"/>
            <family val="2"/>
          </rPr>
          <t xml:space="preserve">
Drainage area for field; area for plot</t>
        </r>
      </text>
    </comment>
    <comment ref="J1" authorId="0" shapeId="0" xr:uid="{D8972EBF-8FC3-4A48-A37B-335FC90931D9}">
      <text>
        <r>
          <rPr>
            <b/>
            <sz val="9"/>
            <color indexed="81"/>
            <rFont val="Tahoma"/>
            <family val="2"/>
          </rPr>
          <t>Ni, Xiaojing:</t>
        </r>
        <r>
          <rPr>
            <sz val="9"/>
            <color indexed="81"/>
            <rFont val="Tahoma"/>
            <family val="2"/>
          </rPr>
          <t xml:space="preserve">
C: corn
S: soybean
W: winter wheat
CC: cover crop</t>
        </r>
      </text>
    </comment>
    <comment ref="U1" authorId="0" shapeId="0" xr:uid="{5F800F45-B63E-4264-8C02-A4A785DD97B0}">
      <text>
        <r>
          <rPr>
            <b/>
            <sz val="9"/>
            <color indexed="81"/>
            <rFont val="Tahoma"/>
            <family val="2"/>
          </rPr>
          <t>Ni, Xiaojing:</t>
        </r>
        <r>
          <rPr>
            <sz val="9"/>
            <color indexed="81"/>
            <rFont val="Tahoma"/>
            <family val="2"/>
          </rPr>
          <t xml:space="preserve">
Precipitation and temperature combinations are same
</t>
        </r>
      </text>
    </comment>
    <comment ref="A74" authorId="0" shapeId="0" xr:uid="{1D2FD6F7-E501-4BDD-96D3-1BA77254A65C}">
      <text>
        <r>
          <rPr>
            <b/>
            <sz val="9"/>
            <color indexed="81"/>
            <rFont val="Tahoma"/>
            <family val="2"/>
          </rPr>
          <t>Ni, Xiaojing:</t>
        </r>
        <r>
          <rPr>
            <sz val="9"/>
            <color indexed="81"/>
            <rFont val="Tahoma"/>
            <family val="2"/>
          </rPr>
          <t xml:space="preserve">
Out</t>
        </r>
      </text>
    </comment>
    <comment ref="A82" authorId="0" shapeId="0" xr:uid="{6459C38F-1421-43E9-800A-AAC38A51CEA7}">
      <text>
        <r>
          <rPr>
            <b/>
            <sz val="9"/>
            <color indexed="81"/>
            <rFont val="Tahoma"/>
            <family val="2"/>
          </rPr>
          <t>Ni, Xiaojing:</t>
        </r>
        <r>
          <rPr>
            <sz val="9"/>
            <color indexed="81"/>
            <rFont val="Tahoma"/>
            <family val="2"/>
          </rPr>
          <t xml:space="preserve">
Out LEB</t>
        </r>
      </text>
    </comment>
    <comment ref="A154" authorId="0" shapeId="0" xr:uid="{07B71570-2150-4D38-AC12-579CBA089408}">
      <text>
        <r>
          <rPr>
            <b/>
            <sz val="9"/>
            <color indexed="81"/>
            <rFont val="Tahoma"/>
            <family val="2"/>
          </rPr>
          <t>Ni, Xiaojing:</t>
        </r>
        <r>
          <rPr>
            <sz val="9"/>
            <color indexed="81"/>
            <rFont val="Tahoma"/>
            <family val="2"/>
          </rPr>
          <t xml:space="preserve">
Fertilizer broadcast vs incorperated? Other broadcast application are all incorpoerated, only this paper differential these two mehtods</t>
        </r>
      </text>
    </comment>
    <comment ref="A270" authorId="0" shapeId="0" xr:uid="{0ED6ACF8-CFD1-4223-904C-3ED418BD69F9}">
      <text>
        <r>
          <rPr>
            <b/>
            <sz val="9"/>
            <color indexed="81"/>
            <rFont val="Tahoma"/>
            <family val="2"/>
          </rPr>
          <t>Ni, Xiaojing:</t>
        </r>
        <r>
          <rPr>
            <sz val="9"/>
            <color indexed="81"/>
            <rFont val="Tahoma"/>
            <family val="2"/>
          </rPr>
          <t xml:space="preserve">
Flow weighted calculated
</t>
        </r>
      </text>
    </comment>
    <comment ref="A310" authorId="0" shapeId="0" xr:uid="{8D37CA30-4110-4FEC-AC1F-3F52A325FF80}">
      <text>
        <r>
          <rPr>
            <b/>
            <sz val="9"/>
            <color indexed="81"/>
            <rFont val="Tahoma"/>
            <family val="2"/>
          </rPr>
          <t>Ni, Xiaojing:</t>
        </r>
        <r>
          <rPr>
            <sz val="9"/>
            <color indexed="81"/>
            <rFont val="Tahoma"/>
            <family val="2"/>
          </rPr>
          <t xml:space="preserve">
numbers seemed odd
out of LEB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C1" authorId="0" shapeId="0" xr:uid="{8D300ECA-0D1C-4963-B239-FAF111A35994}">
      <text>
        <r>
          <rPr>
            <b/>
            <sz val="9"/>
            <color indexed="81"/>
            <rFont val="Tahoma"/>
            <family val="2"/>
          </rPr>
          <t>Ni, Xiaojing:</t>
        </r>
        <r>
          <rPr>
            <sz val="9"/>
            <color indexed="81"/>
            <rFont val="Tahoma"/>
            <family val="2"/>
          </rPr>
          <t xml:space="preserve">
1: main sample, seaon
2: annual=two season sum</t>
        </r>
      </text>
    </comment>
    <comment ref="E1" authorId="0" shapeId="0" xr:uid="{652F7F4D-E9DF-42D4-97EC-A8CB7369F001}">
      <text>
        <r>
          <rPr>
            <b/>
            <sz val="9"/>
            <color indexed="81"/>
            <rFont val="Tahoma"/>
            <family val="2"/>
          </rPr>
          <t>Ni, Xiaojing:</t>
        </r>
        <r>
          <rPr>
            <sz val="9"/>
            <color indexed="81"/>
            <rFont val="Tahoma"/>
            <family val="2"/>
          </rPr>
          <t xml:space="preserve">
C: corn
S: soybean
W: winter wheat
CC: cover crop</t>
        </r>
      </text>
    </comment>
    <comment ref="A74" authorId="0" shapeId="0" xr:uid="{ED3F6C72-4A42-4579-8904-BF923F97964D}">
      <text>
        <r>
          <rPr>
            <b/>
            <sz val="9"/>
            <color indexed="81"/>
            <rFont val="Tahoma"/>
            <family val="2"/>
          </rPr>
          <t>Ni, Xiaojing:</t>
        </r>
        <r>
          <rPr>
            <sz val="9"/>
            <color indexed="81"/>
            <rFont val="Tahoma"/>
            <family val="2"/>
          </rPr>
          <t xml:space="preserve">
Out</t>
        </r>
      </text>
    </comment>
    <comment ref="A82" authorId="0" shapeId="0" xr:uid="{D47108F6-A0DC-4FEA-BB24-CB2EAE7BCB1F}">
      <text>
        <r>
          <rPr>
            <b/>
            <sz val="9"/>
            <color indexed="81"/>
            <rFont val="Tahoma"/>
            <family val="2"/>
          </rPr>
          <t>Ni, Xiaojing:</t>
        </r>
        <r>
          <rPr>
            <sz val="9"/>
            <color indexed="81"/>
            <rFont val="Tahoma"/>
            <family val="2"/>
          </rPr>
          <t xml:space="preserve">
Out LEB</t>
        </r>
      </text>
    </comment>
    <comment ref="A154" authorId="0" shapeId="0" xr:uid="{DEB1E987-71D7-4072-B32C-1C093D2CAC94}">
      <text>
        <r>
          <rPr>
            <b/>
            <sz val="9"/>
            <color indexed="81"/>
            <rFont val="Tahoma"/>
            <family val="2"/>
          </rPr>
          <t>Ni, Xiaojing:</t>
        </r>
        <r>
          <rPr>
            <sz val="9"/>
            <color indexed="81"/>
            <rFont val="Tahoma"/>
            <family val="2"/>
          </rPr>
          <t xml:space="preserve">
Fertilizer broadcast vs incorperated? Other broadcast application are all incorpoerated, only this paper differential these two mehtods</t>
        </r>
      </text>
    </comment>
    <comment ref="A270" authorId="0" shapeId="0" xr:uid="{6FABF34B-90B8-4E72-A2D1-572E908CDAF4}">
      <text>
        <r>
          <rPr>
            <b/>
            <sz val="9"/>
            <color indexed="81"/>
            <rFont val="Tahoma"/>
            <family val="2"/>
          </rPr>
          <t>Ni, Xiaojing:</t>
        </r>
        <r>
          <rPr>
            <sz val="9"/>
            <color indexed="81"/>
            <rFont val="Tahoma"/>
            <family val="2"/>
          </rPr>
          <t xml:space="preserve">
Flow weighted calculated
</t>
        </r>
      </text>
    </comment>
    <comment ref="A298" authorId="0" shapeId="0" xr:uid="{7CB55A8E-53E7-41A5-8D15-FF60C04275D7}">
      <text>
        <r>
          <rPr>
            <b/>
            <sz val="9"/>
            <color indexed="81"/>
            <rFont val="Tahoma"/>
            <family val="2"/>
          </rPr>
          <t>Ni, Xiaojing:</t>
        </r>
        <r>
          <rPr>
            <sz val="9"/>
            <color indexed="81"/>
            <rFont val="Tahoma"/>
            <family val="2"/>
          </rPr>
          <t xml:space="preserve">
numbers seemed odd
out of LEB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C1" authorId="0" shapeId="0" xr:uid="{6C6785C6-8C48-4D0F-AAAD-711F819E4E9C}">
      <text>
        <r>
          <rPr>
            <b/>
            <sz val="9"/>
            <color indexed="81"/>
            <rFont val="Tahoma"/>
            <family val="2"/>
          </rPr>
          <t>Ni, Xiaojing:</t>
        </r>
        <r>
          <rPr>
            <sz val="9"/>
            <color indexed="81"/>
            <rFont val="Tahoma"/>
            <family val="2"/>
          </rPr>
          <t xml:space="preserve">
1: main sample, seaon
2: annual=two season sum</t>
        </r>
      </text>
    </comment>
    <comment ref="E1" authorId="0" shapeId="0" xr:uid="{0BF381E8-1E2F-4630-AF97-E86EA2B6E31E}">
      <text>
        <r>
          <rPr>
            <b/>
            <sz val="9"/>
            <color indexed="81"/>
            <rFont val="Tahoma"/>
            <family val="2"/>
          </rPr>
          <t>Ni, Xiaojing:</t>
        </r>
        <r>
          <rPr>
            <sz val="9"/>
            <color indexed="81"/>
            <rFont val="Tahoma"/>
            <family val="2"/>
          </rPr>
          <t xml:space="preserve">
C: corn
S: soybean
W: winter wheat
CC: cover crop</t>
        </r>
      </text>
    </comment>
    <comment ref="A28" authorId="0" shapeId="0" xr:uid="{5AACFC87-91BA-4A7E-AA49-C9C60D6D9318}">
      <text>
        <r>
          <rPr>
            <b/>
            <sz val="9"/>
            <color indexed="81"/>
            <rFont val="Tahoma"/>
            <family val="2"/>
          </rPr>
          <t>Ni, Xiaojing:</t>
        </r>
        <r>
          <rPr>
            <sz val="9"/>
            <color indexed="81"/>
            <rFont val="Tahoma"/>
            <family val="2"/>
          </rPr>
          <t xml:space="preserve">
Out</t>
        </r>
      </text>
    </comment>
    <comment ref="A58" authorId="0" shapeId="0" xr:uid="{14ADE180-859F-415C-A854-4B1BC20BE073}">
      <text>
        <r>
          <rPr>
            <b/>
            <sz val="9"/>
            <color indexed="81"/>
            <rFont val="Tahoma"/>
            <family val="2"/>
          </rPr>
          <t>Ni, Xiaojing:</t>
        </r>
        <r>
          <rPr>
            <sz val="9"/>
            <color indexed="81"/>
            <rFont val="Tahoma"/>
            <family val="2"/>
          </rPr>
          <t xml:space="preserve">
Fertilizer broadcast vs incorperated? Other broadcast application are all incorpoerated, only this paper differential these two mehtods</t>
        </r>
      </text>
    </comment>
    <comment ref="A136" authorId="0" shapeId="0" xr:uid="{A07FDDB1-B426-408C-BC33-6667C156476B}">
      <text>
        <r>
          <rPr>
            <b/>
            <sz val="9"/>
            <color indexed="81"/>
            <rFont val="Tahoma"/>
            <family val="2"/>
          </rPr>
          <t>Ni, Xiaojing:</t>
        </r>
        <r>
          <rPr>
            <sz val="9"/>
            <color indexed="81"/>
            <rFont val="Tahoma"/>
            <family val="2"/>
          </rPr>
          <t xml:space="preserve">
Flow weighted calculated
</t>
        </r>
      </text>
    </comment>
    <comment ref="A156" authorId="0" shapeId="0" xr:uid="{8CC648E9-CC7D-481D-9183-59F74BD5BBDA}">
      <text>
        <r>
          <rPr>
            <b/>
            <sz val="9"/>
            <color indexed="81"/>
            <rFont val="Tahoma"/>
            <family val="2"/>
          </rPr>
          <t>Ni, Xiaojing:</t>
        </r>
        <r>
          <rPr>
            <sz val="9"/>
            <color indexed="81"/>
            <rFont val="Tahoma"/>
            <family val="2"/>
          </rPr>
          <t xml:space="preserve">
numbers seemed odd
out of LEB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E5" authorId="0" shapeId="0" xr:uid="{2EB2CBF7-A887-4C12-965C-D0B3448A0AFD}">
      <text>
        <r>
          <rPr>
            <b/>
            <sz val="9"/>
            <color indexed="81"/>
            <rFont val="Tahoma"/>
            <family val="2"/>
          </rPr>
          <t>Ni, Xiaojing:</t>
        </r>
        <r>
          <rPr>
            <sz val="9"/>
            <color indexed="81"/>
            <rFont val="Tahoma"/>
            <family val="2"/>
          </rPr>
          <t xml:space="preserve">
Drainage area for field; area for plot</t>
        </r>
      </text>
    </comment>
    <comment ref="G5" authorId="0" shapeId="0" xr:uid="{DC81108F-836A-4B25-B41D-E18A99C8068B}">
      <text>
        <r>
          <rPr>
            <b/>
            <sz val="9"/>
            <color indexed="81"/>
            <rFont val="Tahoma"/>
            <family val="2"/>
          </rPr>
          <t>Ni, Xiaojing:</t>
        </r>
        <r>
          <rPr>
            <sz val="9"/>
            <color indexed="81"/>
            <rFont val="Tahoma"/>
            <family val="2"/>
          </rPr>
          <t xml:space="preserve">
C: corn
S: soybean
W: winter wheat
O: Oat
CC: cover crop</t>
        </r>
      </text>
    </comment>
    <comment ref="P5" authorId="0" shapeId="0" xr:uid="{ED2FB8AA-EE23-49D0-A8F5-5B5F7E4C1DB5}">
      <text>
        <r>
          <rPr>
            <b/>
            <sz val="9"/>
            <color indexed="81"/>
            <rFont val="Tahoma"/>
            <family val="2"/>
          </rPr>
          <t>Ni, Xiaojing:</t>
        </r>
        <r>
          <rPr>
            <sz val="9"/>
            <color indexed="81"/>
            <rFont val="Tahoma"/>
            <family val="2"/>
          </rPr>
          <t xml:space="preserve">
Precipitation and temperature combinations are same
</t>
        </r>
      </text>
    </comment>
    <comment ref="AB5" authorId="0" shapeId="0" xr:uid="{690466A0-4132-4C04-B94F-9E1B8130B86C}">
      <text>
        <r>
          <rPr>
            <b/>
            <sz val="9"/>
            <color indexed="81"/>
            <rFont val="Tahoma"/>
            <family val="2"/>
          </rPr>
          <t>Ni, Xiaojing:</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C1" authorId="0" shapeId="0" xr:uid="{0F40378E-0673-4192-92AF-8C7B49D02523}">
      <text>
        <r>
          <rPr>
            <b/>
            <sz val="9"/>
            <color indexed="81"/>
            <rFont val="Tahoma"/>
            <family val="2"/>
          </rPr>
          <t>Ni, Xiaojing:</t>
        </r>
        <r>
          <rPr>
            <sz val="9"/>
            <color indexed="81"/>
            <rFont val="Tahoma"/>
            <family val="2"/>
          </rPr>
          <t xml:space="preserve">
1: main sample, seaon
2: annual=two season sum</t>
        </r>
      </text>
    </comment>
    <comment ref="E1" authorId="0" shapeId="0" xr:uid="{F08AB7A7-1A36-4473-A801-E68AEC42DA52}">
      <text>
        <r>
          <rPr>
            <b/>
            <sz val="9"/>
            <color indexed="81"/>
            <rFont val="Tahoma"/>
            <family val="2"/>
          </rPr>
          <t>Ni, Xiaojing:</t>
        </r>
        <r>
          <rPr>
            <sz val="9"/>
            <color indexed="81"/>
            <rFont val="Tahoma"/>
            <family val="2"/>
          </rPr>
          <t xml:space="preserve">
C: corn
S: soybean
W: winter wheat
CC: cover crop</t>
        </r>
      </text>
    </comment>
    <comment ref="A28" authorId="0" shapeId="0" xr:uid="{61536250-400B-4A46-9C2A-F192188C549E}">
      <text>
        <r>
          <rPr>
            <b/>
            <sz val="9"/>
            <color indexed="81"/>
            <rFont val="Tahoma"/>
            <family val="2"/>
          </rPr>
          <t>Ni, Xiaojing:</t>
        </r>
        <r>
          <rPr>
            <sz val="9"/>
            <color indexed="81"/>
            <rFont val="Tahoma"/>
            <family val="2"/>
          </rPr>
          <t xml:space="preserve">
Out</t>
        </r>
      </text>
    </comment>
    <comment ref="A58" authorId="0" shapeId="0" xr:uid="{D8019AD6-D12B-46D9-BF6E-D966768C1B51}">
      <text>
        <r>
          <rPr>
            <b/>
            <sz val="9"/>
            <color indexed="81"/>
            <rFont val="Tahoma"/>
            <family val="2"/>
          </rPr>
          <t>Ni, Xiaojing:</t>
        </r>
        <r>
          <rPr>
            <sz val="9"/>
            <color indexed="81"/>
            <rFont val="Tahoma"/>
            <family val="2"/>
          </rPr>
          <t xml:space="preserve">
Fertilizer broadcast vs incorperated? Other broadcast application are all incorpoerated, only this paper differential these two mehtods</t>
        </r>
      </text>
    </comment>
    <comment ref="A136" authorId="0" shapeId="0" xr:uid="{1158C98D-7408-47B9-8160-89B2575A9A39}">
      <text>
        <r>
          <rPr>
            <b/>
            <sz val="9"/>
            <color indexed="81"/>
            <rFont val="Tahoma"/>
            <family val="2"/>
          </rPr>
          <t>Ni, Xiaojing:</t>
        </r>
        <r>
          <rPr>
            <sz val="9"/>
            <color indexed="81"/>
            <rFont val="Tahoma"/>
            <family val="2"/>
          </rPr>
          <t xml:space="preserve">
Flow weighted calculated
</t>
        </r>
      </text>
    </comment>
    <comment ref="A156" authorId="0" shapeId="0" xr:uid="{15E03729-A9C3-4390-8617-DB9FC96F343E}">
      <text>
        <r>
          <rPr>
            <b/>
            <sz val="9"/>
            <color indexed="81"/>
            <rFont val="Tahoma"/>
            <family val="2"/>
          </rPr>
          <t>Ni, Xiaojing:</t>
        </r>
        <r>
          <rPr>
            <sz val="9"/>
            <color indexed="81"/>
            <rFont val="Tahoma"/>
            <family val="2"/>
          </rPr>
          <t xml:space="preserve">
numbers seemed odd
out of LEB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 Xiaojing</author>
  </authors>
  <commentList>
    <comment ref="C1" authorId="0" shapeId="0" xr:uid="{7B85CC50-8D91-4D1B-84B6-7C908264FC4D}">
      <text>
        <r>
          <rPr>
            <b/>
            <sz val="9"/>
            <color indexed="81"/>
            <rFont val="Tahoma"/>
            <family val="2"/>
          </rPr>
          <t>Ni, Xiaojing:</t>
        </r>
        <r>
          <rPr>
            <sz val="9"/>
            <color indexed="81"/>
            <rFont val="Tahoma"/>
            <family val="2"/>
          </rPr>
          <t xml:space="preserve">
1: main sample, seaon
2: annual=two season sum</t>
        </r>
      </text>
    </comment>
    <comment ref="E1" authorId="0" shapeId="0" xr:uid="{A7FE1F99-88AE-4273-B35A-55420A79A8E9}">
      <text>
        <r>
          <rPr>
            <b/>
            <sz val="9"/>
            <color indexed="81"/>
            <rFont val="Tahoma"/>
            <family val="2"/>
          </rPr>
          <t>Ni, Xiaojing:</t>
        </r>
        <r>
          <rPr>
            <sz val="9"/>
            <color indexed="81"/>
            <rFont val="Tahoma"/>
            <family val="2"/>
          </rPr>
          <t xml:space="preserve">
C: corn
S: soybean
W: winter wheat
CC: cover crop</t>
        </r>
      </text>
    </comment>
    <comment ref="A28" authorId="0" shapeId="0" xr:uid="{BEAB8D96-6A8F-48E8-99F1-0247CAFF7E6D}">
      <text>
        <r>
          <rPr>
            <b/>
            <sz val="9"/>
            <color indexed="81"/>
            <rFont val="Tahoma"/>
            <family val="2"/>
          </rPr>
          <t>Ni, Xiaojing:</t>
        </r>
        <r>
          <rPr>
            <sz val="9"/>
            <color indexed="81"/>
            <rFont val="Tahoma"/>
            <family val="2"/>
          </rPr>
          <t xml:space="preserve">
Out</t>
        </r>
      </text>
    </comment>
    <comment ref="A56" authorId="0" shapeId="0" xr:uid="{A33156DB-61B6-4513-95EC-984D6BA4DC28}">
      <text>
        <r>
          <rPr>
            <b/>
            <sz val="9"/>
            <color indexed="81"/>
            <rFont val="Tahoma"/>
            <family val="2"/>
          </rPr>
          <t>Ni, Xiaojing:</t>
        </r>
        <r>
          <rPr>
            <sz val="9"/>
            <color indexed="81"/>
            <rFont val="Tahoma"/>
            <family val="2"/>
          </rPr>
          <t xml:space="preserve">
Fertilizer broadcast vs incorperated? Other broadcast application are all incorpoerated, only this paper differential these two mehtods</t>
        </r>
      </text>
    </comment>
    <comment ref="A134" authorId="0" shapeId="0" xr:uid="{577BED76-0EE9-4E9F-A5DB-2DBA7887F599}">
      <text>
        <r>
          <rPr>
            <b/>
            <sz val="9"/>
            <color indexed="81"/>
            <rFont val="Tahoma"/>
            <family val="2"/>
          </rPr>
          <t>Ni, Xiaojing:</t>
        </r>
        <r>
          <rPr>
            <sz val="9"/>
            <color indexed="81"/>
            <rFont val="Tahoma"/>
            <family val="2"/>
          </rPr>
          <t xml:space="preserve">
Flow weighted calculated
</t>
        </r>
      </text>
    </comment>
    <comment ref="A154" authorId="0" shapeId="0" xr:uid="{52F7991E-2309-45CE-BB56-75852F743123}">
      <text>
        <r>
          <rPr>
            <b/>
            <sz val="9"/>
            <color indexed="81"/>
            <rFont val="Tahoma"/>
            <family val="2"/>
          </rPr>
          <t>Ni, Xiaojing:</t>
        </r>
        <r>
          <rPr>
            <sz val="9"/>
            <color indexed="81"/>
            <rFont val="Tahoma"/>
            <family val="2"/>
          </rPr>
          <t xml:space="preserve">
numbers seemed odd
out of LEB</t>
        </r>
      </text>
    </comment>
  </commentList>
</comments>
</file>

<file path=xl/sharedStrings.xml><?xml version="1.0" encoding="utf-8"?>
<sst xmlns="http://schemas.openxmlformats.org/spreadsheetml/2006/main" count="17483" uniqueCount="1656">
  <si>
    <t>Soil</t>
  </si>
  <si>
    <t>TP</t>
  </si>
  <si>
    <t>N</t>
  </si>
  <si>
    <t>Rate</t>
  </si>
  <si>
    <t>Method</t>
  </si>
  <si>
    <t>DRP</t>
  </si>
  <si>
    <t>Broadcast</t>
  </si>
  <si>
    <t>TDP</t>
  </si>
  <si>
    <t>May</t>
  </si>
  <si>
    <t>June</t>
  </si>
  <si>
    <t>July</t>
  </si>
  <si>
    <t>August</t>
  </si>
  <si>
    <t>September</t>
  </si>
  <si>
    <t>October</t>
  </si>
  <si>
    <t>November</t>
  </si>
  <si>
    <t>Field</t>
  </si>
  <si>
    <t>Literature</t>
  </si>
  <si>
    <t>Tile drainage</t>
  </si>
  <si>
    <t>Tillage</t>
  </si>
  <si>
    <t>Filter strip</t>
  </si>
  <si>
    <t>Year</t>
  </si>
  <si>
    <t>Field 1 2008</t>
  </si>
  <si>
    <t>Field 2 2008</t>
  </si>
  <si>
    <t>Field 3 2008</t>
  </si>
  <si>
    <t>Field 4 2008</t>
  </si>
  <si>
    <t>Maumee 2008</t>
  </si>
  <si>
    <t>Field 1 2009</t>
  </si>
  <si>
    <t>Field 2 2009</t>
  </si>
  <si>
    <t>Field 3 2009</t>
  </si>
  <si>
    <t>Field 4 2009</t>
  </si>
  <si>
    <t>Maumee 2009</t>
  </si>
  <si>
    <t>Field 1 2010</t>
  </si>
  <si>
    <t>Field 2 2010</t>
  </si>
  <si>
    <t>Field 3 2010</t>
  </si>
  <si>
    <t>Field 4 2010</t>
  </si>
  <si>
    <t>Maumee 2010</t>
  </si>
  <si>
    <t>Field 1 2011</t>
  </si>
  <si>
    <t>Field 2 2011</t>
  </si>
  <si>
    <t>Field 3 2011</t>
  </si>
  <si>
    <t>Field 4 2011</t>
  </si>
  <si>
    <t>Maumee 2011</t>
  </si>
  <si>
    <t>Tile</t>
  </si>
  <si>
    <t>Surface</t>
  </si>
  <si>
    <t>Fig.5</t>
  </si>
  <si>
    <t>SP (kg/ha)</t>
  </si>
  <si>
    <t>TP (kg/ha)</t>
  </si>
  <si>
    <t>Field 1 average</t>
  </si>
  <si>
    <t>Field 2 average</t>
  </si>
  <si>
    <t>Field 3 average</t>
  </si>
  <si>
    <t>Field 4 average</t>
  </si>
  <si>
    <t>Maumee average</t>
  </si>
  <si>
    <t xml:space="preserve"> </t>
  </si>
  <si>
    <t>Fertilization</t>
  </si>
  <si>
    <t>(mm)</t>
  </si>
  <si>
    <t>Discharge</t>
  </si>
  <si>
    <t>Runoff</t>
  </si>
  <si>
    <t>ratio</t>
  </si>
  <si>
    <t>DRP:TP</t>
  </si>
  <si>
    <t>JFM</t>
  </si>
  <si>
    <t>[22]</t>
  </si>
  <si>
    <t>[49]</t>
  </si>
  <si>
    <t>[44]</t>
  </si>
  <si>
    <t>[52]</t>
  </si>
  <si>
    <t>[55]</t>
  </si>
  <si>
    <t>[45]</t>
  </si>
  <si>
    <t>[23]</t>
  </si>
  <si>
    <t>AMJ</t>
  </si>
  <si>
    <t>[9]</t>
  </si>
  <si>
    <t>[16]</t>
  </si>
  <si>
    <t>b1</t>
  </si>
  <si>
    <t>[1]</t>
  </si>
  <si>
    <t>[0]</t>
  </si>
  <si>
    <t>[3]</t>
  </si>
  <si>
    <t>JAS</t>
  </si>
  <si>
    <t>[26]</t>
  </si>
  <si>
    <t>OCD</t>
  </si>
  <si>
    <t>[29]</t>
  </si>
  <si>
    <t>[41]</t>
  </si>
  <si>
    <t>[40]</t>
  </si>
  <si>
    <t>[48]</t>
  </si>
  <si>
    <t>[73]</t>
  </si>
  <si>
    <t>[100]</t>
  </si>
  <si>
    <t>[21]</t>
  </si>
  <si>
    <t>[72]</t>
  </si>
  <si>
    <t>[53]</t>
  </si>
  <si>
    <t>[78]</t>
  </si>
  <si>
    <t>[57]</t>
  </si>
  <si>
    <t>[66]</t>
  </si>
  <si>
    <t>[43]</t>
  </si>
  <si>
    <t>[12]</t>
  </si>
  <si>
    <t>[11]</t>
  </si>
  <si>
    <t>[4]</t>
  </si>
  <si>
    <t>[8]</t>
  </si>
  <si>
    <t>[17]</t>
  </si>
  <si>
    <t>[27]</t>
  </si>
  <si>
    <t>[15]</t>
  </si>
  <si>
    <t>[34]</t>
  </si>
  <si>
    <t>[35]</t>
  </si>
  <si>
    <t>[20]</t>
  </si>
  <si>
    <t>[38]</t>
  </si>
  <si>
    <t>% of annual total</t>
  </si>
  <si>
    <t>Plot B (AT)</t>
  </si>
  <si>
    <t>Plot C (RT)</t>
  </si>
  <si>
    <t>mm</t>
  </si>
  <si>
    <t>Precip</t>
  </si>
  <si>
    <t>g DRP/ha</t>
  </si>
  <si>
    <t>g TP/ha</t>
  </si>
  <si>
    <t>&lt;1</t>
  </si>
  <si>
    <t>Annual</t>
  </si>
  <si>
    <t>annual average</t>
  </si>
  <si>
    <t>Before change tillage management</t>
  </si>
  <si>
    <t>After change tillage management</t>
  </si>
  <si>
    <t>INN1 AT</t>
  </si>
  <si>
    <t>INN1 RT</t>
  </si>
  <si>
    <t>INN2 AT</t>
  </si>
  <si>
    <t>INN2 RT</t>
  </si>
  <si>
    <t>DRP (mg/L) pre/post</t>
  </si>
  <si>
    <t>TP (mg/L) pre/post</t>
  </si>
  <si>
    <t>0.015 / 0.032</t>
  </si>
  <si>
    <t>0.036 / 0.011</t>
  </si>
  <si>
    <t>0 / 0.001</t>
  </si>
  <si>
    <t>0 / 0.002</t>
  </si>
  <si>
    <t>0.06 / 0.28</t>
  </si>
  <si>
    <t xml:space="preserve">0.11 / 0.098 </t>
  </si>
  <si>
    <t>0.09 / 0.02</t>
  </si>
  <si>
    <t>0 / 0.01</t>
  </si>
  <si>
    <t>Corn</t>
  </si>
  <si>
    <t>Location</t>
  </si>
  <si>
    <t>ILD</t>
  </si>
  <si>
    <t>LON</t>
  </si>
  <si>
    <t>Cover crop</t>
  </si>
  <si>
    <t>Runoff TP</t>
  </si>
  <si>
    <t>−</t>
  </si>
  <si>
    <t>Total</t>
  </si>
  <si>
    <t>WR</t>
  </si>
  <si>
    <t>CC</t>
  </si>
  <si>
    <t>Surf.</t>
  </si>
  <si>
    <t>Aug.</t>
  </si>
  <si>
    <t>nd</t>
  </si>
  <si>
    <t>–</t>
  </si>
  <si>
    <t>Oct.</t>
  </si>
  <si>
    <t>&lt;0.01</t>
  </si>
  <si>
    <t>Feb.</t>
  </si>
  <si>
    <t>Snowmelt</t>
  </si>
  <si>
    <t>Apr.</t>
  </si>
  <si>
    <t>0.01(0.01–0.03)</t>
  </si>
  <si>
    <t>=</t>
  </si>
  <si>
    <t>no</t>
  </si>
  <si>
    <t>samples</t>
  </si>
  <si>
    <t>collected;</t>
  </si>
  <si>
    <t>flow;</t>
  </si>
  <si>
    <t>wheat</t>
  </si>
  <si>
    <t>residue;</t>
  </si>
  <si>
    <t>cover</t>
  </si>
  <si>
    <t>crop.</t>
  </si>
  <si>
    <t>Collection Period</t>
  </si>
  <si>
    <t>Total Vegetation P Pool kg/ha</t>
  </si>
  <si>
    <t>WEP in vegetation and soil kg/ha</t>
  </si>
  <si>
    <t>Runoff DRP</t>
  </si>
  <si>
    <t>Total vegetation P (kg ha−1) at the beginning and end of the study period is shown as median (range) values. Water extractable P (kg ha−1) from vegetation and soil at each
collection period is shown as median (range) values. Loads of DRP and TP in tile drainage and surface (Surf.) runoff events between sampling campaigns and total over study
period. Total vegetation and soil P pools calculated as the sum of the change (decreases only) in P between sampling campaigns.</t>
  </si>
  <si>
    <t>0.6 (0.1-1.3)</t>
  </si>
  <si>
    <t>10.9 (9.5–16.6)</t>
  </si>
  <si>
    <t>Early Nov.</t>
  </si>
  <si>
    <t>Late Nov.</t>
  </si>
  <si>
    <t>1 (0.4–3.3)</t>
  </si>
  <si>
    <t>0.03 (0.004–0.04)</t>
  </si>
  <si>
    <t>9.1 (6.3–11.4)</t>
  </si>
  <si>
    <t>1.7 (0.05–5.74)</t>
  </si>
  <si>
    <t>1.3 (0.5–4.1)</t>
  </si>
  <si>
    <t>0.02 (0.01–0.08)</t>
  </si>
  <si>
    <t>Note:</t>
  </si>
  <si>
    <t>1.8 (1.1–3.1)</t>
  </si>
  <si>
    <t>0.06 (0.01–0.25)</t>
  </si>
  <si>
    <t>8.1 (5.0–15.5)</t>
  </si>
  <si>
    <t>7.7 (2.25–11.47)</t>
  </si>
  <si>
    <t>5.76 (2.18–23.12)</t>
  </si>
  <si>
    <t>21.8 (16.0–36.6)</t>
  </si>
  <si>
    <t>0.01 (0.001–0.07)</t>
  </si>
  <si>
    <t>0.04 (0.01–0.52)</t>
  </si>
  <si>
    <t>0.01 (0.001–0.13)</t>
  </si>
  <si>
    <t>0.02 (0.001–0.11)</t>
  </si>
  <si>
    <t>&lt;0.01 (0.001–0.02)</t>
  </si>
  <si>
    <t>0.06 (0.001–0.41)</t>
  </si>
  <si>
    <t>0.02 (0.001–0.08)</t>
  </si>
  <si>
    <t>0.04 (0.001–0.08)</t>
  </si>
  <si>
    <t>0.04 (0.01–0.11)</t>
  </si>
  <si>
    <t>1.93 (0.75–8.39)</t>
  </si>
  <si>
    <t>0.63 (0.10–1.41)</t>
  </si>
  <si>
    <t>0.59 (0.22–1.46)</t>
  </si>
  <si>
    <t>0.16 (0.06–0.35)</t>
  </si>
  <si>
    <t>0.22 (0.08–8.39)</t>
  </si>
  <si>
    <t>0.3 (0.03–1.25)</t>
  </si>
  <si>
    <t>0.68 (0.14–2.51)</t>
  </si>
  <si>
    <t>1.05 (0.01–2.98)</t>
  </si>
  <si>
    <t>6.93 (1.41–12.21)</t>
  </si>
  <si>
    <t>0.42 (0.01–3.24)</t>
  </si>
  <si>
    <t>0.03 (0.001–1.73)</t>
  </si>
  <si>
    <t>0.05 (0.001–2.2)</t>
  </si>
  <si>
    <t>1.1 (0.001–8.2)</t>
  </si>
  <si>
    <t>29.3 (2.3–53.4)</t>
  </si>
  <si>
    <t>6.7 (0.07–29.9)</t>
  </si>
  <si>
    <t>5.5 (0.001–20.0)</t>
  </si>
  <si>
    <t>3.9 (1.0–31.1)</t>
  </si>
  <si>
    <t>21.09 (1.39–51.69)</t>
  </si>
  <si>
    <t>2.21 (0.35–4.41)</t>
  </si>
  <si>
    <t>3.91 (0.77–8.68)</t>
  </si>
  <si>
    <t>10.93 (2.27–26.79)</t>
  </si>
  <si>
    <t>3.2 (0.09–6.57)</t>
  </si>
  <si>
    <t>3.36 (0.001–32.10)</t>
  </si>
  <si>
    <t>4.04 (1.13–6.04)</t>
  </si>
  <si>
    <t>BVL</t>
  </si>
  <si>
    <t>NGS1</t>
  </si>
  <si>
    <t>GS1</t>
  </si>
  <si>
    <t>NGS2</t>
  </si>
  <si>
    <t>Combined (Tile + Surface)</t>
  </si>
  <si>
    <t>DRP load (kg P/ha</t>
  </si>
  <si>
    <t>PP load (kg P/ha</t>
  </si>
  <si>
    <t>TP load (kg P/ha</t>
  </si>
  <si>
    <t xml:space="preserve">Annual totals include GS1+NGS2 (May 2012–April 2013). Surface runoffwas not monitored during NGS1. </t>
  </si>
  <si>
    <t>Crop</t>
  </si>
  <si>
    <t>Practicesa</t>
  </si>
  <si>
    <t>Events</t>
  </si>
  <si>
    <t>Practices</t>
  </si>
  <si>
    <t>Soybean</t>
  </si>
  <si>
    <t>Alfalfa</t>
  </si>
  <si>
    <t>C</t>
  </si>
  <si>
    <t>G</t>
  </si>
  <si>
    <t>Wheat</t>
  </si>
  <si>
    <t>Silage</t>
  </si>
  <si>
    <t>Oats</t>
  </si>
  <si>
    <t>N, G</t>
  </si>
  <si>
    <t>Field 1</t>
  </si>
  <si>
    <t>Field2</t>
  </si>
  <si>
    <t>Field 3</t>
  </si>
  <si>
    <t>Field 4</t>
  </si>
  <si>
    <t>N, C</t>
  </si>
  <si>
    <t>C, B</t>
  </si>
  <si>
    <t>Grassed waterway</t>
  </si>
  <si>
    <t>no grassed waterway</t>
  </si>
  <si>
    <t>runoff SP g/ha</t>
  </si>
  <si>
    <t>runoff TP g/ha</t>
  </si>
  <si>
    <t>tile SP g/ha</t>
  </si>
  <si>
    <t>significant</t>
  </si>
  <si>
    <t>non significant</t>
  </si>
  <si>
    <t>blind inlet</t>
  </si>
  <si>
    <t>riser</t>
  </si>
  <si>
    <t>tile TP g/ha</t>
  </si>
  <si>
    <t>Lack of differentces due to tillage in SP or TP loading via subsurface tile</t>
  </si>
  <si>
    <t>None of the conservation practices tested
made an impact on concentrations and loads of SP or TP
through subsurface tile discharge.</t>
  </si>
  <si>
    <t>NH4-N</t>
  </si>
  <si>
    <t>NO3-N</t>
  </si>
  <si>
    <t>kg/ha</t>
  </si>
  <si>
    <t>Fertilizer</t>
  </si>
  <si>
    <t>summary</t>
  </si>
  <si>
    <t>Area</t>
  </si>
  <si>
    <t>Type</t>
  </si>
  <si>
    <t>Rotation</t>
  </si>
  <si>
    <t>GS</t>
  </si>
  <si>
    <t>Clay loam</t>
  </si>
  <si>
    <t>NGS</t>
  </si>
  <si>
    <t>Silt loam</t>
  </si>
  <si>
    <t>Loam</t>
  </si>
  <si>
    <t>Values inputed in the "Regression" tab</t>
  </si>
  <si>
    <t>summary (DRP/TP)</t>
  </si>
  <si>
    <t>Till tile TP</t>
  </si>
  <si>
    <t>RT tile TIP</t>
  </si>
  <si>
    <t>No-Till tile TP</t>
  </si>
  <si>
    <t>Study period</t>
  </si>
  <si>
    <t>Conventional tillage</t>
  </si>
  <si>
    <t>Field 1 average total (Tile+surface)</t>
  </si>
  <si>
    <t>Field 2 average total (Tile+surface)</t>
  </si>
  <si>
    <t>Field 3 average total (Tile+surface)</t>
  </si>
  <si>
    <t>Field 4 average total (Tile+surface)</t>
  </si>
  <si>
    <t>Soil test P</t>
  </si>
  <si>
    <t>DRP, TP load</t>
  </si>
  <si>
    <t>Top 15 cm</t>
  </si>
  <si>
    <t>Soil test P, mg/kg</t>
  </si>
  <si>
    <t>The "Regression_update" tab is the update data after ASABE conference paper, May 1st, 2019</t>
  </si>
  <si>
    <t>Update</t>
  </si>
  <si>
    <t>Add summary of soil test P</t>
  </si>
  <si>
    <t>Van et al. (2016) data changed to considering only annual reported values.</t>
  </si>
  <si>
    <t>Rainfall</t>
  </si>
  <si>
    <t>Soil test P and rainfall: same as Smith et al. (2015a)</t>
  </si>
  <si>
    <t>Fig. 6</t>
  </si>
  <si>
    <t>Table 1</t>
  </si>
  <si>
    <t>DRP, TP load, rainfall</t>
  </si>
  <si>
    <t>Note</t>
  </si>
  <si>
    <t>Table or figure number in literature</t>
  </si>
  <si>
    <t>Data category: DRP or TP load, Precipitation, Site description</t>
  </si>
  <si>
    <t>Table 3</t>
  </si>
  <si>
    <t>Table 4</t>
  </si>
  <si>
    <t>Site description</t>
  </si>
  <si>
    <t>Table 2</t>
  </si>
  <si>
    <t>O</t>
  </si>
  <si>
    <t>D</t>
  </si>
  <si>
    <t>J</t>
  </si>
  <si>
    <t>F</t>
  </si>
  <si>
    <t>M</t>
  </si>
  <si>
    <t>A</t>
  </si>
  <si>
    <t>S</t>
  </si>
  <si>
    <t>NOTE</t>
  </si>
  <si>
    <t>Fig. 3</t>
  </si>
  <si>
    <t>ID</t>
  </si>
  <si>
    <t>Incorporate</t>
  </si>
  <si>
    <t>Tillage§</t>
  </si>
  <si>
    <t>Subsurface</t>
  </si>
  <si>
    <t>A1</t>
  </si>
  <si>
    <t>C-S</t>
  </si>
  <si>
    <t>No-till</t>
  </si>
  <si>
    <t>Inorganic</t>
  </si>
  <si>
    <t>Fall</t>
  </si>
  <si>
    <t>A2</t>
  </si>
  <si>
    <t>B1</t>
  </si>
  <si>
    <t>C-S-W</t>
  </si>
  <si>
    <t>Spring</t>
  </si>
  <si>
    <t>B2</t>
  </si>
  <si>
    <t>C1</t>
  </si>
  <si>
    <t>Banded/Planter</t>
  </si>
  <si>
    <t>C2</t>
  </si>
  <si>
    <t>D1</t>
  </si>
  <si>
    <t>n/a*</t>
  </si>
  <si>
    <t>n/a</t>
  </si>
  <si>
    <t>D2</t>
  </si>
  <si>
    <t>E1</t>
  </si>
  <si>
    <t>Conventional</t>
  </si>
  <si>
    <t>Mixed</t>
  </si>
  <si>
    <t>Spring/Fall</t>
  </si>
  <si>
    <t>E2</t>
  </si>
  <si>
    <t>F1</t>
  </si>
  <si>
    <t>Vertical-till</t>
  </si>
  <si>
    <t>Organic</t>
  </si>
  <si>
    <t>F2</t>
  </si>
  <si>
    <t>G1</t>
  </si>
  <si>
    <t>Strip-till</t>
  </si>
  <si>
    <t>G2</t>
  </si>
  <si>
    <t>H1</t>
  </si>
  <si>
    <t>Clay</t>
  </si>
  <si>
    <t>Rotational</t>
  </si>
  <si>
    <t>H2</t>
  </si>
  <si>
    <t>I1</t>
  </si>
  <si>
    <t>Band</t>
  </si>
  <si>
    <t>I2</t>
  </si>
  <si>
    <t>J1</t>
  </si>
  <si>
    <t>C-W</t>
  </si>
  <si>
    <t>Inject</t>
  </si>
  <si>
    <t>J2</t>
  </si>
  <si>
    <t>K1</t>
  </si>
  <si>
    <t>K2</t>
  </si>
  <si>
    <t>L1</t>
  </si>
  <si>
    <t>Fall/Summer</t>
  </si>
  <si>
    <t>L2</t>
  </si>
  <si>
    <t>M1</t>
  </si>
  <si>
    <t>Summer/Fall</t>
  </si>
  <si>
    <t>M2</t>
  </si>
  <si>
    <t>N1</t>
  </si>
  <si>
    <t>N2</t>
  </si>
  <si>
    <t>O1</t>
  </si>
  <si>
    <t>O2</t>
  </si>
  <si>
    <t>P1</t>
  </si>
  <si>
    <t>P2</t>
  </si>
  <si>
    <t>Q1</t>
  </si>
  <si>
    <t>Q2</t>
  </si>
  <si>
    <t>R1</t>
  </si>
  <si>
    <t>R2</t>
  </si>
  <si>
    <t>S1</t>
  </si>
  <si>
    <t>S2</t>
  </si>
  <si>
    <t>Drainage area (ha)</t>
  </si>
  <si>
    <t>Soil surface texture</t>
  </si>
  <si>
    <t>Crop rotation</t>
  </si>
  <si>
    <t>P fertilizer source</t>
  </si>
  <si>
    <t>0-20 cm STP (mg/kg)</t>
  </si>
  <si>
    <t>P timing</t>
  </si>
  <si>
    <t>P method</t>
  </si>
  <si>
    <t>Slope %</t>
  </si>
  <si>
    <t>Broadcast/ incorporate</t>
  </si>
  <si>
    <t>Inject/ broadcast</t>
  </si>
  <si>
    <t>4 to 6</t>
  </si>
  <si>
    <t>1 to 3</t>
  </si>
  <si>
    <t>Silty clay loam</t>
  </si>
  <si>
    <t>Silty clay</t>
  </si>
  <si>
    <t>Strip till</t>
  </si>
  <si>
    <t>Vertical till</t>
  </si>
  <si>
    <t>year</t>
  </si>
  <si>
    <t>Site information</t>
  </si>
  <si>
    <r>
      <t>984</t>
    </r>
    <r>
      <rPr>
        <sz val="11"/>
        <color theme="1"/>
        <rFont val="Calibri"/>
        <family val="2"/>
      </rPr>
      <t>±</t>
    </r>
    <r>
      <rPr>
        <sz val="11"/>
        <color theme="1"/>
        <rFont val="Calibri"/>
        <family val="2"/>
        <scheme val="minor"/>
      </rPr>
      <t>151</t>
    </r>
  </si>
  <si>
    <t>DRP load</t>
  </si>
  <si>
    <t>Site</t>
  </si>
  <si>
    <t>Subsurface DRP load</t>
  </si>
  <si>
    <t>Surface DRP load</t>
  </si>
  <si>
    <t>Subsurface PP load</t>
  </si>
  <si>
    <t>Surface PP load</t>
  </si>
  <si>
    <t>Total DRP</t>
  </si>
  <si>
    <t>Total TP</t>
  </si>
  <si>
    <t>Subsurface TP</t>
  </si>
  <si>
    <t>Surface TP</t>
  </si>
  <si>
    <t xml:space="preserve">Simplified soil texture </t>
  </si>
  <si>
    <t>Add Pease et al. (2018) field data</t>
  </si>
  <si>
    <t>Upcoming update</t>
  </si>
  <si>
    <t>Change soil texure to clay, sand, and silt percentage</t>
  </si>
  <si>
    <t>add slope</t>
  </si>
  <si>
    <t>other studies</t>
  </si>
  <si>
    <t>other factor</t>
  </si>
  <si>
    <t>Category variable: only conservation practices</t>
  </si>
  <si>
    <t>Principal component analysis among numeric variable; or multiple factor analysis among all variables</t>
  </si>
  <si>
    <t>The CDS plot received a total of 287 mm of sub-irrigation water in 2001, 203 mm in 2002, 153 mm in 2003. Sub-irrigation was not required in 2000 and 2004</t>
  </si>
  <si>
    <t>control drainage</t>
  </si>
  <si>
    <t>Water quantity and quality</t>
  </si>
  <si>
    <t>Table 1. Monthly precipitation (mm) at the experimental field in 2000_x0002_2004 plus the 43-yr (1960_x0002_2004) average (after Tan et al. 2007)</t>
  </si>
  <si>
    <t>Month</t>
  </si>
  <si>
    <t>Precipitation</t>
  </si>
  <si>
    <t>Jan.</t>
  </si>
  <si>
    <t>Mar.</t>
  </si>
  <si>
    <t>Jun.</t>
  </si>
  <si>
    <t>Jul.</t>
  </si>
  <si>
    <t>Sep.</t>
  </si>
  <si>
    <t>Nov.</t>
  </si>
  <si>
    <t>Dec.</t>
  </si>
  <si>
    <t>Seasonal total (May_x0002_Oct.)</t>
  </si>
  <si>
    <t>Yearly total (Jan._x0002_Dec.)</t>
  </si>
  <si>
    <t>43-yr Avg.</t>
  </si>
  <si>
    <t>Numeric tables</t>
  </si>
  <si>
    <t>Surface runoff (mm)</t>
  </si>
  <si>
    <t>Tile drainage (mm)</t>
  </si>
  <si>
    <t>Percentage of flow volume</t>
  </si>
  <si>
    <t>CDS</t>
  </si>
  <si>
    <t>RFD</t>
  </si>
  <si>
    <t>Mean</t>
  </si>
  <si>
    <t>Table 2. Surface runoff, tile drainage volume and percentage of flow
volume under controlled drainage/sub-irrigation (CDS) and regular free
drainage (RFD) systems from 2000 Jun. 01 to 2004 Dec. 31</t>
  </si>
  <si>
    <t>Surface runoff + tile drainage (mm)</t>
  </si>
  <si>
    <t>Table 3. Flow-weighed mean (FWM) P concentration for dissolved reactive P (DRP), dissolved un-reactive P (DURP), total dissolved P (TDP),</t>
  </si>
  <si>
    <t>particulate P (PP), and total P (TP) in surface runoff water under controlled drainage/sub-irrigation (CDS) and regular free drainage (RFD) systems</t>
  </si>
  <si>
    <t>from 2000 Jun. 01 to 2004 Dec. 31</t>
  </si>
  <si>
    <t>------------------------------------------------------------------------- (mg P L_x0003_1) -------------------------------------------------------------------------</t>
  </si>
  <si>
    <t>FWM average</t>
  </si>
  <si>
    <t>DURP</t>
  </si>
  <si>
    <t>PP</t>
  </si>
  <si>
    <t>Table 4. Flow-weighed mean (FWM) P concentration for dissolved reactive P (DRP), dissolved un-reactive P (DURP), total dissolved P (TDP), particulate P (PP), and total P (TP) in tile drainage water under controlled drainage/sub-irrigation (CDS) and regular free drainage (RFD) systems from 2000 Jun. 01 to 2004 Dec. 31</t>
  </si>
  <si>
    <t>P</t>
  </si>
  <si>
    <t>Table 5. Various forms and total soil P losses in surface runoff water under controlled drainage/sub-irrigation (CDS) and regular free drainage (RFD) systems from 2000 Jun. 01 to 2004 Dec. 31</t>
  </si>
  <si>
    <t>------------------------------------------------------------------------- (g P/ha) -----------------------------------------------------------------------</t>
  </si>
  <si>
    <t>Table 6. Various forms and total soil P losses in tile drainage water under controlled drainage/sub-irrigation (CDS) and regular free drainage (RFD) systems from 2000 Jun. 01 to 20004 Dec. 31</t>
  </si>
  <si>
    <t>Table 7. Various forms and total soil P losses in both surface runoff and tile drainage water and their relative pathway partitions under controlled drainage/sub-irrigation (CDS) and regular free drainage (RFD) systems from 2000 Jun. 01 to 2004 Dec. 31</t>
  </si>
  <si>
    <t>loss</t>
  </si>
  <si>
    <t>P loss in both surface runoff and tile drainage (g P/ha)</t>
  </si>
  <si>
    <t>Percentage of P loss</t>
  </si>
  <si>
    <t>Field A</t>
  </si>
  <si>
    <t>4 conditions</t>
  </si>
  <si>
    <t>Size</t>
  </si>
  <si>
    <t>30*16 m</t>
  </si>
  <si>
    <t>Slope</t>
  </si>
  <si>
    <t>No tile</t>
  </si>
  <si>
    <t>Conventional till</t>
  </si>
  <si>
    <t>Blind inlet</t>
  </si>
  <si>
    <t>Conservation till</t>
  </si>
  <si>
    <t>Field B</t>
  </si>
  <si>
    <t>85*73 m</t>
  </si>
  <si>
    <t>slope</t>
  </si>
  <si>
    <t>liquid swine manure (LSM)</t>
  </si>
  <si>
    <t>CP</t>
  </si>
  <si>
    <t>Applocation Method</t>
  </si>
  <si>
    <t>broadcast incorporated</t>
  </si>
  <si>
    <t>MT</t>
  </si>
  <si>
    <t>Injected</t>
  </si>
  <si>
    <t>DM</t>
  </si>
  <si>
    <t>Phosphorus</t>
  </si>
  <si>
    <t>SD</t>
  </si>
  <si>
    <t>Field and catchment</t>
  </si>
  <si>
    <t>A MT &amp; CP</t>
  </si>
  <si>
    <t>B MT</t>
  </si>
  <si>
    <t>B CP</t>
  </si>
  <si>
    <t>Concentration (g kg−1)</t>
  </si>
  <si>
    <t>Application date</t>
  </si>
  <si>
    <t>SD (g kg−1)</t>
  </si>
  <si>
    <t>14-May-2008</t>
  </si>
  <si>
    <t>23-May-2007</t>
  </si>
  <si>
    <t>15-May-2008</t>
  </si>
  <si>
    <t>16-May-2008</t>
  </si>
  <si>
    <t>Amount (kg ha−1)</t>
  </si>
  <si>
    <t>SD (kg ha−1)</t>
  </si>
  <si>
    <t>Soil condition</t>
  </si>
  <si>
    <t>April</t>
  </si>
  <si>
    <t>pH</t>
  </si>
  <si>
    <t>BD</t>
  </si>
  <si>
    <t>Manure</t>
  </si>
  <si>
    <t>Remarks</t>
  </si>
  <si>
    <t>Soil April 2007 0–20 cm</t>
  </si>
  <si>
    <t>Organic matter (g g−1)</t>
  </si>
  <si>
    <t>Sand (g g−1)</t>
  </si>
  <si>
    <t>Clay (g g−1)</t>
  </si>
  <si>
    <t>K (mg kg−1)</t>
  </si>
  <si>
    <t>Hydrometer method (Sheldrick and Wang, 1993)</t>
  </si>
  <si>
    <t>Soil undisturbed cores October 2007 0–20 cm</t>
  </si>
  <si>
    <t>BD (g cm−3)</t>
  </si>
  <si>
    <t>AW (m3 m−3)</t>
  </si>
  <si>
    <t>theta at−8 kPa (m3 m−3)</t>
  </si>
  <si>
    <t>Soil water day of application (m3 m−3)</t>
  </si>
  <si>
    <t>theta 2007</t>
  </si>
  <si>
    <t>theta 2008</t>
  </si>
  <si>
    <t>Soil NO3-N (mg kg−1) 0–30 cm</t>
  </si>
  <si>
    <t>NH4 (kg ha−1)</t>
  </si>
  <si>
    <t>Nt (kg ha−1)</t>
  </si>
  <si>
    <t>Dry matter (g g−1)</t>
  </si>
  <si>
    <t>Bulk density</t>
  </si>
  <si>
    <t>Available water held between -8 and −200 kPa</t>
  </si>
  <si>
    <t>Water content near field capacity</t>
  </si>
  <si>
    <t>0.29 (0.3)</t>
  </si>
  <si>
    <t>0–30 cm</t>
  </si>
  <si>
    <t>0–30 cm, ND catchment in brackets</t>
  </si>
  <si>
    <t>22 May 2007 Field A, 23 May 2007 Field B</t>
  </si>
  <si>
    <t>14 May 2008 MT &amp; CP Field A, 15 May 2008 MT Field B</t>
  </si>
  <si>
    <t>16 May 2008, CP</t>
  </si>
  <si>
    <t>14 May 2008 MT &amp; CP; 15 May 2008 MT Field B</t>
  </si>
  <si>
    <t>STP (Bray)</t>
  </si>
  <si>
    <t>No reported</t>
  </si>
  <si>
    <t>Only consider GS1 and NGS1</t>
  </si>
  <si>
    <t>From May 16, 2007-May 31, 2008</t>
  </si>
  <si>
    <t>Water quality</t>
  </si>
  <si>
    <t>CP Bi</t>
  </si>
  <si>
    <t>CP Hb</t>
  </si>
  <si>
    <t>MT Bi</t>
  </si>
  <si>
    <t>No tile only have one season, not use</t>
  </si>
  <si>
    <t>CP ND</t>
  </si>
  <si>
    <t>LN flow weighted P mg/L</t>
  </si>
  <si>
    <t>NG2</t>
  </si>
  <si>
    <t>Pdop</t>
  </si>
  <si>
    <t>Tile drain</t>
  </si>
  <si>
    <t>P kg/ha</t>
  </si>
  <si>
    <t>Runoff +tile</t>
  </si>
  <si>
    <t>Sediment</t>
  </si>
  <si>
    <t>Load kg/ha</t>
  </si>
  <si>
    <t>CP Ni</t>
  </si>
  <si>
    <t>MT Ni</t>
  </si>
  <si>
    <t>MT Hb</t>
  </si>
  <si>
    <t>Load P kg/ha</t>
  </si>
  <si>
    <t>GS2</t>
  </si>
  <si>
    <t>Runoff and tile drain</t>
  </si>
  <si>
    <t>Tile drain only</t>
  </si>
  <si>
    <t>1999/2000</t>
  </si>
  <si>
    <t>2000/2001</t>
  </si>
  <si>
    <t>2001/2002</t>
  </si>
  <si>
    <t>2002/2003</t>
  </si>
  <si>
    <t>43-yr average</t>
  </si>
  <si>
    <t>December</t>
  </si>
  <si>
    <t>January</t>
  </si>
  <si>
    <t>February</t>
  </si>
  <si>
    <t>March</t>
  </si>
  <si>
    <t>Growing season†</t>
  </si>
  <si>
    <t>Annual Total</t>
  </si>
  <si>
    <t>0.5 km from site</t>
  </si>
  <si>
    <t>Plot size</t>
  </si>
  <si>
    <t>15 * 67 m</t>
  </si>
  <si>
    <t>Starter fertilizer</t>
  </si>
  <si>
    <t>18-46-0</t>
  </si>
  <si>
    <t>142 kg/ha</t>
  </si>
  <si>
    <t>Injection</t>
  </si>
  <si>
    <t>UAN</t>
  </si>
  <si>
    <t>Spring tillage with two passes of an S-tine cultivator and packer
was conducted prior to planting either corn or soybean.</t>
  </si>
  <si>
    <t>No fertilizers were applied for soybean production.</t>
  </si>
  <si>
    <t>Fall cultivation included annual fall disking operation (~7.5 cm deep) to incorporate corn and soybean stubble before planting winter
wheat.</t>
  </si>
  <si>
    <t>CDS-NCC</t>
  </si>
  <si>
    <t>CDS-CC</t>
  </si>
  <si>
    <t>RFD-NCC</t>
  </si>
  <si>
    <t>RFD-CC</t>
  </si>
  <si>
    <t>1999–2000</t>
  </si>
  <si>
    <t>2000–2001</t>
  </si>
  <si>
    <t>2001–2002</t>
  </si>
  <si>
    <t>2002–2003</t>
  </si>
  <si>
    <t>Average</t>
  </si>
  <si>
    <t>FWM PP concentration in surface runoff water (mg P L−1)</t>
  </si>
  <si>
    <t>FWM TP concentration in surface runoff water (mg P L−1)</t>
  </si>
  <si>
    <t>FWM DRP concentration in surface runoff water (mg P L−1)</t>
  </si>
  <si>
    <t>sdanard errors</t>
  </si>
  <si>
    <t>Annual flow-weighted mean (FWM) dissolved reactive P (DRP), particulate P (PP) and total P (TP) concentrations (mg P L−1 yr−1) in surface runoff water as affected by drainage water management (controlled drainage with sub-irrigation, CDS, vs. regular free tile drainage, RFD) and cover crop (no cover crop, NCC, vs. cover crop, CC) on a clay loamsoil, ON, Canada.</t>
  </si>
  <si>
    <t>DWM</t>
  </si>
  <si>
    <t>n.s.</t>
  </si>
  <si>
    <t>*</t>
  </si>
  <si>
    <t>CC*</t>
  </si>
  <si>
    <t>Statistical significance (P N F)b</t>
  </si>
  <si>
    <t>FWM DRP concentration in surface runoff water</t>
  </si>
  <si>
    <t>FWM PP concentration in surface runoff water</t>
  </si>
  <si>
    <t>FWM TP concentration in surface runoff water</t>
  </si>
  <si>
    <t>Annually flow-weighted means (FWM) of dissolved reactive P (DRP), particulate P (PP)
and total P (TP) concentrations (mgP L−1 yr−1) in tile drainagewater as affected by drainage
water management (controlled drainage with sub-irrigation, CDS, vs. regular free
drainage, RFD) and cover crop (no cover crop, NCC, vs. cover crop, CC) on a clay loamsoil,
ON, Canada.</t>
  </si>
  <si>
    <t>FWM DRP concentration in tile drainage water (mg P L−1)a</t>
  </si>
  <si>
    <t>FWM PP concentration in tile drainage water (mg P L−1)</t>
  </si>
  <si>
    <t>FWM TP concentration in tile drainage water (mg P L−1)</t>
  </si>
  <si>
    <t>FWM DRP concentration in tile drainage water</t>
  </si>
  <si>
    <t>FWM PP concentration in tile drainage water</t>
  </si>
  <si>
    <t>FWM TP concentration in tile drainage water</t>
  </si>
  <si>
    <t>Annual (Nov. 01–Oct 31) losses (kg ha−1 yr−1) of dissolved reactive P (DRP), particulate P
(PP) and total P (TP) in surface runoff water as affected by drainage water management
(controlled drainagewith sub-irrigation, CDS, vs. regular free tile drainage, RFD) and cover
crop (no cover crop, NCC, vs. cover crop, CC) in a clay loam soil, ON, Canada.</t>
  </si>
  <si>
    <t>DRP loss in surface runoff water (kg P ha−1 yr−1)a</t>
  </si>
  <si>
    <t>PP loss in surface runoff water (kg P ha−1 yr−1)</t>
  </si>
  <si>
    <t>TP loss in surface runoff water (kg P ha−1 yr−1)</t>
  </si>
  <si>
    <t>DRP loss in surface runoff water</t>
  </si>
  <si>
    <t>**</t>
  </si>
  <si>
    <t>PP loss in surface runoff water</t>
  </si>
  <si>
    <t>TP in surface runoff water</t>
  </si>
  <si>
    <t>Table 5</t>
  </si>
  <si>
    <t>Annual (Nov. 01–Oct 31) losses (kg P ha−1 yr−1) of dissolved reactive P (DRP), particulate
P (PP) and total P (TP) in tile drainage water as affected by drainage water management
(controlled drainagewith sub-irrigation, CDS, vs. regular free tile drainage, RFD) and cover
crop (no cover crop, NCC, vs. cover crop, CC) in a clay loam soil, ON, Canada.</t>
  </si>
  <si>
    <t>DRP loss in tile drainage water (kg P ha−1 yr−1)a</t>
  </si>
  <si>
    <t>PP loss in tile drainage water (kg P ha−1 yr−1)</t>
  </si>
  <si>
    <t>TP loss in tile drainage water (kg P ha−1 yr−1)</t>
  </si>
  <si>
    <t>DRP loss in tile drainage water</t>
  </si>
  <si>
    <t>PP loss in tile drainage water</t>
  </si>
  <si>
    <t>TP in tile drainage water</t>
  </si>
  <si>
    <t>Bondhead and Guerin series</t>
  </si>
  <si>
    <t>BDH</t>
  </si>
  <si>
    <t>TSILT</t>
  </si>
  <si>
    <t>TSAND</t>
  </si>
  <si>
    <t>TCLAY</t>
  </si>
  <si>
    <t>http://sis.agr.gc.ca/cansis/soils/on/BDH/B~~~~/A/description.html</t>
  </si>
  <si>
    <t>GURB</t>
  </si>
  <si>
    <t>http://sis.agr.gc.ca/cansis/soils/on/GUR/B~~~~/A/description.html</t>
  </si>
  <si>
    <t>INN1</t>
  </si>
  <si>
    <t>INN2</t>
  </si>
  <si>
    <t>INN2+INN1</t>
  </si>
  <si>
    <t>The fields are managed in the same way (same landowner, management and crop types) and under corn–soybean–
winter wheat rotation, but are staggered in their rotation (INN1: corn (2010), soybeans (2011), wheat (2012); INN2: soybean (2010), wheat (2011), corn (2012)). Both fields have been under a minimumrotational
till for more than a decade (shallow 2″ vertical tillage after winter
wheat harvest in July/August).</t>
  </si>
  <si>
    <t>Seasonal and annual breakdown of precipitation, discharge fromtiles, runoff ratios (discharge/precipitation), dissolved reactive phosphorus and total phosphorus loads in tiles, and ratios
of DRP:TP are shown for 2011, 2012 and the first half of 2013. The two plots fromINN1 are shown. The plots were both under reduced tillage (RT)management from2011-August 2012.
After August 2012, Plot B was disk tilled as part of the annual till (AT) management. This period is shown in italics. Values are expressed in the units indicated and as [% of annual total]
beside each value.</t>
  </si>
  <si>
    <t>Soil same as Van et al. (2016)</t>
  </si>
  <si>
    <t>code</t>
  </si>
  <si>
    <t>http://sis.agr.gc.ca/cansis/soils/on/EBR/~~~~~/A/description.html</t>
  </si>
  <si>
    <t>http://sis.agr.gc.ca/cansis/soils/on/PTH/~~~~~/A/description.html</t>
  </si>
  <si>
    <t>Conservation tillage</t>
  </si>
  <si>
    <t>Liquid manure</t>
  </si>
  <si>
    <t>90 kg P/ha</t>
  </si>
  <si>
    <t>Broadcasted</t>
  </si>
  <si>
    <t>38kg P /ha</t>
  </si>
  <si>
    <t>MAP</t>
  </si>
  <si>
    <t>boradcast</t>
  </si>
  <si>
    <t>Sample collection</t>
  </si>
  <si>
    <t>study period</t>
  </si>
  <si>
    <t>August 2014 to April 2015</t>
  </si>
  <si>
    <t>The study period is broken into three periods: the first non-growing season (NGS1) (October, 2011 to April 2012), the first growing season (GS1) (May 2012 to September, 2012), and the second non-growing season (NGS2) (October 2012–April 2013)</t>
  </si>
  <si>
    <t>Slope, %</t>
  </si>
  <si>
    <t>clay %</t>
  </si>
  <si>
    <t>Temperature</t>
  </si>
  <si>
    <t>Fertilizer type</t>
  </si>
  <si>
    <t>Fertilization method</t>
  </si>
  <si>
    <t>Tan and Zhang, 2011</t>
  </si>
  <si>
    <t>Van Esbroeck et al., 2016</t>
  </si>
  <si>
    <t>Zhang et al., 2017</t>
  </si>
  <si>
    <t>Lam et al., 2016</t>
  </si>
  <si>
    <t>Lozier et al., 2017</t>
  </si>
  <si>
    <t>Surface runoff, mm</t>
  </si>
  <si>
    <t>Tile runoff, mm</t>
  </si>
  <si>
    <t>CDS_2000</t>
  </si>
  <si>
    <t>CDS_2001</t>
  </si>
  <si>
    <t>CDS_2002</t>
  </si>
  <si>
    <t>CDS_2003</t>
  </si>
  <si>
    <t>CDS_2004</t>
  </si>
  <si>
    <t>RFD_2000</t>
  </si>
  <si>
    <t>RFD_2001</t>
  </si>
  <si>
    <t>RFD_2002</t>
  </si>
  <si>
    <t>RFD_2003</t>
  </si>
  <si>
    <t>RFD_2004</t>
  </si>
  <si>
    <t>42°13’N, 82°44’W</t>
  </si>
  <si>
    <t>sand%</t>
  </si>
  <si>
    <t>silt%</t>
  </si>
  <si>
    <t>PH</t>
  </si>
  <si>
    <t>kg P2O5 /ha</t>
  </si>
  <si>
    <t>kg P/ha</t>
  </si>
  <si>
    <t>Fertilizer rate, kg P/ha</t>
  </si>
  <si>
    <t>Rainfall total, mm</t>
  </si>
  <si>
    <t>Fertilizer implement method did not mention</t>
  </si>
  <si>
    <t>Assume to be broadcast</t>
  </si>
  <si>
    <t>Free</t>
  </si>
  <si>
    <t>Control</t>
  </si>
  <si>
    <t>DRP tile load, kg/ha</t>
  </si>
  <si>
    <t>TP tile load, kg/ha</t>
  </si>
  <si>
    <t>DRP surface load,  kg/ha</t>
  </si>
  <si>
    <t>TP surface load, kg/ha</t>
  </si>
  <si>
    <t>DRP tile flow weighted concentration, mg/l</t>
  </si>
  <si>
    <t>TP tile flow weighted concentration, mg/l</t>
  </si>
  <si>
    <t>DRP surface flow weighted concentration, mg/l</t>
  </si>
  <si>
    <t>TP surface flow weighted concentration, mg/l</t>
  </si>
  <si>
    <t>Ball Coelho et al., 2011</t>
  </si>
  <si>
    <t>Sediment tile load, kg/ha</t>
  </si>
  <si>
    <t>Sediment surface load, kg/ha</t>
  </si>
  <si>
    <t>Sediment tile flow weighted concentration, mg/l</t>
  </si>
  <si>
    <t>Sediment surface flow weighted concentration, mg/l</t>
  </si>
  <si>
    <t>43◦01'N, 81◦12'W</t>
  </si>
  <si>
    <t>PP tile load, kg/ha</t>
  </si>
  <si>
    <t>PP surface load,  kg/ha</t>
  </si>
  <si>
    <t>PP tile flow weighted concentration, mg/l</t>
  </si>
  <si>
    <t>PP surface flow weighted concentration, mg/l</t>
  </si>
  <si>
    <t>GS2 samples were contaminated in site A</t>
  </si>
  <si>
    <t>month</t>
  </si>
  <si>
    <t>Study months</t>
  </si>
  <si>
    <t>Site-year(unique)</t>
  </si>
  <si>
    <t>Hb inlet</t>
  </si>
  <si>
    <t>Summary_site_year_6_21</t>
  </si>
  <si>
    <t>Add new</t>
  </si>
  <si>
    <t>Add variables</t>
  </si>
  <si>
    <t>Site year assumed to be independent (support: the years are used in test as independent in Tan and Zhang 2011 and other literature used, and a similar study by Daryanto et al. (2017), Christianson et al. (2016))</t>
  </si>
  <si>
    <t>Soil test P assumed to be constant over study period (support Dodd and Mallarino (2005) show the STP responded to fertilizer rate are slow (5 years))</t>
  </si>
  <si>
    <t>Area, ha</t>
  </si>
  <si>
    <t>Hb</t>
  </si>
  <si>
    <t>Ni</t>
  </si>
  <si>
    <t>Ball Coelho et al (2011)\weather_May2007_Mar2009.xlsx</t>
  </si>
  <si>
    <t>Station</t>
  </si>
  <si>
    <t>http://climate.weather.gc.ca/climate_data/daily_data_e.html?hlyRange=%7C&amp;dlyRange=1960-10-01%7C2019-06-19&amp;mlyRange=1960-01-01%7C2006-12-01&amp;StationID=4647&amp;Prov=ON&amp;urlExtension=_e.html&amp;searchType=stnName&amp;optLimit=yearRange&amp;StartYear=1840&amp;EndYear=2019&amp;selRowPerPage=25&amp;Line=0&amp;searchMethod=contains&amp;Month=6&amp;Day=20&amp;txtStationName=KINGSVILLE&amp;timeframe=2&amp;Year=2019</t>
  </si>
  <si>
    <t xml:space="preserve">KINGSVILLE MOE ONTARIO </t>
  </si>
  <si>
    <t>Climate ID:6134190</t>
  </si>
  <si>
    <t>21 km from site</t>
  </si>
  <si>
    <t>Tan and Zhang (2010)</t>
  </si>
  <si>
    <t>kg P /ha</t>
  </si>
  <si>
    <t>B</t>
  </si>
  <si>
    <t>2007-2008</t>
  </si>
  <si>
    <t>2008-2009</t>
  </si>
  <si>
    <t>Y</t>
  </si>
  <si>
    <t>flow weighted P mg/L</t>
  </si>
  <si>
    <t>TP=DRP+PP</t>
  </si>
  <si>
    <t>flow weighted mg/L</t>
  </si>
  <si>
    <t>Ball Coelho et al. (2012)</t>
  </si>
  <si>
    <t>From Ball Coelho et al. (2012)</t>
  </si>
  <si>
    <t>In the end of this tab</t>
  </si>
  <si>
    <t>http://climate.weather.gc.ca/climate_data/daily_data_e.html?StationID=10999&amp;timeframe=2&amp;StartYear=1840&amp;EndYear=2019&amp;Day=18&amp;Year=2008&amp;Month=5#</t>
  </si>
  <si>
    <t>4.2 km to site</t>
  </si>
  <si>
    <t>Climate ID:6144478</t>
  </si>
  <si>
    <t>Flow, mm</t>
  </si>
  <si>
    <t>tile</t>
  </si>
  <si>
    <t>BVL_2012</t>
  </si>
  <si>
    <t>ILD_2012</t>
  </si>
  <si>
    <t>LON_2012</t>
  </si>
  <si>
    <t>Location_projection</t>
  </si>
  <si>
    <t>UTM_18T</t>
  </si>
  <si>
    <t>UTM_17T</t>
  </si>
  <si>
    <t>547,572 m E, 5,003,684 m N</t>
  </si>
  <si>
    <t>472219 m E, 4767583 m N</t>
  </si>
  <si>
    <t>466689 m E, 4832203 m N</t>
  </si>
  <si>
    <t>GCS_NAD_1983</t>
  </si>
  <si>
    <t>http://sis.agr.gc.ca/cansis/soils/on/BIV/~~~~~/A/description.html</t>
  </si>
  <si>
    <t>0-17 cm</t>
  </si>
  <si>
    <t>ONBIV~~~~~A</t>
  </si>
  <si>
    <t>OM</t>
  </si>
  <si>
    <t>Depth</t>
  </si>
  <si>
    <t>0-20 cm</t>
  </si>
  <si>
    <t>ONEBR~~~~~A</t>
  </si>
  <si>
    <t>ONPTH~~~~~A</t>
  </si>
  <si>
    <t>0-30 cm</t>
  </si>
  <si>
    <t>A_CP_Bi_2007_GS1</t>
  </si>
  <si>
    <t>A_CP_Hb_2007_GS1</t>
  </si>
  <si>
    <t>A_MT_Bi_2007_GS1</t>
  </si>
  <si>
    <t>A_CP_ND_2008_NGS1</t>
  </si>
  <si>
    <t>A_CP_Bi_2008_NGS1</t>
  </si>
  <si>
    <t>A_CP_Hb_2008_NGS1</t>
  </si>
  <si>
    <t>A_MT_Bi_2008_NGS1</t>
  </si>
  <si>
    <t>A_CP_ND_2009_NGS2</t>
  </si>
  <si>
    <t>A_CP_Bi_2009_NGS2</t>
  </si>
  <si>
    <t>A_CP_Hb_2009_NGS2</t>
  </si>
  <si>
    <t>A_MT_Bi_2009_NGS2</t>
  </si>
  <si>
    <t>B_CP_Ni_2007_GS1</t>
  </si>
  <si>
    <t>B_CP_Hb_2007_GS1</t>
  </si>
  <si>
    <t>B_MT_Ni_2007_GS1</t>
  </si>
  <si>
    <t>B_MT_Hb_2007_GS1</t>
  </si>
  <si>
    <t>B_CP_Ni_2008_NGS1</t>
  </si>
  <si>
    <t>B_CP_Hb_2008_NGS1</t>
  </si>
  <si>
    <t>B_MT_Ni_2008_NGS1</t>
  </si>
  <si>
    <t>B_MT_Hb_2008_NGS1</t>
  </si>
  <si>
    <t>B_CP_Ni_2008_GS2</t>
  </si>
  <si>
    <t>B_CP_Hb_2008_GS2</t>
  </si>
  <si>
    <t>B_MT_Ni_2008_GS2</t>
  </si>
  <si>
    <t>B_MT_Hb_2008_GS2</t>
  </si>
  <si>
    <t>B_CP_Ni_2009_NGS2</t>
  </si>
  <si>
    <t>B_CP_Hb_2009_NGS2</t>
  </si>
  <si>
    <t>B_MT_Ni_2009_NGS2</t>
  </si>
  <si>
    <t>B_MT_Hb_2009_NGS2</t>
  </si>
  <si>
    <t>BVL_2012_GS1</t>
  </si>
  <si>
    <t>ILD_2012_GS1</t>
  </si>
  <si>
    <t>LON_2012_GS1</t>
  </si>
  <si>
    <t>BVL_2012_NGS2</t>
  </si>
  <si>
    <t>ILD_2012_NGS2</t>
  </si>
  <si>
    <t>LON_2012_NGS2</t>
  </si>
  <si>
    <t>soil test P</t>
  </si>
  <si>
    <t>Precipitation, mm</t>
  </si>
  <si>
    <t>Temperature, C</t>
  </si>
  <si>
    <t>Fertilizer rate kg P2O5/ha</t>
  </si>
  <si>
    <t>Fertilizer rate kg P/ha</t>
  </si>
  <si>
    <t>BVL_2011_NGS1</t>
  </si>
  <si>
    <t>ILD_2011_NGS1</t>
  </si>
  <si>
    <t>LON_2011_NGS1</t>
  </si>
  <si>
    <t>Mix</t>
  </si>
  <si>
    <t>Different fields from Tan and Zhang 2010, due to the reported management differences (corn variety, crop planted, seeded density...)</t>
  </si>
  <si>
    <t>CDS_NCC_2000</t>
  </si>
  <si>
    <t>CDS_NCC_1999</t>
  </si>
  <si>
    <t>CDS_NCC_2001</t>
  </si>
  <si>
    <t>CDS_NCC_2002</t>
  </si>
  <si>
    <t>CDS_CC_1999</t>
  </si>
  <si>
    <t>CDS_CC_2000</t>
  </si>
  <si>
    <t>CDS_CC_2001</t>
  </si>
  <si>
    <t>CDS_CC_2002</t>
  </si>
  <si>
    <t>RFD_NCC_1999</t>
  </si>
  <si>
    <t>RFD_NCC_2000</t>
  </si>
  <si>
    <t>RFD_NCC_2001</t>
  </si>
  <si>
    <t>RFD_NCC_2002</t>
  </si>
  <si>
    <t>RFD_CC_1999</t>
  </si>
  <si>
    <t>RFD_CC_2000</t>
  </si>
  <si>
    <t>RFD_CC_2001</t>
  </si>
  <si>
    <t>RFD_CC_2002</t>
  </si>
  <si>
    <t>W</t>
  </si>
  <si>
    <t>If there is on fertilizer applied during the season (site-year/season), the method is set as historical implement method</t>
  </si>
  <si>
    <t>INN1_AT_2011</t>
  </si>
  <si>
    <t>INN1_AT_2012</t>
  </si>
  <si>
    <t>INN1_RT_2011</t>
  </si>
  <si>
    <t>INN1_RT_2012</t>
  </si>
  <si>
    <t>OC</t>
  </si>
  <si>
    <t>Ph</t>
  </si>
  <si>
    <t>Winter wheat</t>
  </si>
  <si>
    <t>14-14-11-13</t>
  </si>
  <si>
    <t>NPKS</t>
  </si>
  <si>
    <t>15-10-9-15</t>
  </si>
  <si>
    <t>P2O5</t>
  </si>
  <si>
    <t>LON_NGS_2014</t>
  </si>
  <si>
    <t>ILD_NGS_2014</t>
  </si>
  <si>
    <t>76 kg P/ha * 2</t>
  </si>
  <si>
    <t>44°22′ N, 79°35′ W</t>
  </si>
  <si>
    <t>total</t>
  </si>
  <si>
    <t>2008–2009</t>
  </si>
  <si>
    <t>2009–2010</t>
  </si>
  <si>
    <t>2010–2011</t>
  </si>
  <si>
    <t>2011–2012</t>
  </si>
  <si>
    <t>Annual total</t>
  </si>
  <si>
    <t>Source</t>
  </si>
  <si>
    <t>Load</t>
  </si>
  <si>
    <t>Source of P applied</t>
  </si>
  <si>
    <t>Flow volume</t>
  </si>
  <si>
    <t>Concentration, mg/L</t>
  </si>
  <si>
    <t>Load, g/ha</t>
  </si>
  <si>
    <t>Inorganic P</t>
  </si>
  <si>
    <t>Liquid cattle manure</t>
  </si>
  <si>
    <t>Solid cattle manure</t>
  </si>
  <si>
    <t>420</t>
  </si>
  <si>
    <t>0.189</t>
  </si>
  <si>
    <t>0.424</t>
  </si>
  <si>
    <t>0.631</t>
  </si>
  <si>
    <t>826</t>
  </si>
  <si>
    <t>194</t>
  </si>
  <si>
    <t>2839</t>
  </si>
  <si>
    <t>407</t>
  </si>
  <si>
    <t>0.158</t>
  </si>
  <si>
    <t>0.334</t>
  </si>
  <si>
    <t>0.512</t>
  </si>
  <si>
    <t>703</t>
  </si>
  <si>
    <t>146</t>
  </si>
  <si>
    <t>2242</t>
  </si>
  <si>
    <t>345</t>
  </si>
  <si>
    <t>0.227</t>
  </si>
  <si>
    <t>0.159</t>
  </si>
  <si>
    <t>0.405</t>
  </si>
  <si>
    <t>833</t>
  </si>
  <si>
    <t>614</t>
  </si>
  <si>
    <t>1511</t>
  </si>
  <si>
    <t>Wang et al., 2018</t>
  </si>
  <si>
    <t>Inorganic_P_annual</t>
  </si>
  <si>
    <t>Liquid_manure_annual</t>
  </si>
  <si>
    <t>Organic matter/organic C, %</t>
  </si>
  <si>
    <t>Organic matter erorr ??</t>
  </si>
  <si>
    <t>Based on location soil is ONEBR~~~~~A</t>
  </si>
  <si>
    <t>Annual average</t>
  </si>
  <si>
    <t>Fertilizer rate</t>
  </si>
  <si>
    <t>B4</t>
  </si>
  <si>
    <t>STP</t>
  </si>
  <si>
    <t>Fertilizer rate, kg/P</t>
  </si>
  <si>
    <t>free</t>
  </si>
  <si>
    <t>free 06-12</t>
  </si>
  <si>
    <t>free 06-08; control 09-12</t>
  </si>
  <si>
    <t>B2_2006</t>
  </si>
  <si>
    <t>B2_2007</t>
  </si>
  <si>
    <t>B2_2008</t>
  </si>
  <si>
    <t>B2_2009</t>
  </si>
  <si>
    <t>B2_2010</t>
  </si>
  <si>
    <t>B2_2011</t>
  </si>
  <si>
    <t>B2_2012</t>
  </si>
  <si>
    <t>B4_2006</t>
  </si>
  <si>
    <t>B4_2007</t>
  </si>
  <si>
    <t>B4_2008</t>
  </si>
  <si>
    <t>B4_2009</t>
  </si>
  <si>
    <t>B4_2010</t>
  </si>
  <si>
    <t>B4_2011</t>
  </si>
  <si>
    <t>B4_2012</t>
  </si>
  <si>
    <t>Bennington</t>
  </si>
  <si>
    <t>Pewamo</t>
  </si>
  <si>
    <t>SSURGO</t>
  </si>
  <si>
    <t>MUID</t>
  </si>
  <si>
    <t>0-25 cm</t>
  </si>
  <si>
    <t>Rainfall (mm)</t>
  </si>
  <si>
    <t>Annual tile flow (mm)</t>
  </si>
  <si>
    <t>Q/P (%)</t>
  </si>
  <si>
    <t>Avg.</t>
  </si>
  <si>
    <t>Figure 4</t>
  </si>
  <si>
    <t>DRP tile load</t>
  </si>
  <si>
    <t>DRP annual load kg/ha</t>
  </si>
  <si>
    <t>King et al. (2016)</t>
  </si>
  <si>
    <t>King et al., 2016</t>
  </si>
  <si>
    <t>B2_2005</t>
  </si>
  <si>
    <t>82°49′31.48″ W</t>
  </si>
  <si>
    <t>B8</t>
  </si>
  <si>
    <t>82°49′24.67″ W</t>
  </si>
  <si>
    <t>82°49′12.43″ W</t>
  </si>
  <si>
    <t>STP, 0-20</t>
  </si>
  <si>
    <t>B4_2005</t>
  </si>
  <si>
    <t>B8_2005</t>
  </si>
  <si>
    <t>B8_2006</t>
  </si>
  <si>
    <t>B8_2007</t>
  </si>
  <si>
    <t>B8_2008</t>
  </si>
  <si>
    <t>B8_2009</t>
  </si>
  <si>
    <t>B8_2010</t>
  </si>
  <si>
    <t>B8_2011</t>
  </si>
  <si>
    <t>B8_2012</t>
  </si>
  <si>
    <t>40°12′41.83″ N, 82°49′31.48″ W</t>
  </si>
  <si>
    <t>40°12′42.38″ N, 82°49′24.67″ W</t>
  </si>
  <si>
    <t>40°13′3.08″ N, 82°49′12.43″ W</t>
  </si>
  <si>
    <t>B2_2005_GS</t>
  </si>
  <si>
    <t>B4_2005_GS</t>
  </si>
  <si>
    <t>B2_2006_GS</t>
  </si>
  <si>
    <t>B2_2007_GS</t>
  </si>
  <si>
    <t>B2_2008_GS</t>
  </si>
  <si>
    <t>B2_2009_GS</t>
  </si>
  <si>
    <t>B2_2010_GS</t>
  </si>
  <si>
    <t>B2_2011_GS</t>
  </si>
  <si>
    <t>B2_2012_GS</t>
  </si>
  <si>
    <t>B4_2006_GS</t>
  </si>
  <si>
    <t>B4_2007_GS</t>
  </si>
  <si>
    <t>B4_2008_GS</t>
  </si>
  <si>
    <t>B4_2009_GS</t>
  </si>
  <si>
    <t>B4_2010_GS</t>
  </si>
  <si>
    <t>B4_2011_GS</t>
  </si>
  <si>
    <t>B4_2012_GS</t>
  </si>
  <si>
    <t>B8_2005_GS</t>
  </si>
  <si>
    <t>B8_2006_GS</t>
  </si>
  <si>
    <t>B8_2007_GS</t>
  </si>
  <si>
    <t>B8_2008_GS</t>
  </si>
  <si>
    <t>B8_2009_GS</t>
  </si>
  <si>
    <t>B8_2010_GS</t>
  </si>
  <si>
    <t>B8_2011_GS</t>
  </si>
  <si>
    <t>B8_2012_GS</t>
  </si>
  <si>
    <t>B2_2005_NGS</t>
  </si>
  <si>
    <t>B2_2006_NGS</t>
  </si>
  <si>
    <t>B2_2007_NGS</t>
  </si>
  <si>
    <t>B2_2008_NGS</t>
  </si>
  <si>
    <t>B2_2009_NGS</t>
  </si>
  <si>
    <t>B2_2010_NGS</t>
  </si>
  <si>
    <t>B2_2011_NGS</t>
  </si>
  <si>
    <t>B2_2012_NGS</t>
  </si>
  <si>
    <t>B4_2005_NGS</t>
  </si>
  <si>
    <t>B4_2006_NGS</t>
  </si>
  <si>
    <t>B4_2007_NGS</t>
  </si>
  <si>
    <t>B4_2008_NGS</t>
  </si>
  <si>
    <t>B4_2009_NGS</t>
  </si>
  <si>
    <t>B4_2010_NGS</t>
  </si>
  <si>
    <t>B4_2011_NGS</t>
  </si>
  <si>
    <t>B4_2012_NGS</t>
  </si>
  <si>
    <t>B8_2005_NGS</t>
  </si>
  <si>
    <t>B8_2006_NGS</t>
  </si>
  <si>
    <t>B8_2007_NGS</t>
  </si>
  <si>
    <t>B8_2008_NGS</t>
  </si>
  <si>
    <t>B8_2009_NGS</t>
  </si>
  <si>
    <t>B8_2010_NGS</t>
  </si>
  <si>
    <t>B8_2011_NGS</t>
  </si>
  <si>
    <t>B8_2012_NGS</t>
  </si>
  <si>
    <t>Season_flag</t>
  </si>
  <si>
    <t>A_CP_Bi_2007</t>
  </si>
  <si>
    <t>A_CP_Hb_2007</t>
  </si>
  <si>
    <t>A_MT_Bi_2007</t>
  </si>
  <si>
    <t>B_CP_Ni_2007</t>
  </si>
  <si>
    <t>B_MT_Ni_2007</t>
  </si>
  <si>
    <t>B_CP_Hb_2007</t>
  </si>
  <si>
    <t>B_MT_Hb_2007</t>
  </si>
  <si>
    <t>B_CP_Ni_2008</t>
  </si>
  <si>
    <t>B_CP_Hb_2008</t>
  </si>
  <si>
    <t>B_MT_Ni_2008</t>
  </si>
  <si>
    <t>B_MT_Hb_2008</t>
  </si>
  <si>
    <t>June 1 2008 - mar 31 2009</t>
  </si>
  <si>
    <t>May-Oct</t>
  </si>
  <si>
    <t>Nov-Apr</t>
  </si>
  <si>
    <t>Precipitation mm</t>
  </si>
  <si>
    <t>NO3-N kg/ha</t>
  </si>
  <si>
    <t>TN kg/ha</t>
  </si>
  <si>
    <t>DRP kg/ha</t>
  </si>
  <si>
    <t>TP kg/ha</t>
  </si>
  <si>
    <t>SB</t>
  </si>
  <si>
    <t>B2 Mean</t>
  </si>
  <si>
    <t>B4 Mean</t>
  </si>
  <si>
    <t>B8 Mean</t>
  </si>
  <si>
    <t>Discharge mm</t>
  </si>
  <si>
    <t>William et al., 2015 &amp; King et al., 2016</t>
  </si>
  <si>
    <t xml:space="preserve">Pease et al., 2018 </t>
  </si>
  <si>
    <t>Pease et al., 2018</t>
  </si>
  <si>
    <t>A2_2012</t>
  </si>
  <si>
    <t>B1_2012</t>
  </si>
  <si>
    <t>D1_2012</t>
  </si>
  <si>
    <t>D2_2012</t>
  </si>
  <si>
    <t>A2_2013</t>
  </si>
  <si>
    <t>B1_2013</t>
  </si>
  <si>
    <t>B2_2013</t>
  </si>
  <si>
    <t>C1_2013</t>
  </si>
  <si>
    <t>C2_2013</t>
  </si>
  <si>
    <t>D1_2013</t>
  </si>
  <si>
    <t>D2_2013</t>
  </si>
  <si>
    <t>E1_2013</t>
  </si>
  <si>
    <t>E2_2013</t>
  </si>
  <si>
    <t>F1_2013</t>
  </si>
  <si>
    <t>F2_2013</t>
  </si>
  <si>
    <t>G1_2013</t>
  </si>
  <si>
    <t>G2_2013</t>
  </si>
  <si>
    <t>A1_2014</t>
  </si>
  <si>
    <t>A2_2014</t>
  </si>
  <si>
    <t>B1_2014</t>
  </si>
  <si>
    <t>B2_2014</t>
  </si>
  <si>
    <t>C1_2014</t>
  </si>
  <si>
    <t>C2_2014</t>
  </si>
  <si>
    <t>D1_2014</t>
  </si>
  <si>
    <t>D2_2014</t>
  </si>
  <si>
    <t>E1_2014</t>
  </si>
  <si>
    <t>E2_2014</t>
  </si>
  <si>
    <t>F1_2014</t>
  </si>
  <si>
    <t>F2_2014</t>
  </si>
  <si>
    <t>G1_2014</t>
  </si>
  <si>
    <t>G2_2014</t>
  </si>
  <si>
    <t>H1_2014</t>
  </si>
  <si>
    <t>H2_2014</t>
  </si>
  <si>
    <t>I1_2014</t>
  </si>
  <si>
    <t>I2_2014</t>
  </si>
  <si>
    <t>J1_2014</t>
  </si>
  <si>
    <t>J2_2014</t>
  </si>
  <si>
    <t>K1_2014</t>
  </si>
  <si>
    <t>K2_2014</t>
  </si>
  <si>
    <t>M1_2014</t>
  </si>
  <si>
    <t>M2_2014</t>
  </si>
  <si>
    <t>B1_2015</t>
  </si>
  <si>
    <t>B2_2015</t>
  </si>
  <si>
    <t>C1_2015</t>
  </si>
  <si>
    <t>C2_2015</t>
  </si>
  <si>
    <t>D1_2015</t>
  </si>
  <si>
    <t>D2_2015</t>
  </si>
  <si>
    <t>E1_2015</t>
  </si>
  <si>
    <t>E2_2015</t>
  </si>
  <si>
    <t>F1_2015</t>
  </si>
  <si>
    <t>F2_2015</t>
  </si>
  <si>
    <t>G1_2015</t>
  </si>
  <si>
    <t>G2_2015</t>
  </si>
  <si>
    <t>H1_2015</t>
  </si>
  <si>
    <t>H2_2015</t>
  </si>
  <si>
    <t>I1_2015</t>
  </si>
  <si>
    <t>I2_2015</t>
  </si>
  <si>
    <t>J1_2015</t>
  </si>
  <si>
    <t>J2_2015</t>
  </si>
  <si>
    <t>K1_2015</t>
  </si>
  <si>
    <t>K2_2015</t>
  </si>
  <si>
    <t>L1_2015</t>
  </si>
  <si>
    <t>L2_2015</t>
  </si>
  <si>
    <t>M1_2015</t>
  </si>
  <si>
    <t>M2_2015</t>
  </si>
  <si>
    <t>N1_2015</t>
  </si>
  <si>
    <t>N2_2015</t>
  </si>
  <si>
    <t>O1_2015</t>
  </si>
  <si>
    <t>O2_2015</t>
  </si>
  <si>
    <t>P1_2015</t>
  </si>
  <si>
    <t>P2_2015</t>
  </si>
  <si>
    <t>Q1_2015</t>
  </si>
  <si>
    <t>Q2_2015</t>
  </si>
  <si>
    <t>R1_2015</t>
  </si>
  <si>
    <t>R2_2015</t>
  </si>
  <si>
    <t>S1_2015</t>
  </si>
  <si>
    <t>S2_2015</t>
  </si>
  <si>
    <t>A1_annual</t>
  </si>
  <si>
    <t>A2_annual</t>
  </si>
  <si>
    <t>B1_annual</t>
  </si>
  <si>
    <t>B2_annual</t>
  </si>
  <si>
    <t>C1_annual</t>
  </si>
  <si>
    <t>C2_annual</t>
  </si>
  <si>
    <t>D1_annual</t>
  </si>
  <si>
    <t>D2_annual</t>
  </si>
  <si>
    <t>E1_annual</t>
  </si>
  <si>
    <t>E2_annual</t>
  </si>
  <si>
    <t>F1_annual</t>
  </si>
  <si>
    <t>F2_annual</t>
  </si>
  <si>
    <t>G1_annual</t>
  </si>
  <si>
    <t>G2_annual</t>
  </si>
  <si>
    <t>H1_annual</t>
  </si>
  <si>
    <t>H2_annual</t>
  </si>
  <si>
    <t>I1_annual</t>
  </si>
  <si>
    <t>I2_annual</t>
  </si>
  <si>
    <t>J1_annual</t>
  </si>
  <si>
    <t>J2_annual</t>
  </si>
  <si>
    <t>K1_annual</t>
  </si>
  <si>
    <t>K2_annual</t>
  </si>
  <si>
    <t>L1_annual</t>
  </si>
  <si>
    <t>L2_annual</t>
  </si>
  <si>
    <t>M1_annual</t>
  </si>
  <si>
    <t>M2_annual</t>
  </si>
  <si>
    <t>N1_annual</t>
  </si>
  <si>
    <t>N2_annual</t>
  </si>
  <si>
    <t>O1_annual</t>
  </si>
  <si>
    <t>O2_annual</t>
  </si>
  <si>
    <t>P1_annual</t>
  </si>
  <si>
    <t>P2_annual</t>
  </si>
  <si>
    <t>Q1_annual</t>
  </si>
  <si>
    <t>Q2_annual</t>
  </si>
  <si>
    <t>R1_annual</t>
  </si>
  <si>
    <t>R2_annual</t>
  </si>
  <si>
    <t>S1_annual</t>
  </si>
  <si>
    <t>S2_annual</t>
  </si>
  <si>
    <t>Fertilizer application method: Surface (broadcast), sub-surface (inject, band, incorperate) (conventional, conservational)?</t>
  </si>
  <si>
    <t>Soil information estimated based on the texture triangle, the medium of each polygon in the triangle</t>
  </si>
  <si>
    <t>3</t>
  </si>
  <si>
    <t>6</t>
  </si>
  <si>
    <t>1</t>
  </si>
  <si>
    <t>NW</t>
  </si>
  <si>
    <t>SW</t>
  </si>
  <si>
    <t>NE</t>
  </si>
  <si>
    <t>SE</t>
  </si>
  <si>
    <t>controled</t>
  </si>
  <si>
    <t>Condit</t>
  </si>
  <si>
    <t>Blount</t>
  </si>
  <si>
    <t>Glynwood</t>
  </si>
  <si>
    <t>0-20</t>
  </si>
  <si>
    <t>0-23</t>
  </si>
  <si>
    <t>tillage</t>
  </si>
  <si>
    <t>Condit (OH005)</t>
  </si>
  <si>
    <t>SSURGO no condit mapunit in the reported location, MU of 288152 in OH is used as representative values</t>
  </si>
  <si>
    <t>NE-FD</t>
  </si>
  <si>
    <t>SW-FE</t>
  </si>
  <si>
    <t>NW-CD</t>
  </si>
  <si>
    <t>SE-CD</t>
  </si>
  <si>
    <t>Weather</t>
  </si>
  <si>
    <t>~2km to fields</t>
  </si>
  <si>
    <t>Precipitation, total</t>
  </si>
  <si>
    <t>Air Temperature, average</t>
  </si>
  <si>
    <t>Saadat et al. (2018)\Data-Indiana_State_Climate_Office.xls</t>
  </si>
  <si>
    <t>Saadat et al., 2018</t>
  </si>
  <si>
    <t>NE_FD_2012</t>
  </si>
  <si>
    <t>NW_CD_2012</t>
  </si>
  <si>
    <t>SE_CD_2012</t>
  </si>
  <si>
    <t>NE_FD_2013</t>
  </si>
  <si>
    <t>NW_CD_2013</t>
  </si>
  <si>
    <t>SE_CD_2013</t>
  </si>
  <si>
    <t>NE_FD_2014</t>
  </si>
  <si>
    <t>NW_CD_2014</t>
  </si>
  <si>
    <t>SE_CD_2014</t>
  </si>
  <si>
    <t>NE_FD_2015</t>
  </si>
  <si>
    <t>NW_CD_2015</t>
  </si>
  <si>
    <t>SE_CD_2015</t>
  </si>
  <si>
    <t>NE_FD_2016</t>
  </si>
  <si>
    <t>NW_CD_2016</t>
  </si>
  <si>
    <t>SE_CD_2016</t>
  </si>
  <si>
    <t>40.266 N, 85.160 W</t>
  </si>
  <si>
    <t>Saasat et al., 2018</t>
  </si>
  <si>
    <t>Flow weighted concentration (mg/l)=(load (kg/ha)/runoff (mm))*100</t>
  </si>
  <si>
    <t>mg/l</t>
  </si>
  <si>
    <t>SRP</t>
  </si>
  <si>
    <t>Using flow weighted concentration as calculation</t>
  </si>
  <si>
    <t>SW_FD_2012</t>
  </si>
  <si>
    <t>SW_FD_2013</t>
  </si>
  <si>
    <t>SW_FD_2014</t>
  </si>
  <si>
    <t>SW_FD_2015</t>
  </si>
  <si>
    <t>SW_FD_2016</t>
  </si>
  <si>
    <t>Smith et al., 2015ab</t>
  </si>
  <si>
    <t>Field_1_2008</t>
  </si>
  <si>
    <t>Field_2_2008</t>
  </si>
  <si>
    <t>Field_3_2008</t>
  </si>
  <si>
    <t>Field_4_2008</t>
  </si>
  <si>
    <t>Field_1_2009</t>
  </si>
  <si>
    <t>Field_2_2009</t>
  </si>
  <si>
    <t>Field_3_2009</t>
  </si>
  <si>
    <t>Field_4_2009</t>
  </si>
  <si>
    <t>Field_1_2010</t>
  </si>
  <si>
    <t>Field_2_2010</t>
  </si>
  <si>
    <t>Field_3_2010</t>
  </si>
  <si>
    <t>Field_4_2010</t>
  </si>
  <si>
    <t>Field_1_2011</t>
  </si>
  <si>
    <t>Field_2_2011</t>
  </si>
  <si>
    <t>Field_3_2011</t>
  </si>
  <si>
    <t>Field_4_2011</t>
  </si>
  <si>
    <t>Field_1_annual</t>
  </si>
  <si>
    <t>Field_2_annual</t>
  </si>
  <si>
    <t>Field_3_annual</t>
  </si>
  <si>
    <t>Field_4_annual</t>
  </si>
  <si>
    <t>Field 2</t>
  </si>
  <si>
    <t>160324</t>
  </si>
  <si>
    <t>Morley</t>
  </si>
  <si>
    <t>41.461 N, 84.976 W</t>
  </si>
  <si>
    <t>41.459 N, 84.968 W</t>
  </si>
  <si>
    <t>41.473 N, 84.991 W</t>
  </si>
  <si>
    <t>41.473 N, 84.993 W</t>
  </si>
  <si>
    <t>C-S-O-W</t>
  </si>
  <si>
    <t>Rainfall station</t>
  </si>
  <si>
    <t>Field 1 and field 2</t>
  </si>
  <si>
    <t>11 km to field 1 and field 2</t>
  </si>
  <si>
    <t>14 km to field 3 and 4</t>
  </si>
  <si>
    <t>Too far from field and no difference among 4 fields</t>
  </si>
  <si>
    <t>Abbreviations for Conservation Practices: N no-till, G grassed waterway, C conservation crop rotation, B blind inlet</t>
  </si>
  <si>
    <t>b In 2009, there were events in fields 3 and 4 on 3 April, 5 April, 23 October, and 30 October. The blind inlet was used in field 4 for the April</t>
  </si>
  <si>
    <t>events and in field 3 for the October Events</t>
  </si>
  <si>
    <t>Tile inlet</t>
  </si>
  <si>
    <t>Smith et al., 2015</t>
  </si>
  <si>
    <t>Tile inlet difference</t>
  </si>
  <si>
    <t>Treatment</t>
  </si>
  <si>
    <t>Time</t>
  </si>
  <si>
    <t>Placement</t>
  </si>
  <si>
    <t>Unfertilized</t>
  </si>
  <si>
    <t>DAP</t>
  </si>
  <si>
    <t>Annually</t>
  </si>
  <si>
    <t>Poly</t>
  </si>
  <si>
    <t>Knifed</t>
  </si>
  <si>
    <t>Disked</t>
  </si>
  <si>
    <t>DAP+cover crop</t>
  </si>
  <si>
    <t>Every other year</t>
  </si>
  <si>
    <t>Knifed in</t>
  </si>
  <si>
    <t>Disked in</t>
  </si>
  <si>
    <t>Rate (kg/ha)</t>
  </si>
  <si>
    <t>Smith et al., 2017</t>
  </si>
  <si>
    <t>DAP_9.6_Surface</t>
  </si>
  <si>
    <t>DAP_24.4_Surface</t>
  </si>
  <si>
    <t>MAP_9.6_Surface</t>
  </si>
  <si>
    <t>MAP_24.4_Surface</t>
  </si>
  <si>
    <t>Poly_9.6_Knifed in</t>
  </si>
  <si>
    <t>DAP_24.4_Disked in</t>
  </si>
  <si>
    <t>DAP+cover crop_9.6_Surface</t>
  </si>
  <si>
    <t>DAP+cover crop_24.4_Surface</t>
  </si>
  <si>
    <t>40.299 N, 86.903 W</t>
  </si>
  <si>
    <t>ha</t>
  </si>
  <si>
    <t>Toronto</t>
  </si>
  <si>
    <t>WSP</t>
  </si>
  <si>
    <t>M3P</t>
  </si>
  <si>
    <t>H3A P</t>
  </si>
  <si>
    <t>M2PSR</t>
  </si>
  <si>
    <t>H3A PSR</t>
  </si>
  <si>
    <t>0 to 5 cm</t>
  </si>
  <si>
    <t>5 to 20 cm</t>
  </si>
  <si>
    <t>P stratification</t>
  </si>
  <si>
    <t>https://climate.agry.purdue.edu/climate/IndianaClimategMap_V3.asp?month1=Jan&amp;date1=1&amp;year1=2013&amp;month2=Dec&amp;date2=31&amp;year2=2014&amp;County=All&amp;rr=C1&amp;vrr=CC3&amp;ToSubmit=Continue</t>
  </si>
  <si>
    <t>Smith et al. (2017)\Data-Indiana_State_Climate_Office.xls</t>
  </si>
  <si>
    <t>SP mg</t>
  </si>
  <si>
    <t>TP mg</t>
  </si>
  <si>
    <t>NH4-N mg</t>
  </si>
  <si>
    <t>TKN mg</t>
  </si>
  <si>
    <t>Sediment g</t>
  </si>
  <si>
    <t>Flow eighted mean concentration</t>
  </si>
  <si>
    <t>SP mg/l</t>
  </si>
  <si>
    <t>TP mg/l</t>
  </si>
  <si>
    <t>NH4-N mg/l</t>
  </si>
  <si>
    <t>TKN mg/l</t>
  </si>
  <si>
    <t>Sediment g/l</t>
  </si>
  <si>
    <t>No_fertilizer</t>
  </si>
  <si>
    <t>load numbers seem odd</t>
  </si>
  <si>
    <t>Considered in this study</t>
  </si>
  <si>
    <t>SC</t>
  </si>
  <si>
    <t>Shipitalo et al., 2010</t>
  </si>
  <si>
    <t>Before study</t>
  </si>
  <si>
    <t>37†</t>
  </si>
  <si>
    <t>63†</t>
  </si>
  <si>
    <t>90†</t>
  </si>
  <si>
    <t>67†</t>
  </si>
  <si>
    <t>88†</t>
  </si>
  <si>
    <t>68†</t>
  </si>
  <si>
    <t>K</t>
  </si>
  <si>
    <t>WS 109</t>
  </si>
  <si>
    <t>WS 123</t>
  </si>
  <si>
    <t>WS 113</t>
  </si>
  <si>
    <t>WS 118</t>
  </si>
  <si>
    <t>WS 111</t>
  </si>
  <si>
    <t>WS 115</t>
  </si>
  <si>
    <t>WS 127</t>
  </si>
  <si>
    <t>Chisel</t>
  </si>
  <si>
    <t>Disked reduced-input</t>
  </si>
  <si>
    <t>Mixed fertilizer source</t>
  </si>
  <si>
    <t>822–1457</t>
  </si>
  <si>
    <t>605–1233</t>
  </si>
  <si>
    <t>Watershed 109, Chisel</t>
  </si>
  <si>
    <t>Annual precipitation</t>
  </si>
  <si>
    <t>no. of events</t>
  </si>
  <si>
    <t>Organic N</t>
  </si>
  <si>
    <t>Po4-P</t>
  </si>
  <si>
    <t>Total dissolved P</t>
  </si>
  <si>
    <t>Watershed 123, Chisel</t>
  </si>
  <si>
    <t>628–1365</t>
  </si>
  <si>
    <t>842–1481</t>
  </si>
  <si>
    <t>Mean: Chisel Corn years‡</t>
  </si>
  <si>
    <t>Mean: Chisel Soybean years</t>
  </si>
  <si>
    <t>Watershed 113, No-till</t>
  </si>
  <si>
    <t>831–1509</t>
  </si>
  <si>
    <t>621–1246</t>
  </si>
  <si>
    <t>649–1364</t>
  </si>
  <si>
    <t>861–1471</t>
  </si>
  <si>
    <t>Watershed 118, No-till</t>
  </si>
  <si>
    <t>Mean: No-till Soybean years</t>
  </si>
  <si>
    <t>Mean: No-till Corn years</t>
  </si>
  <si>
    <t>Watershed 111, Disked Reduced-Input</t>
  </si>
  <si>
    <t>804–1351</t>
  </si>
  <si>
    <t>627–1295</t>
  </si>
  <si>
    <t>900–1460</t>
  </si>
  <si>
    <t>Corn (6 yr) §</t>
  </si>
  <si>
    <t>Soybean (5 yr)</t>
  </si>
  <si>
    <t>Wheat (5 yr)</t>
  </si>
  <si>
    <t>895–1481</t>
  </si>
  <si>
    <t>842–1340</t>
  </si>
  <si>
    <t>656–1347</t>
  </si>
  <si>
    <t>Watershed 115, Disked Reduced-Input</t>
  </si>
  <si>
    <t>Soybean (6 yr)</t>
  </si>
  <si>
    <t>Corn (5 yr)</t>
  </si>
  <si>
    <t>Watershed 127, Disked Reduced-Input</t>
  </si>
  <si>
    <t>662–1365</t>
  </si>
  <si>
    <t>892–1558</t>
  </si>
  <si>
    <t>837–1340</t>
  </si>
  <si>
    <t>Wheat (6 yr)</t>
  </si>
  <si>
    <t>M ean: Disked Corn years</t>
  </si>
  <si>
    <t>M ean: Disked Soybean years</t>
  </si>
  <si>
    <t>M ean: Disked Wheat years</t>
  </si>
  <si>
    <t>0-18</t>
  </si>
  <si>
    <t>Coshocton</t>
  </si>
  <si>
    <t>40.372 N, 81. 789 W</t>
  </si>
  <si>
    <t>40.365 N, 81.780 W</t>
  </si>
  <si>
    <t>40.363 N, 81.787 W</t>
  </si>
  <si>
    <t>40.366 N, 81.782 W</t>
  </si>
  <si>
    <t>40.373 N, 81.790 W</t>
  </si>
  <si>
    <t>Chisel_corn</t>
  </si>
  <si>
    <t>Chisel_soybean</t>
  </si>
  <si>
    <t>Notill_corn</t>
  </si>
  <si>
    <t>Notill_soybean</t>
  </si>
  <si>
    <t># of years</t>
  </si>
  <si>
    <t>Disked_corn</t>
  </si>
  <si>
    <t>Disked_soybean</t>
  </si>
  <si>
    <t>Disked_wheat</t>
  </si>
  <si>
    <t>Corn average</t>
  </si>
  <si>
    <t>Soybean average</t>
  </si>
  <si>
    <t>Wheat average</t>
  </si>
  <si>
    <t>WS</t>
  </si>
  <si>
    <t>109‡</t>
  </si>
  <si>
    <t>Chiseled</t>
  </si>
  <si>
    <t>1984–1989</t>
  </si>
  <si>
    <t>Rayne</t>
  </si>
  <si>
    <t>sil</t>
  </si>
  <si>
    <t>Keene</t>
  </si>
  <si>
    <t>113‡</t>
  </si>
  <si>
    <t>No-Till</t>
  </si>
  <si>
    <t>Meadow</t>
  </si>
  <si>
    <t>1986–1989</t>
  </si>
  <si>
    <t>115‡</t>
  </si>
  <si>
    <t>Paraplowed</t>
  </si>
  <si>
    <t>WS109_C</t>
  </si>
  <si>
    <t>WS109_S</t>
  </si>
  <si>
    <t>WS123_C</t>
  </si>
  <si>
    <t>WS123_S</t>
  </si>
  <si>
    <t>WS113_C</t>
  </si>
  <si>
    <t>WS113_S</t>
  </si>
  <si>
    <t>WS118_C</t>
  </si>
  <si>
    <t>WS118_S</t>
  </si>
  <si>
    <t>WS111_C</t>
  </si>
  <si>
    <t>WS111_S</t>
  </si>
  <si>
    <t>WS111_W</t>
  </si>
  <si>
    <t>WS127_C</t>
  </si>
  <si>
    <t>WS127_S</t>
  </si>
  <si>
    <t>WS127_W</t>
  </si>
  <si>
    <t>WS115_C</t>
  </si>
  <si>
    <t>WS115_S</t>
  </si>
  <si>
    <t>WS115_W</t>
  </si>
  <si>
    <t>40.372 N, 81. 787 W</t>
  </si>
  <si>
    <t>Till_corn_average</t>
  </si>
  <si>
    <t>Till_soybean_average</t>
  </si>
  <si>
    <t>Till_wheat_average</t>
  </si>
  <si>
    <t>area weighted average</t>
  </si>
  <si>
    <t>Crop type is estimated. Based on only corn need N fertilizer</t>
  </si>
  <si>
    <t>Annual_corn</t>
  </si>
  <si>
    <t>Annual_soybean</t>
  </si>
  <si>
    <t>Annual_wheat</t>
  </si>
  <si>
    <t>table number / # of years</t>
  </si>
  <si>
    <t>Kleinman et al., 2009</t>
  </si>
  <si>
    <t>Delete</t>
  </si>
  <si>
    <t xml:space="preserve">Reason: </t>
  </si>
  <si>
    <t>Watershed study, area&gt;29800 ha</t>
  </si>
  <si>
    <t>Valero et al., 2007</t>
  </si>
  <si>
    <t>Out of Lake Erie basin boundary</t>
  </si>
  <si>
    <t>Event based study, out of boundary</t>
  </si>
  <si>
    <t>out of boundary</t>
  </si>
  <si>
    <t>Delete BVL site</t>
  </si>
  <si>
    <t>BVL site</t>
  </si>
  <si>
    <t>State</t>
  </si>
  <si>
    <t>ON</t>
  </si>
  <si>
    <t>OH</t>
  </si>
  <si>
    <t>IN</t>
  </si>
  <si>
    <t>40.3685 N, 81.794 W</t>
  </si>
  <si>
    <t>No. of literature</t>
  </si>
  <si>
    <t>Total No. of site-years</t>
  </si>
  <si>
    <t>P source</t>
  </si>
  <si>
    <t>Crop(specific year or growing season)</t>
  </si>
  <si>
    <t>Soil %</t>
  </si>
  <si>
    <t>5-12</t>
  </si>
  <si>
    <t>Fertilizer application method</t>
  </si>
  <si>
    <t>Broadcast / incorperate; Broadcast / inject = mix</t>
  </si>
  <si>
    <t>0.015-13</t>
  </si>
  <si>
    <t>0.048-16.2</t>
  </si>
  <si>
    <t>Sand: 5-57</t>
  </si>
  <si>
    <t>Clay: 10-65</t>
  </si>
  <si>
    <t>Silt: 20-65</t>
  </si>
  <si>
    <t>0.031-4.1</t>
  </si>
  <si>
    <t>1.06-2.1</t>
  </si>
  <si>
    <t>8-411.9</t>
  </si>
  <si>
    <t>5.4-8.5</t>
  </si>
  <si>
    <t>256-1590</t>
  </si>
  <si>
    <t>-3.86-19.4</t>
  </si>
  <si>
    <t>0-152</t>
  </si>
  <si>
    <t>C-W: 4</t>
  </si>
  <si>
    <t>C: 63</t>
  </si>
  <si>
    <t>C: 33</t>
  </si>
  <si>
    <t>C-S: 157</t>
  </si>
  <si>
    <t>C-S-W: 55</t>
  </si>
  <si>
    <t>C-S-W-O: 6</t>
  </si>
  <si>
    <t>CC: 4</t>
  </si>
  <si>
    <t>W: 7</t>
  </si>
  <si>
    <t>S: 49</t>
  </si>
  <si>
    <t>O: 2</t>
  </si>
  <si>
    <t>IN: 45</t>
  </si>
  <si>
    <t>OH: 143</t>
  </si>
  <si>
    <t>ON: 67</t>
  </si>
  <si>
    <t>Annual: 156</t>
  </si>
  <si>
    <t>GS: 53</t>
  </si>
  <si>
    <t>NGS: 46</t>
  </si>
  <si>
    <t>Inorganic: 115</t>
  </si>
  <si>
    <t>Organic: 43</t>
  </si>
  <si>
    <t>Mix: 72</t>
  </si>
  <si>
    <t>Band: 14</t>
  </si>
  <si>
    <t>Broadcast: 73</t>
  </si>
  <si>
    <t>Incorperate: 114</t>
  </si>
  <si>
    <t>Inject: 16</t>
  </si>
  <si>
    <t>Mix: 13</t>
  </si>
  <si>
    <t>Y: Control 31</t>
  </si>
  <si>
    <t>Y: Free 198</t>
  </si>
  <si>
    <t>N: 26</t>
  </si>
  <si>
    <t>No-till: 59</t>
  </si>
  <si>
    <t>Conventional tillage: 82</t>
  </si>
  <si>
    <t>Conservation tillage: 114</t>
  </si>
  <si>
    <t>N: 249</t>
  </si>
  <si>
    <t>Y: 6</t>
  </si>
  <si>
    <t>N: 231</t>
  </si>
  <si>
    <t>Y: 24</t>
  </si>
  <si>
    <t>Blind: 4</t>
  </si>
  <si>
    <t>0-700</t>
  </si>
  <si>
    <t>0.57-10000</t>
  </si>
  <si>
    <t>0-1076</t>
  </si>
  <si>
    <t>0-40</t>
  </si>
  <si>
    <t>0-1250</t>
  </si>
  <si>
    <t>20-4880</t>
  </si>
  <si>
    <t>0-152.1</t>
  </si>
  <si>
    <t>0-1821.3</t>
  </si>
  <si>
    <t>0-2134.6</t>
  </si>
  <si>
    <t>0-77</t>
  </si>
  <si>
    <t>0-514.1</t>
  </si>
  <si>
    <t>0-560.1</t>
  </si>
  <si>
    <t>0-0.41</t>
  </si>
  <si>
    <t>0-2.72</t>
  </si>
  <si>
    <t>0-3.05</t>
  </si>
  <si>
    <t>0.01-3.445</t>
  </si>
  <si>
    <t>0.025-8.17</t>
  </si>
  <si>
    <t>0.07-8.66</t>
  </si>
  <si>
    <t>Smith and Livingston 2008, Williams et al. (2018)</t>
  </si>
  <si>
    <t>Ball Coelho et al., 2011; Ball Coelho et al., 2012</t>
  </si>
  <si>
    <t>Most of them in hydrological group D</t>
  </si>
  <si>
    <t>No. of site-years</t>
  </si>
  <si>
    <t>Data range</t>
  </si>
  <si>
    <t>Crop(in specific year or growing season)</t>
  </si>
  <si>
    <t>Site variable</t>
  </si>
  <si>
    <t>Category site variable</t>
  </si>
  <si>
    <t>Soil PH</t>
  </si>
  <si>
    <t>annual estimation in</t>
  </si>
  <si>
    <t>Pease et al. (2018)\ohio_weather_2012_pease.xls</t>
  </si>
  <si>
    <t>Pease et al. (2018)\ohio_weather_2013_pease.xls</t>
  </si>
  <si>
    <t>Pease et al. (2018)\ohio_weather_2014_pease.xls</t>
  </si>
  <si>
    <t>Pease et al. (2018)\ohio_weather_2015_pease.xls</t>
  </si>
  <si>
    <t>Snow equivalent to 0.1 mm liquid precipitation</t>
  </si>
  <si>
    <t>slope in Lam et al. (2016) was errored input with percentage. Error is corrected: from 0.015 to 1.5</t>
  </si>
  <si>
    <t>Pease et al., 2018 (King et al., 2018)</t>
  </si>
  <si>
    <t>X</t>
  </si>
  <si>
    <t>Total site-years</t>
  </si>
  <si>
    <t>DRP load considered area, kg/ha</t>
  </si>
  <si>
    <t>bulk density</t>
  </si>
  <si>
    <t>high correlation with silt and organic matter, based on Spearman rank correlation</t>
  </si>
  <si>
    <t>sand</t>
  </si>
  <si>
    <t>have a relationship with clay and silt, sand+clay+silt=1</t>
  </si>
  <si>
    <t>grassed waterway</t>
  </si>
  <si>
    <t>few number of samples</t>
  </si>
  <si>
    <t>tile inlet type</t>
  </si>
  <si>
    <t>Altered variable</t>
  </si>
  <si>
    <t>fertilization method</t>
  </si>
  <si>
    <t xml:space="preserve">devide into 3 types, surface: broadcast; subsurface: band, incorporate, inject; mix </t>
  </si>
  <si>
    <t>subsurface</t>
  </si>
  <si>
    <t>Fertilization information</t>
  </si>
  <si>
    <r>
      <t>Feyereisen, G. W., Francesconi, W., Smith, D. R., Papiernik, S. K., Krueger, E. S., &amp; Wente, C. D. (2015). Effect of replacing surface inlets with blind or gravel inlets on sediment and phosphorus subsurface drainage losses. </t>
    </r>
    <r>
      <rPr>
        <i/>
        <sz val="10"/>
        <color rgb="FF222222"/>
        <rFont val="Arial"/>
        <family val="2"/>
      </rPr>
      <t>Journal of environmental quality</t>
    </r>
    <r>
      <rPr>
        <sz val="10"/>
        <color rgb="FF222222"/>
        <rFont val="Arial"/>
        <family val="2"/>
      </rPr>
      <t>, </t>
    </r>
    <r>
      <rPr>
        <i/>
        <sz val="10"/>
        <color rgb="FF222222"/>
        <rFont val="Arial"/>
        <family val="2"/>
      </rPr>
      <t>44</t>
    </r>
    <r>
      <rPr>
        <sz val="10"/>
        <color rgb="FF222222"/>
        <rFont val="Arial"/>
        <family val="2"/>
      </rPr>
      <t>(2), 594-604.</t>
    </r>
  </si>
  <si>
    <t>Update information</t>
  </si>
  <si>
    <t>the fertilization information in Smith et al., 2015 is found in Feyereisen et al., 2015</t>
  </si>
  <si>
    <t>temperature</t>
  </si>
  <si>
    <t>considered in study season</t>
  </si>
  <si>
    <t>Removed variable in analysis</t>
  </si>
  <si>
    <t>mix</t>
  </si>
  <si>
    <t>crop type</t>
  </si>
  <si>
    <t>non-growing season: N</t>
  </si>
  <si>
    <t>average annual study: mix</t>
  </si>
  <si>
    <t>silt*Crop</t>
  </si>
  <si>
    <t>silt*Study_season</t>
  </si>
  <si>
    <t>silt*Crop_rotation</t>
  </si>
  <si>
    <t>silt*Fertilizer_type</t>
  </si>
  <si>
    <t>silt*Fertilization_method</t>
  </si>
  <si>
    <t>silt*Tile_drainage</t>
  </si>
  <si>
    <t>silt*Tillage</t>
  </si>
  <si>
    <t>silt*Cover_crop</t>
  </si>
  <si>
    <t>clay*Crop</t>
  </si>
  <si>
    <t>clay*Study_season</t>
  </si>
  <si>
    <t>clay*Crop_rotation</t>
  </si>
  <si>
    <t>clay*Fertilizer_type</t>
  </si>
  <si>
    <t>clay*Fertilization_method</t>
  </si>
  <si>
    <t>clay*Tile_drainage</t>
  </si>
  <si>
    <t>clay*Tillage</t>
  </si>
  <si>
    <t>clay*Cover_crop</t>
  </si>
  <si>
    <t>OM*Crop</t>
  </si>
  <si>
    <t>OM*Study_season</t>
  </si>
  <si>
    <t>OM*Crop_rotation</t>
  </si>
  <si>
    <t>OM*Fertilizer_type</t>
  </si>
  <si>
    <t>OM*Fertilization_method</t>
  </si>
  <si>
    <t>OM*Tile_drainage</t>
  </si>
  <si>
    <t>OM*Tillage</t>
  </si>
  <si>
    <t>OM*Cover_crop</t>
  </si>
  <si>
    <t>PH*Crop</t>
  </si>
  <si>
    <t>PH*Study_season</t>
  </si>
  <si>
    <t>PH*Crop_rotation</t>
  </si>
  <si>
    <t>PH*Fertilizer_type</t>
  </si>
  <si>
    <t>PH*Fertilization_method</t>
  </si>
  <si>
    <t>PH*Tile_drainage</t>
  </si>
  <si>
    <t>PH*Tillage</t>
  </si>
  <si>
    <t>PH*Cover_crop</t>
  </si>
  <si>
    <t>Rainfall*Crop</t>
  </si>
  <si>
    <t>Rainfall*Study_season</t>
  </si>
  <si>
    <t>Rainfall*Crop_rotation</t>
  </si>
  <si>
    <t>Rainfall*Fertilizer_type</t>
  </si>
  <si>
    <t>Rainfall*Fertilization_method</t>
  </si>
  <si>
    <t>Rainfall*Tile_drainage</t>
  </si>
  <si>
    <t>Rainfall*Tillage</t>
  </si>
  <si>
    <t>Rainfall*Cover_crop</t>
  </si>
  <si>
    <t>Fertilizer_rate*Crop</t>
  </si>
  <si>
    <t>Fertilizer_rate*Study_season</t>
  </si>
  <si>
    <t>Fertilizer_rate*Crop_rotation</t>
  </si>
  <si>
    <t>Fertilizer_rate*Fertilizer_type</t>
  </si>
  <si>
    <t>Fertilizer_rate*Fertilization_method</t>
  </si>
  <si>
    <t>Fertilizer_rate*Tile_drainage</t>
  </si>
  <si>
    <t>Fertilizer_rate*Tillage</t>
  </si>
  <si>
    <t>Fertilizer_rate*Cover_crop</t>
  </si>
  <si>
    <t>STP*Crop</t>
  </si>
  <si>
    <t>STP*Study_season</t>
  </si>
  <si>
    <t>STP*Crop_rotation</t>
  </si>
  <si>
    <t>STP*Fertilizer_type</t>
  </si>
  <si>
    <t>STP*Fertilization_method</t>
  </si>
  <si>
    <t>STP*Tile_drainage</t>
  </si>
  <si>
    <t>STP*Tillage</t>
  </si>
  <si>
    <t>STP*Cover_crop</t>
  </si>
  <si>
    <t>Included or not</t>
  </si>
  <si>
    <t>Crop_rotation</t>
  </si>
  <si>
    <t>Study_season</t>
  </si>
  <si>
    <t>Fertilizer_type</t>
  </si>
  <si>
    <t>Fertilization_method</t>
  </si>
  <si>
    <t>Tile_drainage</t>
  </si>
  <si>
    <t>Cover_crop</t>
  </si>
  <si>
    <t>Error correction</t>
  </si>
  <si>
    <t>Tan &amp; Zhang, 2011 unit reporting DRP is g/ha</t>
  </si>
  <si>
    <t>The correction involves change g/ha to kg/ha</t>
  </si>
  <si>
    <t>Reason and description</t>
  </si>
  <si>
    <t>Terminology</t>
  </si>
  <si>
    <t>soil organic matter</t>
  </si>
  <si>
    <t>soil test phosphorus</t>
  </si>
  <si>
    <t>Interaction term</t>
  </si>
  <si>
    <t>Original term</t>
  </si>
  <si>
    <t>silt</t>
  </si>
  <si>
    <t>clay</t>
  </si>
  <si>
    <t>Soil Clay%</t>
  </si>
  <si>
    <t>Soil Silt%</t>
  </si>
  <si>
    <t>20-65</t>
  </si>
  <si>
    <t>10-65</t>
  </si>
  <si>
    <t>Surface: 73</t>
  </si>
  <si>
    <t>No-till: 55</t>
  </si>
  <si>
    <t>Shipitalo et al., 2013</t>
  </si>
  <si>
    <t>Clay Loam</t>
  </si>
  <si>
    <t>Soil texture</t>
  </si>
  <si>
    <t>Sandy loam</t>
  </si>
  <si>
    <t>Soil test P method</t>
  </si>
  <si>
    <t>Soil test P method is added</t>
  </si>
  <si>
    <t>Mehlich3</t>
  </si>
  <si>
    <t>Bray</t>
  </si>
  <si>
    <t>Olsen</t>
  </si>
  <si>
    <t>Soil test P, Mehlich</t>
  </si>
  <si>
    <t>AntonioPALLARIN, O. (2007). COMPARISON OF MEHLICH-3, OLSEN, AND BRAY-PI PROCEDURES FOR PHOSPI-IORUS IN CALCAREOUS SOILS.</t>
  </si>
  <si>
    <t>Based on Mallarino (2007) the Bray P is 0.88 of Mehlich3 P, and Olsen P ~ 0.45 of Mehlich3 P</t>
  </si>
  <si>
    <t>The STP is corrected based on this statement</t>
  </si>
  <si>
    <t>four years</t>
  </si>
  <si>
    <t>DRP load in Wang et al. (2018) is four years total, corrected to annual average DRP load</t>
  </si>
  <si>
    <t>DRP load from tile drainage greater in NGS than GS</t>
  </si>
  <si>
    <t>DRP concentration NGS&lt;GS; mean weekly load NGS&gt;GS</t>
  </si>
  <si>
    <t>No comparison, also depending on weather condition</t>
  </si>
  <si>
    <t>Smith et al. (2015)</t>
  </si>
  <si>
    <t>Only NGS</t>
  </si>
  <si>
    <t>Van Esbroeck et al. (2016) and Lozier</t>
  </si>
  <si>
    <t>STP_level</t>
  </si>
  <si>
    <t>Number of site-year</t>
  </si>
  <si>
    <t>ON, CA</t>
  </si>
  <si>
    <t>OH, USA</t>
  </si>
  <si>
    <t>IN, USA</t>
  </si>
  <si>
    <t>DRP surface load</t>
  </si>
  <si>
    <t>DRP tile flow weighted concentration</t>
  </si>
  <si>
    <t>DRP surface flow weighted concentration</t>
  </si>
  <si>
    <t>Seasonal samples</t>
  </si>
  <si>
    <t>Soil Sand%</t>
  </si>
  <si>
    <t>5-57</t>
  </si>
  <si>
    <t>Maxium</t>
  </si>
  <si>
    <t>Minimum</t>
  </si>
  <si>
    <t>Count</t>
  </si>
  <si>
    <t>11.3-411.9</t>
  </si>
  <si>
    <t>613-1301</t>
  </si>
  <si>
    <t>0-117</t>
  </si>
  <si>
    <t>Planted crop</t>
  </si>
  <si>
    <t>C: 6</t>
  </si>
  <si>
    <t>C-S: 125</t>
  </si>
  <si>
    <t>C-S-W: 45</t>
  </si>
  <si>
    <t>C: 51</t>
  </si>
  <si>
    <t>S: 44</t>
  </si>
  <si>
    <t>W: 5</t>
  </si>
  <si>
    <t>Inorganic: 107</t>
  </si>
  <si>
    <t>Organic: 11</t>
  </si>
  <si>
    <t>Mix: 53</t>
  </si>
  <si>
    <t>Mix: 12</t>
  </si>
  <si>
    <t>Sub-surface: 86</t>
  </si>
  <si>
    <t>Free: 127</t>
  </si>
  <si>
    <t>Control: 27</t>
  </si>
  <si>
    <t>Drainage water management</t>
  </si>
  <si>
    <t>Conventional tillage: 58</t>
  </si>
  <si>
    <t>Conservation tillage: 67</t>
  </si>
  <si>
    <t>N: 162</t>
  </si>
  <si>
    <t>Y: 18</t>
  </si>
  <si>
    <t>Numerical variable</t>
  </si>
  <si>
    <t>SOM, %</t>
  </si>
  <si>
    <t>BD, g/cm3</t>
  </si>
  <si>
    <t>STP, mg/kg</t>
  </si>
  <si>
    <t>Total rainfall, mm</t>
  </si>
  <si>
    <t>Fertilizer application rate, kg P/ha</t>
  </si>
  <si>
    <t>1.06-1.45</t>
  </si>
  <si>
    <t>Data level and site-years</t>
  </si>
  <si>
    <t>Categorical variable</t>
  </si>
  <si>
    <t>C-S: 116</t>
  </si>
  <si>
    <t>Inorganic: 99</t>
  </si>
  <si>
    <t>Sub-surface: 84</t>
  </si>
  <si>
    <t>Surface: 67</t>
  </si>
  <si>
    <t>No-till: 46</t>
  </si>
  <si>
    <t>Y: 16</t>
  </si>
  <si>
    <t>N: 155</t>
  </si>
  <si>
    <t>Sub-surface DRP summary</t>
  </si>
  <si>
    <t>Sub-surface + surface</t>
  </si>
  <si>
    <t>1.16-4.1</t>
  </si>
  <si>
    <t>log DRP</t>
  </si>
  <si>
    <t>Max</t>
  </si>
  <si>
    <t>Min</t>
  </si>
  <si>
    <t>Site-year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</si>
</sst>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u/>
      <sz val="11"/>
      <color theme="11"/>
      <name val="Calibri"/>
      <family val="2"/>
      <scheme val="minor"/>
    </font>
    <font>
      <b/>
      <sz val="9"/>
      <color indexed="81"/>
      <name val="Tahoma"/>
      <family val="2"/>
    </font>
    <font>
      <sz val="9"/>
      <color indexed="81"/>
      <name val="Tahoma"/>
      <family val="2"/>
    </font>
    <font>
      <sz val="11"/>
      <color rgb="FFFF0000"/>
      <name val="Calibri"/>
      <family val="2"/>
      <scheme val="minor"/>
    </font>
    <font>
      <sz val="10"/>
      <color rgb="FF222222"/>
      <name val="Arial"/>
      <family val="2"/>
    </font>
    <font>
      <i/>
      <sz val="10"/>
      <color rgb="FF222222"/>
      <name val="Arial"/>
      <family val="2"/>
    </font>
    <font>
      <sz val="11"/>
      <color rgb="FF2E414F"/>
      <name val="Arial"/>
      <family val="2"/>
    </font>
    <font>
      <sz val="12"/>
      <color rgb="FF000000"/>
      <name val="Calibri"/>
      <family val="2"/>
      <scheme val="minor"/>
    </font>
    <font>
      <sz val="11"/>
      <color rgb="FF00000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theme="8" tint="0.59999389629810485"/>
        <bgColor indexed="64"/>
      </patternFill>
    </fill>
    <fill>
      <patternFill patternType="solid">
        <fgColor rgb="FFFFC0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rgb="FF999999"/>
      </left>
      <right/>
      <top style="thin">
        <color rgb="FF999999"/>
      </top>
      <bottom/>
      <diagonal/>
    </border>
    <border>
      <left style="thin">
        <color rgb="FF999999"/>
      </left>
      <right/>
      <top/>
      <bottom/>
      <diagonal/>
    </border>
    <border>
      <left style="medium">
        <color indexed="64"/>
      </left>
      <right style="medium">
        <color indexed="64"/>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9">
    <xf numFmtId="0" fontId="0" fillId="0" borderId="0" xfId="0"/>
    <xf numFmtId="0" fontId="0" fillId="0" borderId="0" xfId="0" applyAlignment="1">
      <alignment wrapText="1"/>
    </xf>
    <xf numFmtId="0" fontId="0" fillId="2" borderId="0" xfId="0" applyFill="1"/>
    <xf numFmtId="0" fontId="0" fillId="3" borderId="0" xfId="0" applyFill="1"/>
    <xf numFmtId="49" fontId="0" fillId="0" borderId="0" xfId="0" applyNumberFormat="1"/>
    <xf numFmtId="0" fontId="0" fillId="2" borderId="1" xfId="0" applyFill="1" applyBorder="1"/>
    <xf numFmtId="0" fontId="1" fillId="0" borderId="0" xfId="0" applyFont="1"/>
    <xf numFmtId="2" fontId="0" fillId="0" borderId="0" xfId="0" applyNumberFormat="1"/>
    <xf numFmtId="0" fontId="0" fillId="0" borderId="0" xfId="0" applyFill="1"/>
    <xf numFmtId="0" fontId="0" fillId="0" borderId="1" xfId="0" applyFill="1" applyBorder="1"/>
    <xf numFmtId="0" fontId="0" fillId="0" borderId="0" xfId="0" applyFill="1" applyBorder="1"/>
    <xf numFmtId="0" fontId="0" fillId="0" borderId="0" xfId="0" applyAlignment="1">
      <alignment vertical="center" wrapText="1"/>
    </xf>
    <xf numFmtId="0" fontId="0" fillId="4" borderId="0" xfId="0" applyFill="1"/>
    <xf numFmtId="0" fontId="0" fillId="6" borderId="0" xfId="0" applyFill="1"/>
    <xf numFmtId="0" fontId="0" fillId="5" borderId="0" xfId="0" applyFill="1"/>
    <xf numFmtId="0" fontId="0" fillId="7" borderId="0" xfId="0" applyFill="1"/>
    <xf numFmtId="14" fontId="0" fillId="0" borderId="0" xfId="0" applyNumberFormat="1"/>
    <xf numFmtId="9" fontId="0" fillId="0" borderId="0" xfId="0" applyNumberFormat="1"/>
    <xf numFmtId="15" fontId="0" fillId="0" borderId="0" xfId="0" applyNumberFormat="1"/>
    <xf numFmtId="0" fontId="2" fillId="0" borderId="0" xfId="1"/>
    <xf numFmtId="0" fontId="0" fillId="8" borderId="0" xfId="0" applyFill="1"/>
    <xf numFmtId="0" fontId="0" fillId="9" borderId="0" xfId="0" applyFill="1"/>
    <xf numFmtId="49" fontId="0" fillId="0" borderId="0" xfId="0" applyNumberFormat="1" applyAlignment="1">
      <alignment wrapText="1"/>
    </xf>
    <xf numFmtId="0" fontId="0" fillId="0" borderId="0" xfId="0" applyFill="1" applyAlignment="1">
      <alignment wrapText="1"/>
    </xf>
    <xf numFmtId="0" fontId="0" fillId="0" borderId="0" xfId="0" applyAlignment="1">
      <alignment horizontal="center" vertical="center" wrapText="1"/>
    </xf>
    <xf numFmtId="0" fontId="0" fillId="0" borderId="0" xfId="0" applyAlignment="1">
      <alignment horizontal="right" indent="1"/>
    </xf>
    <xf numFmtId="0" fontId="0" fillId="0" borderId="0" xfId="0" applyAlignment="1">
      <alignment horizontal="right"/>
    </xf>
    <xf numFmtId="0" fontId="7" fillId="0" borderId="0" xfId="0" applyFont="1"/>
    <xf numFmtId="0" fontId="0" fillId="0" borderId="0" xfId="0" applyNumberFormat="1"/>
    <xf numFmtId="3" fontId="0" fillId="0" borderId="0" xfId="0" applyNumberFormat="1"/>
    <xf numFmtId="0" fontId="0" fillId="0" borderId="2" xfId="0" applyBorder="1"/>
    <xf numFmtId="0" fontId="0" fillId="0" borderId="3" xfId="0" applyBorder="1"/>
    <xf numFmtId="0" fontId="0" fillId="0" borderId="0" xfId="0" applyBorder="1"/>
    <xf numFmtId="0" fontId="0" fillId="0" borderId="0" xfId="0" applyAlignment="1">
      <alignment vertical="center"/>
    </xf>
    <xf numFmtId="0" fontId="0" fillId="0" borderId="0" xfId="0" applyAlignment="1">
      <alignment horizontal="center" vertical="center"/>
    </xf>
    <xf numFmtId="49" fontId="0" fillId="0" borderId="0" xfId="0" applyNumberFormat="1" applyAlignment="1">
      <alignment horizontal="center" vertical="center"/>
    </xf>
    <xf numFmtId="49" fontId="0" fillId="0" borderId="0" xfId="0" applyNumberFormat="1" applyAlignment="1">
      <alignment vertical="center" wrapText="1"/>
    </xf>
    <xf numFmtId="49" fontId="0" fillId="0" borderId="0" xfId="0" applyNumberFormat="1" applyAlignment="1">
      <alignment horizontal="center" vertical="center" wrapText="1"/>
    </xf>
    <xf numFmtId="16" fontId="0" fillId="0" borderId="0" xfId="0" applyNumberFormat="1"/>
    <xf numFmtId="0" fontId="8" fillId="0" borderId="0" xfId="0" applyFont="1"/>
    <xf numFmtId="0" fontId="10" fillId="0" borderId="0" xfId="0" applyFont="1"/>
    <xf numFmtId="0" fontId="11" fillId="0" borderId="0" xfId="0" applyFont="1"/>
    <xf numFmtId="0" fontId="0" fillId="0" borderId="0" xfId="0" applyAlignment="1">
      <alignment horizontal="center" vertical="center" wrapText="1"/>
    </xf>
    <xf numFmtId="0" fontId="12" fillId="0" borderId="4" xfId="0" applyFont="1" applyBorder="1" applyAlignment="1">
      <alignment horizontal="center" vertical="center" wrapText="1"/>
    </xf>
    <xf numFmtId="0" fontId="0" fillId="0" borderId="0" xfId="0"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wrapText="1"/>
    </xf>
    <xf numFmtId="0" fontId="0" fillId="0" borderId="0" xfId="0" applyAlignment="1">
      <alignment horizontal="left" wrapText="1"/>
    </xf>
    <xf numFmtId="0" fontId="0" fillId="0" borderId="0" xfId="0" applyAlignment="1">
      <alignment horizontal="center" vertical="center" wrapText="1"/>
    </xf>
  </cellXfs>
  <cellStyles count="42">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w="25400">
              <a:noFill/>
            </a:ln>
            <a:effectLst/>
          </c:spPr>
          <c:invertIfNegative val="0"/>
          <c:val>
            <c:numRef>
              <c:f>'Van et al. (2016)'!$B$30:$B$48</c:f>
              <c:numCache>
                <c:formatCode>General</c:formatCode>
                <c:ptCount val="19"/>
                <c:pt idx="0">
                  <c:v>0</c:v>
                </c:pt>
                <c:pt idx="1">
                  <c:v>0</c:v>
                </c:pt>
              </c:numCache>
            </c:numRef>
          </c:val>
          <c:extLst>
            <c:ext xmlns:c16="http://schemas.microsoft.com/office/drawing/2014/chart" uri="{C3380CC4-5D6E-409C-BE32-E72D297353CC}">
              <c16:uniqueId val="{00000000-365E-415F-964F-2902F3F7978C}"/>
            </c:ext>
          </c:extLst>
        </c:ser>
        <c:dLbls>
          <c:showLegendKey val="0"/>
          <c:showVal val="0"/>
          <c:showCatName val="0"/>
          <c:showSerName val="0"/>
          <c:showPercent val="0"/>
          <c:showBubbleSize val="0"/>
        </c:dLbls>
        <c:gapWidth val="150"/>
        <c:axId val="1564094824"/>
        <c:axId val="1506054792"/>
      </c:barChart>
      <c:catAx>
        <c:axId val="1564094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054792"/>
        <c:crosses val="autoZero"/>
        <c:auto val="1"/>
        <c:lblAlgn val="ctr"/>
        <c:lblOffset val="100"/>
        <c:noMultiLvlLbl val="0"/>
      </c:catAx>
      <c:valAx>
        <c:axId val="1506054792"/>
        <c:scaling>
          <c:orientation val="minMax"/>
          <c:max val="0.8"/>
          <c:min val="0"/>
        </c:scaling>
        <c:delete val="0"/>
        <c:axPos val="l"/>
        <c:majorGridlines>
          <c:spPr>
            <a:ln w="9525" cap="flat" cmpd="sng" algn="ctr">
              <a:solidFill>
                <a:schemeClr val="bg2">
                  <a:lumMod val="50000"/>
                </a:schemeClr>
              </a:solidFill>
              <a:prstDash val="dash"/>
              <a:round/>
            </a:ln>
            <a:effectLst/>
          </c:spPr>
        </c:majorGridlines>
        <c:minorGridlines>
          <c:spPr>
            <a:ln w="9525" cap="flat" cmpd="sng" algn="ctr">
              <a:solidFill>
                <a:schemeClr val="tx1">
                  <a:lumMod val="65000"/>
                  <a:lumOff val="35000"/>
                </a:schemeClr>
              </a:solidFill>
              <a:prstDash val="sysDash"/>
              <a:round/>
            </a:ln>
            <a:effectLst/>
          </c:spPr>
        </c:minorGridlines>
        <c:numFmt formatCode="General" sourceLinked="1"/>
        <c:majorTickMark val="none"/>
        <c:minorTickMark val="none"/>
        <c:tickLblPos val="nextTo"/>
        <c:spPr>
          <a:noFill/>
          <a:ln w="9525" cap="flat" cmpd="sng" algn="ctr">
            <a:solidFill>
              <a:schemeClr val="bg2">
                <a:lumMod val="50000"/>
              </a:schemeClr>
            </a:solidFill>
            <a:prstDash val="dash"/>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094824"/>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6507-4F93-B82F-292F59F7E378}"/>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200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1648-4A76-B293-5888AD41AD01}"/>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9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4F58-48C6-B596-4596E3381BE1}"/>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150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A263-471F-8C57-54317FFAE033}"/>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
          <c:min val="-7"/>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5A1C-4026-9260-443CCC6937D1}"/>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
          <c:min val="-9"/>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E017-4612-9970-07C6CEAFF60F}"/>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0.12000000000000001"/>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CD70-4BC8-9010-1EB5699B903B}"/>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125"/>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8653-4DA1-AFA3-335FAC3C7E4A}"/>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18"/>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42B9-4A41-B927-26931B532F8B}"/>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axMin"/>
          <c:max val="100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D4E9-4B55-9AC6-07DD5EA73C7B}"/>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0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'Pease et al. (2018)'!$B$132:$B$170</c:f>
              <c:strCache>
                <c:ptCount val="38"/>
                <c:pt idx="0">
                  <c:v>A1</c:v>
                </c:pt>
                <c:pt idx="1">
                  <c:v>A2</c:v>
                </c:pt>
                <c:pt idx="2">
                  <c:v>B1</c:v>
                </c:pt>
                <c:pt idx="3">
                  <c:v>B2</c:v>
                </c:pt>
                <c:pt idx="4">
                  <c:v>C1</c:v>
                </c:pt>
                <c:pt idx="5">
                  <c:v>C2</c:v>
                </c:pt>
                <c:pt idx="6">
                  <c:v>D1</c:v>
                </c:pt>
                <c:pt idx="7">
                  <c:v>D2</c:v>
                </c:pt>
                <c:pt idx="8">
                  <c:v>E1</c:v>
                </c:pt>
                <c:pt idx="9">
                  <c:v>E2</c:v>
                </c:pt>
                <c:pt idx="10">
                  <c:v>F1</c:v>
                </c:pt>
                <c:pt idx="11">
                  <c:v>F2</c:v>
                </c:pt>
                <c:pt idx="12">
                  <c:v>G1</c:v>
                </c:pt>
                <c:pt idx="13">
                  <c:v>G2</c:v>
                </c:pt>
                <c:pt idx="14">
                  <c:v>H1</c:v>
                </c:pt>
                <c:pt idx="15">
                  <c:v>H2</c:v>
                </c:pt>
                <c:pt idx="16">
                  <c:v>I1</c:v>
                </c:pt>
                <c:pt idx="17">
                  <c:v>I2</c:v>
                </c:pt>
                <c:pt idx="18">
                  <c:v>J1</c:v>
                </c:pt>
                <c:pt idx="19">
                  <c:v>J2</c:v>
                </c:pt>
                <c:pt idx="20">
                  <c:v>K1</c:v>
                </c:pt>
                <c:pt idx="21">
                  <c:v>K2</c:v>
                </c:pt>
                <c:pt idx="22">
                  <c:v>L1</c:v>
                </c:pt>
                <c:pt idx="23">
                  <c:v>L2</c:v>
                </c:pt>
                <c:pt idx="24">
                  <c:v>M1</c:v>
                </c:pt>
                <c:pt idx="25">
                  <c:v>M2</c:v>
                </c:pt>
                <c:pt idx="26">
                  <c:v>N1</c:v>
                </c:pt>
                <c:pt idx="27">
                  <c:v>N2</c:v>
                </c:pt>
                <c:pt idx="28">
                  <c:v>O1</c:v>
                </c:pt>
                <c:pt idx="29">
                  <c:v>O2</c:v>
                </c:pt>
                <c:pt idx="30">
                  <c:v>P1</c:v>
                </c:pt>
                <c:pt idx="31">
                  <c:v>P2</c:v>
                </c:pt>
                <c:pt idx="32">
                  <c:v>Q1</c:v>
                </c:pt>
                <c:pt idx="33">
                  <c:v>Q2</c:v>
                </c:pt>
                <c:pt idx="34">
                  <c:v>R1</c:v>
                </c:pt>
                <c:pt idx="35">
                  <c:v>R2</c:v>
                </c:pt>
                <c:pt idx="36">
                  <c:v>S1</c:v>
                </c:pt>
                <c:pt idx="37">
                  <c:v>S2</c:v>
                </c:pt>
              </c:strCache>
            </c:strRef>
          </c:cat>
          <c:val>
            <c:numRef>
              <c:f>'Pease et al. (2018)'!$A$132:$A$169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6D7-44BC-8C79-A5779AB952D9}"/>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84D3-4D4E-9158-0F3FDAB40CA5}"/>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800"/>
          <c:min val="40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B307-4EAD-B9F2-1E3DCF6326E5}"/>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00"/>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8935133108364E-2"/>
          <c:y val="5.3333312972249879E-2"/>
          <c:w val="0.94978038459478276"/>
          <c:h val="0.83419028043320242"/>
        </c:manualLayout>
      </c:layout>
      <c:barChart>
        <c:barDir val="col"/>
        <c:grouping val="clustered"/>
        <c:varyColors val="0"/>
        <c:ser>
          <c:idx val="0"/>
          <c:order val="0"/>
          <c:spPr>
            <a:solidFill>
              <a:schemeClr val="accent1"/>
            </a:solidFill>
            <a:ln>
              <a:noFill/>
            </a:ln>
            <a:effectLst/>
          </c:spPr>
          <c:invertIfNegative val="0"/>
          <c:cat>
            <c:strLit>
              <c:ptCount val="8"/>
              <c:pt idx="0">
                <c:v>31</c:v>
              </c:pt>
              <c:pt idx="1">
                <c:v>32</c:v>
              </c:pt>
              <c:pt idx="2">
                <c:v>33</c:v>
              </c:pt>
              <c:pt idx="3">
                <c:v>34</c:v>
              </c:pt>
              <c:pt idx="4">
                <c:v>35</c:v>
              </c:pt>
              <c:pt idx="5">
                <c:v>36</c:v>
              </c:pt>
              <c:pt idx="6">
                <c:v>37</c:v>
              </c:pt>
              <c:pt idx="7">
                <c:v>38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'Pease et al. (2018)'!$A$132:$A$169</c15:sqref>
                  </c15:fullRef>
                </c:ext>
              </c:extLst>
              <c:f>'Pease et al. (2018)'!$A$162:$A$169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995-4B71-A51C-2563A1369A09}"/>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500"/>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8935133108364E-2"/>
          <c:y val="5.3333312972249879E-2"/>
          <c:w val="0.94978038459478276"/>
          <c:h val="0.83419028043320242"/>
        </c:manualLayout>
      </c:layout>
      <c:barChart>
        <c:barDir val="col"/>
        <c:grouping val="clustered"/>
        <c:varyColors val="0"/>
        <c:ser>
          <c:idx val="0"/>
          <c:order val="0"/>
          <c:spPr>
            <a:solidFill>
              <a:schemeClr val="accent1"/>
            </a:solidFill>
            <a:ln>
              <a:noFill/>
            </a:ln>
            <a:effectLst/>
          </c:spPr>
          <c:invertIfNegative val="0"/>
          <c:cat>
            <c:strLit>
              <c:ptCount val="8"/>
              <c:pt idx="0">
                <c:v>31</c:v>
              </c:pt>
              <c:pt idx="1">
                <c:v>32</c:v>
              </c:pt>
              <c:pt idx="2">
                <c:v>33</c:v>
              </c:pt>
              <c:pt idx="3">
                <c:v>34</c:v>
              </c:pt>
              <c:pt idx="4">
                <c:v>35</c:v>
              </c:pt>
              <c:pt idx="5">
                <c:v>36</c:v>
              </c:pt>
              <c:pt idx="6">
                <c:v>37</c:v>
              </c:pt>
              <c:pt idx="7">
                <c:v>38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'Pease et al. (2018)'!$A$132:$A$169</c15:sqref>
                  </c15:fullRef>
                </c:ext>
              </c:extLst>
              <c:f>'Pease et al. (2018)'!$A$162:$A$169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7F1-4C53-88AA-9686ECA97609}"/>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0.12000000000000001"/>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minorUnit val="4.000000000000001E-3"/>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8935133108364E-2"/>
          <c:y val="5.3333312972249879E-2"/>
          <c:w val="0.94978038459478276"/>
          <c:h val="0.83419028043320242"/>
        </c:manualLayout>
      </c:layout>
      <c:barChart>
        <c:barDir val="col"/>
        <c:grouping val="clustered"/>
        <c:varyColors val="0"/>
        <c:ser>
          <c:idx val="0"/>
          <c:order val="0"/>
          <c:spPr>
            <a:solidFill>
              <a:schemeClr val="accent1"/>
            </a:solidFill>
            <a:ln>
              <a:noFill/>
            </a:ln>
            <a:effectLst/>
          </c:spPr>
          <c:invertIfNegative val="0"/>
          <c:cat>
            <c:strLit>
              <c:ptCount val="8"/>
              <c:pt idx="0">
                <c:v>31</c:v>
              </c:pt>
              <c:pt idx="1">
                <c:v>32</c:v>
              </c:pt>
              <c:pt idx="2">
                <c:v>33</c:v>
              </c:pt>
              <c:pt idx="3">
                <c:v>34</c:v>
              </c:pt>
              <c:pt idx="4">
                <c:v>35</c:v>
              </c:pt>
              <c:pt idx="5">
                <c:v>36</c:v>
              </c:pt>
              <c:pt idx="6">
                <c:v>37</c:v>
              </c:pt>
              <c:pt idx="7">
                <c:v>38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'Pease et al. (2018)'!$A$132:$A$169</c15:sqref>
                  </c15:fullRef>
                </c:ext>
              </c:extLst>
              <c:f>'Pease et al. (2018)'!$A$162:$A$169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CD0-4ABF-957E-24B340F73137}"/>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0.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8935133108364E-2"/>
          <c:y val="5.3333312972249879E-2"/>
          <c:w val="0.94978038459478276"/>
          <c:h val="0.83419028043320242"/>
        </c:manualLayout>
      </c:layout>
      <c:barChart>
        <c:barDir val="col"/>
        <c:grouping val="clustered"/>
        <c:varyColors val="0"/>
        <c:ser>
          <c:idx val="0"/>
          <c:order val="0"/>
          <c:spPr>
            <a:solidFill>
              <a:schemeClr val="accent1"/>
            </a:solidFill>
            <a:ln>
              <a:noFill/>
            </a:ln>
            <a:effectLst/>
          </c:spPr>
          <c:invertIfNegative val="0"/>
          <c:cat>
            <c:strLit>
              <c:ptCount val="8"/>
              <c:pt idx="0">
                <c:v>31</c:v>
              </c:pt>
              <c:pt idx="1">
                <c:v>32</c:v>
              </c:pt>
              <c:pt idx="2">
                <c:v>33</c:v>
              </c:pt>
              <c:pt idx="3">
                <c:v>34</c:v>
              </c:pt>
              <c:pt idx="4">
                <c:v>35</c:v>
              </c:pt>
              <c:pt idx="5">
                <c:v>36</c:v>
              </c:pt>
              <c:pt idx="6">
                <c:v>37</c:v>
              </c:pt>
              <c:pt idx="7">
                <c:v>38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'Pease et al. (2018)'!$A$132:$A$169</c15:sqref>
                  </c15:fullRef>
                </c:ext>
              </c:extLst>
              <c:f>'Pease et al. (2018)'!$A$162:$A$169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AD2-43EA-8832-CD51B48C724F}"/>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0.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18935133108364E-2"/>
          <c:y val="5.3333312972249879E-2"/>
          <c:w val="0.94978038459478276"/>
          <c:h val="0.83419028043320242"/>
        </c:manualLayout>
      </c:layout>
      <c:barChart>
        <c:barDir val="col"/>
        <c:grouping val="clustered"/>
        <c:varyColors val="0"/>
        <c:ser>
          <c:idx val="0"/>
          <c:order val="0"/>
          <c:spPr>
            <a:solidFill>
              <a:schemeClr val="accent1"/>
            </a:solidFill>
            <a:ln>
              <a:noFill/>
            </a:ln>
            <a:effectLst/>
          </c:spPr>
          <c:invertIfNegative val="0"/>
          <c:cat>
            <c:strLit>
              <c:ptCount val="8"/>
              <c:pt idx="0">
                <c:v>31</c:v>
              </c:pt>
              <c:pt idx="1">
                <c:v>32</c:v>
              </c:pt>
              <c:pt idx="2">
                <c:v>33</c:v>
              </c:pt>
              <c:pt idx="3">
                <c:v>34</c:v>
              </c:pt>
              <c:pt idx="4">
                <c:v>35</c:v>
              </c:pt>
              <c:pt idx="5">
                <c:v>36</c:v>
              </c:pt>
              <c:pt idx="6">
                <c:v>37</c:v>
              </c:pt>
              <c:pt idx="7">
                <c:v>38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'Pease et al. (2018)'!$A$132:$A$169</c15:sqref>
                  </c15:fullRef>
                </c:ext>
              </c:extLst>
              <c:f>'Pease et al. (2018)'!$A$162:$A$169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6DC-4D30-9119-FE4CAEC66F69}"/>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1.2"/>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253718285214E-2"/>
          <c:y val="0.10689814814814801"/>
          <c:w val="0.86171084864392"/>
          <c:h val="0.78570246427529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'Smith et al. (2015b)'!$A$46:$B$46</c:f>
              <c:numCache>
                <c:formatCode>General</c:formatCode>
                <c:ptCount val="2"/>
                <c:pt idx="0">
                  <c:v>0</c:v>
                </c:pt>
                <c:pt idx="1">
                  <c:v>1</c:v>
                </c:pt>
              </c:numCache>
            </c:numRef>
          </c:xVal>
          <c:yVal>
            <c:numRef>
              <c:f>'Smith et al. (2015b)'!$A$47:$B$47</c:f>
              <c:numCache>
                <c:formatCode>General</c:formatCode>
                <c:ptCount val="2"/>
                <c:pt idx="0">
                  <c:v>1200</c:v>
                </c:pt>
                <c:pt idx="1">
                  <c:v>12</c:v>
                </c:pt>
              </c:numCache>
            </c:numRef>
          </c:yVal>
          <c:smooth val="0"/>
          <c:extLst>
            <c:ext xmlns:c16="http://schemas.microsoft.com/office/drawing/2014/chart" uri="{C3380CC4-5D6E-409C-BE32-E72D297353CC}">
              <c16:uniqueId val="{00000000-8919-4126-8D81-0E04D3F71016}"/>
            </c:ext>
          </c:extLst>
        </c:ser>
        <c:dLbls>
          <c:showLegendKey val="0"/>
          <c:showVal val="0"/>
          <c:showCatName val="0"/>
          <c:showSerName val="0"/>
          <c:showPercent val="0"/>
          <c:showBubbleSize val="0"/>
        </c:dLbls>
        <c:axId val="-2120010008"/>
        <c:axId val="-2120005064"/>
      </c:scatterChart>
      <c:valAx>
        <c:axId val="-2120010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005064"/>
        <c:crosses val="autoZero"/>
        <c:crossBetween val="midCat"/>
      </c:valAx>
      <c:valAx>
        <c:axId val="-2120005064"/>
        <c:scaling>
          <c:orientation val="minMax"/>
          <c:max val="1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2">
                  <a:lumMod val="75000"/>
                </a:schemeClr>
              </a:solidFill>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0100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86482939632596E-2"/>
          <c:y val="5.1134748992336901E-2"/>
          <c:w val="0.89655796150481204"/>
          <c:h val="0.85394936847497904"/>
        </c:manualLayout>
      </c:layout>
      <c:barChart>
        <c:barDir val="col"/>
        <c:grouping val="clustered"/>
        <c:varyColors val="0"/>
        <c:ser>
          <c:idx val="0"/>
          <c:order val="0"/>
          <c:spPr>
            <a:solidFill>
              <a:schemeClr val="bg1">
                <a:alpha val="0"/>
              </a:schemeClr>
            </a:solidFill>
            <a:ln>
              <a:solidFill>
                <a:schemeClr val="bg1"/>
              </a:solidFill>
            </a:ln>
            <a:effectLst/>
          </c:spPr>
          <c:invertIfNegative val="0"/>
          <c:cat>
            <c:numRef>
              <c:f>'Smith et al. (2015)a'!$C$2:$C$21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'Smith et al. (2015)a'!$A$2:$A$21</c:f>
              <c:numCache>
                <c:formatCode>General</c:formatCode>
                <c:ptCount val="20"/>
                <c:pt idx="0">
                  <c:v>0</c:v>
                </c:pt>
                <c:pt idx="1">
                  <c:v>0.03</c:v>
                </c:pt>
                <c:pt idx="2">
                  <c:v>0.06</c:v>
                </c:pt>
                <c:pt idx="3">
                  <c:v>0.09</c:v>
                </c:pt>
                <c:pt idx="4">
                  <c:v>0.12</c:v>
                </c:pt>
                <c:pt idx="5">
                  <c:v>0.15</c:v>
                </c:pt>
                <c:pt idx="6">
                  <c:v>0.18</c:v>
                </c:pt>
                <c:pt idx="7">
                  <c:v>0.21</c:v>
                </c:pt>
                <c:pt idx="8">
                  <c:v>0.24</c:v>
                </c:pt>
                <c:pt idx="9">
                  <c:v>0.27</c:v>
                </c:pt>
                <c:pt idx="10">
                  <c:v>0.3</c:v>
                </c:pt>
                <c:pt idx="11">
                  <c:v>0.33</c:v>
                </c:pt>
                <c:pt idx="12">
                  <c:v>0.36</c:v>
                </c:pt>
                <c:pt idx="13">
                  <c:v>0.39</c:v>
                </c:pt>
                <c:pt idx="14">
                  <c:v>0.42</c:v>
                </c:pt>
                <c:pt idx="15">
                  <c:v>0.45</c:v>
                </c:pt>
                <c:pt idx="16">
                  <c:v>0.48</c:v>
                </c:pt>
                <c:pt idx="17">
                  <c:v>0.51</c:v>
                </c:pt>
                <c:pt idx="18">
                  <c:v>0.54</c:v>
                </c:pt>
                <c:pt idx="19">
                  <c:v>0.6</c:v>
                </c:pt>
              </c:numCache>
            </c:numRef>
          </c:val>
          <c:extLst>
            <c:ext xmlns:c16="http://schemas.microsoft.com/office/drawing/2014/chart" uri="{C3380CC4-5D6E-409C-BE32-E72D297353CC}">
              <c16:uniqueId val="{00000000-2525-415E-9E55-B2BA66AABD2F}"/>
            </c:ext>
          </c:extLst>
        </c:ser>
        <c:dLbls>
          <c:showLegendKey val="0"/>
          <c:showVal val="0"/>
          <c:showCatName val="0"/>
          <c:showSerName val="0"/>
          <c:showPercent val="0"/>
          <c:showBubbleSize val="0"/>
        </c:dLbls>
        <c:gapWidth val="219"/>
        <c:overlap val="-27"/>
        <c:axId val="1506755384"/>
        <c:axId val="1506753736"/>
      </c:barChart>
      <c:catAx>
        <c:axId val="150675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753736"/>
        <c:crosses val="autoZero"/>
        <c:auto val="1"/>
        <c:lblAlgn val="ctr"/>
        <c:lblOffset val="100"/>
        <c:noMultiLvlLbl val="0"/>
      </c:catAx>
      <c:valAx>
        <c:axId val="1506753736"/>
        <c:scaling>
          <c:orientation val="minMax"/>
          <c:max val="0.6"/>
        </c:scaling>
        <c:delete val="0"/>
        <c:axPos val="l"/>
        <c:majorGridlines>
          <c:spPr>
            <a:ln w="9525" cap="flat" cmpd="sng" algn="ctr">
              <a:solidFill>
                <a:schemeClr val="accent1"/>
              </a:solidFill>
              <a:round/>
            </a:ln>
            <a:effectLst/>
          </c:spPr>
        </c:majorGridlines>
        <c:minorGridlines>
          <c:spPr>
            <a:ln w="9525" cap="flat" cmpd="sng" algn="ctr">
              <a:solidFill>
                <a:schemeClr val="accent1">
                  <a:lumMod val="20000"/>
                  <a:lumOff val="80000"/>
                </a:schemeClr>
              </a:solidFill>
              <a:round/>
            </a:ln>
            <a:effectLst/>
          </c:spPr>
        </c:minorGridlines>
        <c:numFmt formatCode="General" sourceLinked="1"/>
        <c:majorTickMark val="none"/>
        <c:minorTickMark val="none"/>
        <c:tickLblPos val="nextTo"/>
        <c:spPr>
          <a:noFill/>
          <a:ln>
            <a:solidFill>
              <a:schemeClr val="accent1">
                <a:alpha val="43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755384"/>
        <c:crosses val="autoZero"/>
        <c:crossBetween val="between"/>
        <c:majorUnit val="0.05"/>
        <c:minorUnit val="0.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14000"/>
      </a:schemeClr>
    </a:solidFill>
    <a:ln w="9525" cap="flat" cmpd="sng" algn="ctr">
      <a:solidFill>
        <a:schemeClr val="accent1">
          <a:alpha val="52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86482939632596E-2"/>
          <c:y val="5.1134748992336901E-2"/>
          <c:w val="0.89655796150481204"/>
          <c:h val="0.85394936847497904"/>
        </c:manualLayout>
      </c:layout>
      <c:barChart>
        <c:barDir val="col"/>
        <c:grouping val="clustered"/>
        <c:varyColors val="0"/>
        <c:ser>
          <c:idx val="0"/>
          <c:order val="0"/>
          <c:spPr>
            <a:solidFill>
              <a:schemeClr val="accent1"/>
            </a:solidFill>
            <a:ln>
              <a:noFill/>
            </a:ln>
            <a:effectLst/>
          </c:spPr>
          <c:invertIfNegative val="0"/>
          <c:cat>
            <c:numRef>
              <c:f>'Smith et al. (2015)a'!$C$2:$C$21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'Smith et al. (2015)a'!$B$2:$B$21</c:f>
              <c:numCache>
                <c:formatCode>General</c:formatCode>
                <c:ptCount val="20"/>
                <c:pt idx="0">
                  <c:v>0</c:v>
                </c:pt>
                <c:pt idx="19">
                  <c:v>3.5</c:v>
                </c:pt>
              </c:numCache>
            </c:numRef>
          </c:val>
          <c:extLst>
            <c:ext xmlns:c16="http://schemas.microsoft.com/office/drawing/2014/chart" uri="{C3380CC4-5D6E-409C-BE32-E72D297353CC}">
              <c16:uniqueId val="{00000000-8627-4884-9BC1-556E14D30875}"/>
            </c:ext>
          </c:extLst>
        </c:ser>
        <c:dLbls>
          <c:showLegendKey val="0"/>
          <c:showVal val="0"/>
          <c:showCatName val="0"/>
          <c:showSerName val="0"/>
          <c:showPercent val="0"/>
          <c:showBubbleSize val="0"/>
        </c:dLbls>
        <c:gapWidth val="219"/>
        <c:overlap val="-27"/>
        <c:axId val="1506698120"/>
        <c:axId val="1506701672"/>
      </c:barChart>
      <c:catAx>
        <c:axId val="150669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701672"/>
        <c:crosses val="autoZero"/>
        <c:auto val="1"/>
        <c:lblAlgn val="ctr"/>
        <c:lblOffset val="100"/>
        <c:noMultiLvlLbl val="0"/>
      </c:catAx>
      <c:valAx>
        <c:axId val="1506701672"/>
        <c:scaling>
          <c:orientation val="minMax"/>
          <c:max val="3.5"/>
        </c:scaling>
        <c:delete val="0"/>
        <c:axPos val="l"/>
        <c:majorGridlines>
          <c:spPr>
            <a:ln w="9525" cap="flat" cmpd="sng" algn="ctr">
              <a:solidFill>
                <a:schemeClr val="accent1"/>
              </a:solidFill>
              <a:round/>
            </a:ln>
            <a:effectLst/>
          </c:spPr>
        </c:majorGridlines>
        <c:minorGridlines>
          <c:spPr>
            <a:ln w="9525" cap="flat" cmpd="sng" algn="ctr">
              <a:solidFill>
                <a:schemeClr val="accent1">
                  <a:lumMod val="20000"/>
                  <a:lumOff val="80000"/>
                </a:schemeClr>
              </a:solidFill>
              <a:round/>
            </a:ln>
            <a:effectLst/>
          </c:spPr>
        </c:minorGridlines>
        <c:numFmt formatCode="General" sourceLinked="1"/>
        <c:majorTickMark val="none"/>
        <c:minorTickMark val="none"/>
        <c:tickLblPos val="nextTo"/>
        <c:spPr>
          <a:noFill/>
          <a:ln>
            <a:solidFill>
              <a:schemeClr val="accent1">
                <a:alpha val="43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698120"/>
        <c:crosses val="autoZero"/>
        <c:crossBetween val="between"/>
        <c:majorUnit val="0.5"/>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14000"/>
      </a:schemeClr>
    </a:solidFill>
    <a:ln w="9525" cap="flat" cmpd="sng" algn="ctr">
      <a:solidFill>
        <a:schemeClr val="accent1">
          <a:alpha val="52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'Pease et al. (2018)'!$B$132:$B$169</c:f>
              <c:strCache>
                <c:ptCount val="38"/>
                <c:pt idx="0">
                  <c:v>A1</c:v>
                </c:pt>
                <c:pt idx="1">
                  <c:v>A2</c:v>
                </c:pt>
                <c:pt idx="2">
                  <c:v>B1</c:v>
                </c:pt>
                <c:pt idx="3">
                  <c:v>B2</c:v>
                </c:pt>
                <c:pt idx="4">
                  <c:v>C1</c:v>
                </c:pt>
                <c:pt idx="5">
                  <c:v>C2</c:v>
                </c:pt>
                <c:pt idx="6">
                  <c:v>D1</c:v>
                </c:pt>
                <c:pt idx="7">
                  <c:v>D2</c:v>
                </c:pt>
                <c:pt idx="8">
                  <c:v>E1</c:v>
                </c:pt>
                <c:pt idx="9">
                  <c:v>E2</c:v>
                </c:pt>
                <c:pt idx="10">
                  <c:v>F1</c:v>
                </c:pt>
                <c:pt idx="11">
                  <c:v>F2</c:v>
                </c:pt>
                <c:pt idx="12">
                  <c:v>G1</c:v>
                </c:pt>
                <c:pt idx="13">
                  <c:v>G2</c:v>
                </c:pt>
                <c:pt idx="14">
                  <c:v>H1</c:v>
                </c:pt>
                <c:pt idx="15">
                  <c:v>H2</c:v>
                </c:pt>
                <c:pt idx="16">
                  <c:v>I1</c:v>
                </c:pt>
                <c:pt idx="17">
                  <c:v>I2</c:v>
                </c:pt>
                <c:pt idx="18">
                  <c:v>J1</c:v>
                </c:pt>
                <c:pt idx="19">
                  <c:v>J2</c:v>
                </c:pt>
                <c:pt idx="20">
                  <c:v>K1</c:v>
                </c:pt>
                <c:pt idx="21">
                  <c:v>K2</c:v>
                </c:pt>
                <c:pt idx="22">
                  <c:v>L1</c:v>
                </c:pt>
                <c:pt idx="23">
                  <c:v>L2</c:v>
                </c:pt>
                <c:pt idx="24">
                  <c:v>M1</c:v>
                </c:pt>
                <c:pt idx="25">
                  <c:v>M2</c:v>
                </c:pt>
                <c:pt idx="26">
                  <c:v>N1</c:v>
                </c:pt>
                <c:pt idx="27">
                  <c:v>N2</c:v>
                </c:pt>
                <c:pt idx="28">
                  <c:v>O1</c:v>
                </c:pt>
                <c:pt idx="29">
                  <c:v>O2</c:v>
                </c:pt>
                <c:pt idx="30">
                  <c:v>P1</c:v>
                </c:pt>
                <c:pt idx="31">
                  <c:v>P2</c:v>
                </c:pt>
                <c:pt idx="32">
                  <c:v>Q1</c:v>
                </c:pt>
                <c:pt idx="33">
                  <c:v>Q2</c:v>
                </c:pt>
                <c:pt idx="34">
                  <c:v>R1</c:v>
                </c:pt>
                <c:pt idx="35">
                  <c:v>R2</c:v>
                </c:pt>
                <c:pt idx="36">
                  <c:v>S1</c:v>
                </c:pt>
                <c:pt idx="37">
                  <c:v>S2</c:v>
                </c:pt>
              </c:strCache>
            </c:strRef>
          </c:cat>
          <c:val>
            <c:numRef>
              <c:f>'Pease et al. (2018)'!$A$132:$A$169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C89-4309-B762-CB3EA3D2B277}"/>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2-503E-4908-9EAD-0AE1202D5AE3}"/>
              </c:ext>
            </c:extLst>
          </c:dPt>
          <c:cat>
            <c:numRef>
              <c:f>'Lam et al. (2016)'!$B$25:$B$26</c:f>
              <c:numCache>
                <c:formatCode>General</c:formatCode>
                <c:ptCount val="2"/>
                <c:pt idx="0">
                  <c:v>1</c:v>
                </c:pt>
                <c:pt idx="1">
                  <c:v>8</c:v>
                </c:pt>
              </c:numCache>
            </c:numRef>
          </c:cat>
          <c:val>
            <c:numRef>
              <c:f>'Lam et al. (2016)'!$A$25:$A$26</c:f>
              <c:numCache>
                <c:formatCode>General</c:formatCode>
                <c:ptCount val="2"/>
                <c:pt idx="0">
                  <c:v>0</c:v>
                </c:pt>
                <c:pt idx="1">
                  <c:v>0.1</c:v>
                </c:pt>
              </c:numCache>
            </c:numRef>
          </c:val>
          <c:extLst>
            <c:ext xmlns:c16="http://schemas.microsoft.com/office/drawing/2014/chart" uri="{C3380CC4-5D6E-409C-BE32-E72D297353CC}">
              <c16:uniqueId val="{00000000-503E-4908-9EAD-0AE1202D5AE3}"/>
            </c:ext>
          </c:extLst>
        </c:ser>
        <c:dLbls>
          <c:showLegendKey val="0"/>
          <c:showVal val="0"/>
          <c:showCatName val="0"/>
          <c:showSerName val="0"/>
          <c:showPercent val="0"/>
          <c:showBubbleSize val="0"/>
        </c:dLbls>
        <c:gapWidth val="219"/>
        <c:overlap val="-27"/>
        <c:axId val="1568315048"/>
        <c:axId val="1506622520"/>
      </c:barChart>
      <c:catAx>
        <c:axId val="156831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622520"/>
        <c:crosses val="autoZero"/>
        <c:auto val="1"/>
        <c:lblAlgn val="ctr"/>
        <c:lblOffset val="100"/>
        <c:noMultiLvlLbl val="0"/>
      </c:catAx>
      <c:valAx>
        <c:axId val="1506622520"/>
        <c:scaling>
          <c:orientation val="minMax"/>
          <c:max val="0.1"/>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831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006C-41F0-BD28-072F44399693}"/>
              </c:ext>
            </c:extLst>
          </c:dPt>
          <c:cat>
            <c:numRef>
              <c:f>'Lam et al. (2016)'!$B$25:$B$26</c:f>
              <c:numCache>
                <c:formatCode>General</c:formatCode>
                <c:ptCount val="2"/>
                <c:pt idx="0">
                  <c:v>1</c:v>
                </c:pt>
                <c:pt idx="1">
                  <c:v>8</c:v>
                </c:pt>
              </c:numCache>
            </c:numRef>
          </c:cat>
          <c:val>
            <c:numRef>
              <c:f>'Lam et al. (2016)'!$A$25:$A$26</c:f>
              <c:numCache>
                <c:formatCode>General</c:formatCode>
                <c:ptCount val="2"/>
                <c:pt idx="0">
                  <c:v>0</c:v>
                </c:pt>
                <c:pt idx="1">
                  <c:v>0.1</c:v>
                </c:pt>
              </c:numCache>
            </c:numRef>
          </c:val>
          <c:extLst>
            <c:ext xmlns:c16="http://schemas.microsoft.com/office/drawing/2014/chart" uri="{C3380CC4-5D6E-409C-BE32-E72D297353CC}">
              <c16:uniqueId val="{00000002-006C-41F0-BD28-072F44399693}"/>
            </c:ext>
          </c:extLst>
        </c:ser>
        <c:dLbls>
          <c:showLegendKey val="0"/>
          <c:showVal val="0"/>
          <c:showCatName val="0"/>
          <c:showSerName val="0"/>
          <c:showPercent val="0"/>
          <c:showBubbleSize val="0"/>
        </c:dLbls>
        <c:gapWidth val="219"/>
        <c:overlap val="-27"/>
        <c:axId val="1506280824"/>
        <c:axId val="1506284376"/>
      </c:barChart>
      <c:catAx>
        <c:axId val="150628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284376"/>
        <c:crosses val="autoZero"/>
        <c:auto val="1"/>
        <c:lblAlgn val="ctr"/>
        <c:lblOffset val="100"/>
        <c:noMultiLvlLbl val="0"/>
      </c:catAx>
      <c:valAx>
        <c:axId val="1506284376"/>
        <c:scaling>
          <c:orientation val="minMax"/>
          <c:max val="0.8"/>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280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w="25400">
              <a:noFill/>
            </a:ln>
            <a:effectLst/>
          </c:spPr>
          <c:invertIfNegative val="0"/>
          <c:cat>
            <c:strRef>
              <c:f>'Van et al. (2016)'!$A$30:$A$48</c:f>
              <c:strCache>
                <c:ptCount val="19"/>
                <c:pt idx="0">
                  <c:v>O</c:v>
                </c:pt>
                <c:pt idx="1">
                  <c:v>N</c:v>
                </c:pt>
                <c:pt idx="2">
                  <c:v>D</c:v>
                </c:pt>
                <c:pt idx="3">
                  <c:v>J</c:v>
                </c:pt>
                <c:pt idx="4">
                  <c:v>F</c:v>
                </c:pt>
                <c:pt idx="5">
                  <c:v>M</c:v>
                </c:pt>
                <c:pt idx="6">
                  <c:v>A</c:v>
                </c:pt>
                <c:pt idx="7">
                  <c:v>M</c:v>
                </c:pt>
                <c:pt idx="8">
                  <c:v>J</c:v>
                </c:pt>
                <c:pt idx="9">
                  <c:v>J</c:v>
                </c:pt>
                <c:pt idx="10">
                  <c:v>A</c:v>
                </c:pt>
                <c:pt idx="11">
                  <c:v>S</c:v>
                </c:pt>
                <c:pt idx="12">
                  <c:v>O</c:v>
                </c:pt>
                <c:pt idx="13">
                  <c:v>N</c:v>
                </c:pt>
                <c:pt idx="14">
                  <c:v>D</c:v>
                </c:pt>
                <c:pt idx="15">
                  <c:v>J</c:v>
                </c:pt>
                <c:pt idx="16">
                  <c:v>F</c:v>
                </c:pt>
                <c:pt idx="17">
                  <c:v>M</c:v>
                </c:pt>
                <c:pt idx="18">
                  <c:v>A</c:v>
                </c:pt>
              </c:strCache>
            </c:strRef>
          </c:cat>
          <c:val>
            <c:numRef>
              <c:f>'Van et al. (2016)'!$B$30:$B$48</c:f>
              <c:numCache>
                <c:formatCode>General</c:formatCode>
                <c:ptCount val="19"/>
                <c:pt idx="0">
                  <c:v>0</c:v>
                </c:pt>
                <c:pt idx="1">
                  <c:v>0</c:v>
                </c:pt>
              </c:numCache>
            </c:numRef>
          </c:val>
          <c:extLst>
            <c:ext xmlns:c16="http://schemas.microsoft.com/office/drawing/2014/chart" uri="{C3380CC4-5D6E-409C-BE32-E72D297353CC}">
              <c16:uniqueId val="{00000000-3FAB-49CE-903D-D8CCFF73C1BE}"/>
            </c:ext>
          </c:extLst>
        </c:ser>
        <c:dLbls>
          <c:showLegendKey val="0"/>
          <c:showVal val="0"/>
          <c:showCatName val="0"/>
          <c:showSerName val="0"/>
          <c:showPercent val="0"/>
          <c:showBubbleSize val="0"/>
        </c:dLbls>
        <c:gapWidth val="150"/>
        <c:axId val="1564094824"/>
        <c:axId val="1506054792"/>
      </c:barChart>
      <c:catAx>
        <c:axId val="1564094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054792"/>
        <c:crosses val="autoZero"/>
        <c:auto val="1"/>
        <c:lblAlgn val="ctr"/>
        <c:lblOffset val="100"/>
        <c:noMultiLvlLbl val="0"/>
      </c:catAx>
      <c:valAx>
        <c:axId val="1506054792"/>
        <c:scaling>
          <c:orientation val="minMax"/>
          <c:max val="200"/>
        </c:scaling>
        <c:delete val="0"/>
        <c:axPos val="l"/>
        <c:majorGridlines>
          <c:spPr>
            <a:ln w="9525" cap="flat" cmpd="sng" algn="ctr">
              <a:solidFill>
                <a:schemeClr val="bg2">
                  <a:lumMod val="50000"/>
                </a:schemeClr>
              </a:solidFill>
              <a:prstDash val="dash"/>
              <a:round/>
            </a:ln>
            <a:effectLst/>
          </c:spPr>
        </c:majorGridlines>
        <c:minorGridlines>
          <c:spPr>
            <a:ln w="9525" cap="flat" cmpd="sng" algn="ctr">
              <a:solidFill>
                <a:schemeClr val="tx1">
                  <a:lumMod val="65000"/>
                  <a:lumOff val="35000"/>
                </a:schemeClr>
              </a:solidFill>
              <a:prstDash val="sysDash"/>
              <a:round/>
            </a:ln>
            <a:effectLst/>
          </c:spPr>
        </c:minorGridlines>
        <c:numFmt formatCode="General" sourceLinked="1"/>
        <c:majorTickMark val="none"/>
        <c:minorTickMark val="none"/>
        <c:tickLblPos val="nextTo"/>
        <c:spPr>
          <a:noFill/>
          <a:ln w="9525" cap="flat" cmpd="sng" algn="ctr">
            <a:solidFill>
              <a:schemeClr val="bg2">
                <a:lumMod val="50000"/>
              </a:schemeClr>
            </a:solidFill>
            <a:prstDash val="dash"/>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094824"/>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w="25400">
              <a:noFill/>
            </a:ln>
            <a:effectLst/>
          </c:spPr>
          <c:invertIfNegative val="0"/>
          <c:cat>
            <c:strRef>
              <c:f>'Van et al. (2016)'!$A$30:$A$48</c:f>
              <c:strCache>
                <c:ptCount val="19"/>
                <c:pt idx="0">
                  <c:v>O</c:v>
                </c:pt>
                <c:pt idx="1">
                  <c:v>N</c:v>
                </c:pt>
                <c:pt idx="2">
                  <c:v>D</c:v>
                </c:pt>
                <c:pt idx="3">
                  <c:v>J</c:v>
                </c:pt>
                <c:pt idx="4">
                  <c:v>F</c:v>
                </c:pt>
                <c:pt idx="5">
                  <c:v>M</c:v>
                </c:pt>
                <c:pt idx="6">
                  <c:v>A</c:v>
                </c:pt>
                <c:pt idx="7">
                  <c:v>M</c:v>
                </c:pt>
                <c:pt idx="8">
                  <c:v>J</c:v>
                </c:pt>
                <c:pt idx="9">
                  <c:v>J</c:v>
                </c:pt>
                <c:pt idx="10">
                  <c:v>A</c:v>
                </c:pt>
                <c:pt idx="11">
                  <c:v>S</c:v>
                </c:pt>
                <c:pt idx="12">
                  <c:v>O</c:v>
                </c:pt>
                <c:pt idx="13">
                  <c:v>N</c:v>
                </c:pt>
                <c:pt idx="14">
                  <c:v>D</c:v>
                </c:pt>
                <c:pt idx="15">
                  <c:v>J</c:v>
                </c:pt>
                <c:pt idx="16">
                  <c:v>F</c:v>
                </c:pt>
                <c:pt idx="17">
                  <c:v>M</c:v>
                </c:pt>
                <c:pt idx="18">
                  <c:v>A</c:v>
                </c:pt>
              </c:strCache>
            </c:strRef>
          </c:cat>
          <c:val>
            <c:numRef>
              <c:f>'Van et al. (2016)'!$B$30:$B$48</c:f>
              <c:numCache>
                <c:formatCode>General</c:formatCode>
                <c:ptCount val="19"/>
                <c:pt idx="0">
                  <c:v>0</c:v>
                </c:pt>
                <c:pt idx="1">
                  <c:v>0</c:v>
                </c:pt>
              </c:numCache>
            </c:numRef>
          </c:val>
          <c:extLst>
            <c:ext xmlns:c16="http://schemas.microsoft.com/office/drawing/2014/chart" uri="{C3380CC4-5D6E-409C-BE32-E72D297353CC}">
              <c16:uniqueId val="{00000000-DFBA-40F6-8AB8-79EBFCA63B44}"/>
            </c:ext>
          </c:extLst>
        </c:ser>
        <c:dLbls>
          <c:showLegendKey val="0"/>
          <c:showVal val="0"/>
          <c:showCatName val="0"/>
          <c:showSerName val="0"/>
          <c:showPercent val="0"/>
          <c:showBubbleSize val="0"/>
        </c:dLbls>
        <c:gapWidth val="150"/>
        <c:axId val="1564094824"/>
        <c:axId val="1506054792"/>
      </c:barChart>
      <c:catAx>
        <c:axId val="1564094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054792"/>
        <c:crosses val="autoZero"/>
        <c:auto val="1"/>
        <c:lblAlgn val="ctr"/>
        <c:lblOffset val="100"/>
        <c:noMultiLvlLbl val="0"/>
      </c:catAx>
      <c:valAx>
        <c:axId val="1506054792"/>
        <c:scaling>
          <c:orientation val="minMax"/>
          <c:max val="200"/>
        </c:scaling>
        <c:delete val="0"/>
        <c:axPos val="l"/>
        <c:majorGridlines>
          <c:spPr>
            <a:ln w="9525" cap="flat" cmpd="sng" algn="ctr">
              <a:solidFill>
                <a:schemeClr val="bg2">
                  <a:lumMod val="50000"/>
                </a:schemeClr>
              </a:solidFill>
              <a:prstDash val="dash"/>
              <a:round/>
            </a:ln>
            <a:effectLst/>
          </c:spPr>
        </c:majorGridlines>
        <c:minorGridlines>
          <c:spPr>
            <a:ln w="9525" cap="flat" cmpd="sng" algn="ctr">
              <a:solidFill>
                <a:schemeClr val="tx1">
                  <a:lumMod val="65000"/>
                  <a:lumOff val="35000"/>
                </a:schemeClr>
              </a:solidFill>
              <a:prstDash val="sysDash"/>
              <a:round/>
            </a:ln>
            <a:effectLst/>
          </c:spPr>
        </c:minorGridlines>
        <c:numFmt formatCode="General" sourceLinked="1"/>
        <c:majorTickMark val="none"/>
        <c:minorTickMark val="none"/>
        <c:tickLblPos val="nextTo"/>
        <c:spPr>
          <a:noFill/>
          <a:ln w="9525" cap="flat" cmpd="sng" algn="ctr">
            <a:solidFill>
              <a:schemeClr val="bg2">
                <a:lumMod val="50000"/>
              </a:schemeClr>
            </a:solidFill>
            <a:prstDash val="dash"/>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094824"/>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w="25400">
              <a:noFill/>
            </a:ln>
            <a:effectLst/>
          </c:spPr>
          <c:invertIfNegative val="0"/>
          <c:cat>
            <c:strRef>
              <c:f>'Van et al. (2016)'!$A$30:$A$48</c:f>
              <c:strCache>
                <c:ptCount val="19"/>
                <c:pt idx="0">
                  <c:v>O</c:v>
                </c:pt>
                <c:pt idx="1">
                  <c:v>N</c:v>
                </c:pt>
                <c:pt idx="2">
                  <c:v>D</c:v>
                </c:pt>
                <c:pt idx="3">
                  <c:v>J</c:v>
                </c:pt>
                <c:pt idx="4">
                  <c:v>F</c:v>
                </c:pt>
                <c:pt idx="5">
                  <c:v>M</c:v>
                </c:pt>
                <c:pt idx="6">
                  <c:v>A</c:v>
                </c:pt>
                <c:pt idx="7">
                  <c:v>M</c:v>
                </c:pt>
                <c:pt idx="8">
                  <c:v>J</c:v>
                </c:pt>
                <c:pt idx="9">
                  <c:v>J</c:v>
                </c:pt>
                <c:pt idx="10">
                  <c:v>A</c:v>
                </c:pt>
                <c:pt idx="11">
                  <c:v>S</c:v>
                </c:pt>
                <c:pt idx="12">
                  <c:v>O</c:v>
                </c:pt>
                <c:pt idx="13">
                  <c:v>N</c:v>
                </c:pt>
                <c:pt idx="14">
                  <c:v>D</c:v>
                </c:pt>
                <c:pt idx="15">
                  <c:v>J</c:v>
                </c:pt>
                <c:pt idx="16">
                  <c:v>F</c:v>
                </c:pt>
                <c:pt idx="17">
                  <c:v>M</c:v>
                </c:pt>
                <c:pt idx="18">
                  <c:v>A</c:v>
                </c:pt>
              </c:strCache>
            </c:strRef>
          </c:cat>
          <c:val>
            <c:numRef>
              <c:f>'Van et al. (2016)'!$B$30:$B$48</c:f>
              <c:numCache>
                <c:formatCode>General</c:formatCode>
                <c:ptCount val="19"/>
                <c:pt idx="0">
                  <c:v>0</c:v>
                </c:pt>
                <c:pt idx="1">
                  <c:v>0</c:v>
                </c:pt>
              </c:numCache>
            </c:numRef>
          </c:val>
          <c:extLst>
            <c:ext xmlns:c16="http://schemas.microsoft.com/office/drawing/2014/chart" uri="{C3380CC4-5D6E-409C-BE32-E72D297353CC}">
              <c16:uniqueId val="{00000000-8997-4069-8887-55017F1C0425}"/>
            </c:ext>
          </c:extLst>
        </c:ser>
        <c:dLbls>
          <c:showLegendKey val="0"/>
          <c:showVal val="0"/>
          <c:showCatName val="0"/>
          <c:showSerName val="0"/>
          <c:showPercent val="0"/>
          <c:showBubbleSize val="0"/>
        </c:dLbls>
        <c:gapWidth val="150"/>
        <c:axId val="1564094824"/>
        <c:axId val="1506054792"/>
      </c:barChart>
      <c:catAx>
        <c:axId val="1564094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054792"/>
        <c:crosses val="autoZero"/>
        <c:auto val="1"/>
        <c:lblAlgn val="ctr"/>
        <c:lblOffset val="100"/>
        <c:noMultiLvlLbl val="0"/>
      </c:catAx>
      <c:valAx>
        <c:axId val="1506054792"/>
        <c:scaling>
          <c:orientation val="minMax"/>
          <c:max val="200"/>
        </c:scaling>
        <c:delete val="0"/>
        <c:axPos val="l"/>
        <c:majorGridlines>
          <c:spPr>
            <a:ln w="9525" cap="flat" cmpd="sng" algn="ctr">
              <a:solidFill>
                <a:schemeClr val="bg2">
                  <a:lumMod val="50000"/>
                </a:schemeClr>
              </a:solidFill>
              <a:prstDash val="dash"/>
              <a:round/>
            </a:ln>
            <a:effectLst/>
          </c:spPr>
        </c:majorGridlines>
        <c:minorGridlines>
          <c:spPr>
            <a:ln w="9525" cap="flat" cmpd="sng" algn="ctr">
              <a:solidFill>
                <a:schemeClr val="tx1">
                  <a:lumMod val="65000"/>
                  <a:lumOff val="35000"/>
                </a:schemeClr>
              </a:solidFill>
              <a:prstDash val="sysDash"/>
              <a:round/>
            </a:ln>
            <a:effectLst/>
          </c:spPr>
        </c:minorGridlines>
        <c:numFmt formatCode="General" sourceLinked="1"/>
        <c:majorTickMark val="none"/>
        <c:minorTickMark val="none"/>
        <c:tickLblPos val="nextTo"/>
        <c:spPr>
          <a:noFill/>
          <a:ln w="9525" cap="flat" cmpd="sng" algn="ctr">
            <a:solidFill>
              <a:schemeClr val="bg2">
                <a:lumMod val="50000"/>
              </a:schemeClr>
            </a:solidFill>
            <a:prstDash val="dash"/>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094824"/>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STP</a:t>
            </a:r>
            <a:r>
              <a:rPr lang="en-US" baseline="0"/>
              <a:t> </a:t>
            </a:r>
            <a:r>
              <a:rPr lang="en-US"/>
              <a:t>41ppm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'Rainfall vs STP'!$D$1</c:f>
              <c:strCache>
                <c:ptCount val="1"/>
                <c:pt idx="0">
                  <c:v>DRP tile load, kg/ha</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0.45421470992297042"/>
                  <c:y val="-0.280201011529779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'Rainfall vs STP'!$C$2:$C$118</c:f>
              <c:numCache>
                <c:formatCode>General</c:formatCode>
                <c:ptCount val="117"/>
                <c:pt idx="0">
                  <c:v>644.29999999999995</c:v>
                </c:pt>
                <c:pt idx="1">
                  <c:v>644.29999999999995</c:v>
                </c:pt>
                <c:pt idx="2">
                  <c:v>674.5</c:v>
                </c:pt>
                <c:pt idx="3">
                  <c:v>674.5</c:v>
                </c:pt>
                <c:pt idx="4">
                  <c:v>728.6</c:v>
                </c:pt>
                <c:pt idx="5">
                  <c:v>728.6</c:v>
                </c:pt>
                <c:pt idx="6">
                  <c:v>728.6</c:v>
                </c:pt>
                <c:pt idx="7">
                  <c:v>728.6</c:v>
                </c:pt>
                <c:pt idx="8">
                  <c:v>742.8</c:v>
                </c:pt>
                <c:pt idx="9">
                  <c:v>742.8</c:v>
                </c:pt>
                <c:pt idx="10">
                  <c:v>774.2</c:v>
                </c:pt>
                <c:pt idx="11">
                  <c:v>774.2</c:v>
                </c:pt>
                <c:pt idx="12">
                  <c:v>774.2</c:v>
                </c:pt>
                <c:pt idx="13">
                  <c:v>774.2</c:v>
                </c:pt>
                <c:pt idx="14">
                  <c:v>873.8</c:v>
                </c:pt>
                <c:pt idx="15">
                  <c:v>873.8</c:v>
                </c:pt>
                <c:pt idx="16">
                  <c:v>873.8</c:v>
                </c:pt>
                <c:pt idx="17">
                  <c:v>873.8</c:v>
                </c:pt>
                <c:pt idx="18">
                  <c:v>874.8</c:v>
                </c:pt>
                <c:pt idx="19">
                  <c:v>874.8</c:v>
                </c:pt>
                <c:pt idx="20">
                  <c:v>874.8</c:v>
                </c:pt>
                <c:pt idx="21">
                  <c:v>874.8</c:v>
                </c:pt>
                <c:pt idx="22">
                  <c:v>909.8</c:v>
                </c:pt>
                <c:pt idx="23">
                  <c:v>909.8</c:v>
                </c:pt>
                <c:pt idx="24" formatCode="0.00">
                  <c:v>918.45142028985504</c:v>
                </c:pt>
                <c:pt idx="25" formatCode="0.00">
                  <c:v>918.45142028985504</c:v>
                </c:pt>
                <c:pt idx="26">
                  <c:v>925.89999999999986</c:v>
                </c:pt>
                <c:pt idx="27">
                  <c:v>925.89999999999986</c:v>
                </c:pt>
                <c:pt idx="28">
                  <c:v>934.6</c:v>
                </c:pt>
                <c:pt idx="29">
                  <c:v>934.6</c:v>
                </c:pt>
                <c:pt idx="30" formatCode="0.00">
                  <c:v>1077.2175324675325</c:v>
                </c:pt>
                <c:pt idx="31" formatCode="0.00">
                  <c:v>1077.2175324675325</c:v>
                </c:pt>
                <c:pt idx="32" formatCode="0.00">
                  <c:v>1077.2175324675325</c:v>
                </c:pt>
                <c:pt idx="33" formatCode="0.00">
                  <c:v>1077.2175324675325</c:v>
                </c:pt>
                <c:pt idx="34" formatCode="0.00">
                  <c:v>1077.2175324675325</c:v>
                </c:pt>
                <c:pt idx="35" formatCode="0.00">
                  <c:v>1077.2175324675325</c:v>
                </c:pt>
                <c:pt idx="36" formatCode="0.00">
                  <c:v>1077.2175324675325</c:v>
                </c:pt>
                <c:pt idx="37" formatCode="0.00">
                  <c:v>1077.2175324675325</c:v>
                </c:pt>
                <c:pt idx="38" formatCode="0.00">
                  <c:v>1077.2175324675325</c:v>
                </c:pt>
                <c:pt idx="39" formatCode="0.00">
                  <c:v>1121.3644124168516</c:v>
                </c:pt>
                <c:pt idx="40" formatCode="0.00">
                  <c:v>1121.3644124168516</c:v>
                </c:pt>
                <c:pt idx="41" formatCode="0.00">
                  <c:v>1172.7699248120302</c:v>
                </c:pt>
                <c:pt idx="42" formatCode="0.00">
                  <c:v>1172.7699248120302</c:v>
                </c:pt>
                <c:pt idx="43" formatCode="0.00">
                  <c:v>1172.7699248120302</c:v>
                </c:pt>
                <c:pt idx="44" formatCode="0.00">
                  <c:v>1172.7699248120302</c:v>
                </c:pt>
                <c:pt idx="45" formatCode="0.00">
                  <c:v>1172.7699248120302</c:v>
                </c:pt>
                <c:pt idx="46" formatCode="0.00">
                  <c:v>1172.7699248120302</c:v>
                </c:pt>
                <c:pt idx="47" formatCode="0.00">
                  <c:v>1172.7699248120302</c:v>
                </c:pt>
                <c:pt idx="48" formatCode="0.00">
                  <c:v>1172.7699248120302</c:v>
                </c:pt>
                <c:pt idx="49" formatCode="0.00">
                  <c:v>1172.7699248120302</c:v>
                </c:pt>
                <c:pt idx="50" formatCode="0.00">
                  <c:v>1172.7699248120302</c:v>
                </c:pt>
                <c:pt idx="51" formatCode="0.00">
                  <c:v>1172.7699248120302</c:v>
                </c:pt>
                <c:pt idx="52" formatCode="0.00">
                  <c:v>1172.7699248120302</c:v>
                </c:pt>
                <c:pt idx="53" formatCode="0.00">
                  <c:v>1172.7699248120302</c:v>
                </c:pt>
                <c:pt idx="54" formatCode="0.00">
                  <c:v>1172.7699248120302</c:v>
                </c:pt>
                <c:pt idx="55" formatCode="0.00">
                  <c:v>1172.7699248120302</c:v>
                </c:pt>
                <c:pt idx="56" formatCode="0.00">
                  <c:v>1172.7699248120302</c:v>
                </c:pt>
                <c:pt idx="57" formatCode="0.00">
                  <c:v>1172.7699248120302</c:v>
                </c:pt>
                <c:pt idx="58" formatCode="0.00">
                  <c:v>1172.7699248120302</c:v>
                </c:pt>
                <c:pt idx="59">
                  <c:v>748</c:v>
                </c:pt>
                <c:pt idx="60">
                  <c:v>748</c:v>
                </c:pt>
                <c:pt idx="61">
                  <c:v>773</c:v>
                </c:pt>
                <c:pt idx="62">
                  <c:v>773</c:v>
                </c:pt>
                <c:pt idx="63">
                  <c:v>773</c:v>
                </c:pt>
                <c:pt idx="64">
                  <c:v>794</c:v>
                </c:pt>
                <c:pt idx="65">
                  <c:v>794</c:v>
                </c:pt>
                <c:pt idx="66">
                  <c:v>794</c:v>
                </c:pt>
                <c:pt idx="67" formatCode="0.00">
                  <c:v>918.45142028985504</c:v>
                </c:pt>
                <c:pt idx="68" formatCode="0.00">
                  <c:v>918.45142028985504</c:v>
                </c:pt>
                <c:pt idx="69">
                  <c:v>938</c:v>
                </c:pt>
                <c:pt idx="70">
                  <c:v>938</c:v>
                </c:pt>
                <c:pt idx="71">
                  <c:v>938</c:v>
                </c:pt>
                <c:pt idx="72">
                  <c:v>944</c:v>
                </c:pt>
                <c:pt idx="73">
                  <c:v>944</c:v>
                </c:pt>
                <c:pt idx="74" formatCode="#,##0">
                  <c:v>1006</c:v>
                </c:pt>
                <c:pt idx="75" formatCode="#,##0">
                  <c:v>1006</c:v>
                </c:pt>
                <c:pt idx="76" formatCode="#,##0">
                  <c:v>1006</c:v>
                </c:pt>
                <c:pt idx="77" formatCode="#,##0">
                  <c:v>1062</c:v>
                </c:pt>
                <c:pt idx="78" formatCode="#,##0">
                  <c:v>1064</c:v>
                </c:pt>
                <c:pt idx="79" formatCode="#,##0">
                  <c:v>1064</c:v>
                </c:pt>
                <c:pt idx="80" formatCode="0.00">
                  <c:v>1077.2175324675325</c:v>
                </c:pt>
                <c:pt idx="81" formatCode="0.00">
                  <c:v>1077.2175324675325</c:v>
                </c:pt>
                <c:pt idx="82" formatCode="0.00">
                  <c:v>1077.2175324675325</c:v>
                </c:pt>
                <c:pt idx="83" formatCode="0.00">
                  <c:v>1077.2175324675325</c:v>
                </c:pt>
                <c:pt idx="84" formatCode="0.00">
                  <c:v>1077.2175324675325</c:v>
                </c:pt>
                <c:pt idx="85" formatCode="0.00">
                  <c:v>1077.2175324675325</c:v>
                </c:pt>
                <c:pt idx="86" formatCode="0.00">
                  <c:v>1077.2175324675325</c:v>
                </c:pt>
                <c:pt idx="87" formatCode="0.00">
                  <c:v>1077.2175324675325</c:v>
                </c:pt>
                <c:pt idx="88" formatCode="0.00">
                  <c:v>1077.2175324675325</c:v>
                </c:pt>
                <c:pt idx="89" formatCode="#,##0">
                  <c:v>1095</c:v>
                </c:pt>
                <c:pt idx="90" formatCode="#,##0">
                  <c:v>1095</c:v>
                </c:pt>
                <c:pt idx="91" formatCode="#,##0">
                  <c:v>1095</c:v>
                </c:pt>
                <c:pt idx="92" formatCode="#,##0">
                  <c:v>1121</c:v>
                </c:pt>
                <c:pt idx="93" formatCode="#,##0">
                  <c:v>1121</c:v>
                </c:pt>
                <c:pt idx="94" formatCode="#,##0">
                  <c:v>1121</c:v>
                </c:pt>
                <c:pt idx="95" formatCode="0.00">
                  <c:v>1121.3644124168516</c:v>
                </c:pt>
                <c:pt idx="96" formatCode="0.00">
                  <c:v>1121.3644124168516</c:v>
                </c:pt>
                <c:pt idx="97" formatCode="0.00">
                  <c:v>1121.3644124168516</c:v>
                </c:pt>
                <c:pt idx="98" formatCode="0.00">
                  <c:v>1121.3644124168516</c:v>
                </c:pt>
                <c:pt idx="99" formatCode="0.00">
                  <c:v>1121.3644124168516</c:v>
                </c:pt>
                <c:pt idx="100" formatCode="0.00">
                  <c:v>1121.3644124168516</c:v>
                </c:pt>
                <c:pt idx="101" formatCode="0.00">
                  <c:v>1172.7699248120302</c:v>
                </c:pt>
                <c:pt idx="102" formatCode="0.00">
                  <c:v>1172.7699248120302</c:v>
                </c:pt>
                <c:pt idx="103" formatCode="0.00">
                  <c:v>1172.7699248120302</c:v>
                </c:pt>
                <c:pt idx="104" formatCode="0.00">
                  <c:v>1172.7699248120302</c:v>
                </c:pt>
                <c:pt idx="105" formatCode="0.00">
                  <c:v>1172.7699248120302</c:v>
                </c:pt>
                <c:pt idx="106" formatCode="0.00">
                  <c:v>1172.7699248120302</c:v>
                </c:pt>
                <c:pt idx="107" formatCode="0.00">
                  <c:v>1172.7699248120302</c:v>
                </c:pt>
                <c:pt idx="108" formatCode="0.00">
                  <c:v>1172.7699248120302</c:v>
                </c:pt>
                <c:pt idx="109" formatCode="0.00">
                  <c:v>1172.7699248120302</c:v>
                </c:pt>
                <c:pt idx="110" formatCode="0.00">
                  <c:v>1172.7699248120302</c:v>
                </c:pt>
                <c:pt idx="111" formatCode="0.00">
                  <c:v>1172.7699248120302</c:v>
                </c:pt>
                <c:pt idx="112" formatCode="0.00">
                  <c:v>1172.7699248120302</c:v>
                </c:pt>
                <c:pt idx="113" formatCode="0.00">
                  <c:v>1172.7699248120302</c:v>
                </c:pt>
                <c:pt idx="114" formatCode="#,##0">
                  <c:v>1239</c:v>
                </c:pt>
                <c:pt idx="115" formatCode="#,##0">
                  <c:v>1239</c:v>
                </c:pt>
                <c:pt idx="116" formatCode="#,##0">
                  <c:v>1239</c:v>
                </c:pt>
              </c:numCache>
            </c:numRef>
          </c:xVal>
          <c:yVal>
            <c:numRef>
              <c:f>'Rainfall vs STP'!$D$2:$D$118</c:f>
              <c:numCache>
                <c:formatCode>General</c:formatCode>
                <c:ptCount val="117"/>
                <c:pt idx="0">
                  <c:v>6.4700000000000008E-2</c:v>
                </c:pt>
                <c:pt idx="1">
                  <c:v>7.17E-2</c:v>
                </c:pt>
                <c:pt idx="2">
                  <c:v>8.2799999999999999E-2</c:v>
                </c:pt>
                <c:pt idx="3">
                  <c:v>0.1201</c:v>
                </c:pt>
                <c:pt idx="4">
                  <c:v>0.25</c:v>
                </c:pt>
                <c:pt idx="5">
                  <c:v>0.28999999999999998</c:v>
                </c:pt>
                <c:pt idx="6">
                  <c:v>0.55000000000000004</c:v>
                </c:pt>
                <c:pt idx="7">
                  <c:v>0.51</c:v>
                </c:pt>
                <c:pt idx="8">
                  <c:v>7.4999999999999997E-3</c:v>
                </c:pt>
                <c:pt idx="9">
                  <c:v>1.2500000000000001E-2</c:v>
                </c:pt>
                <c:pt idx="10">
                  <c:v>0.17</c:v>
                </c:pt>
                <c:pt idx="11">
                  <c:v>0.32</c:v>
                </c:pt>
                <c:pt idx="12">
                  <c:v>0.24</c:v>
                </c:pt>
                <c:pt idx="13">
                  <c:v>0.33</c:v>
                </c:pt>
                <c:pt idx="14">
                  <c:v>0.06</c:v>
                </c:pt>
                <c:pt idx="15">
                  <c:v>0.14000000000000001</c:v>
                </c:pt>
                <c:pt idx="16">
                  <c:v>0.19</c:v>
                </c:pt>
                <c:pt idx="17">
                  <c:v>0.24</c:v>
                </c:pt>
                <c:pt idx="18">
                  <c:v>0.28000000000000003</c:v>
                </c:pt>
                <c:pt idx="19">
                  <c:v>0.32</c:v>
                </c:pt>
                <c:pt idx="20">
                  <c:v>0.4</c:v>
                </c:pt>
                <c:pt idx="21">
                  <c:v>0.28000000000000003</c:v>
                </c:pt>
                <c:pt idx="22">
                  <c:v>1.8600000000000002E-2</c:v>
                </c:pt>
                <c:pt idx="23">
                  <c:v>8.8099999999999998E-2</c:v>
                </c:pt>
                <c:pt idx="24">
                  <c:v>0.2</c:v>
                </c:pt>
                <c:pt idx="25">
                  <c:v>0.4</c:v>
                </c:pt>
                <c:pt idx="26">
                  <c:v>0.20649999999999999</c:v>
                </c:pt>
                <c:pt idx="27">
                  <c:v>0.17574999999999999</c:v>
                </c:pt>
                <c:pt idx="28">
                  <c:v>0.15209999999999999</c:v>
                </c:pt>
                <c:pt idx="29">
                  <c:v>8.9700000000000002E-2</c:v>
                </c:pt>
                <c:pt idx="30">
                  <c:v>0.4</c:v>
                </c:pt>
                <c:pt idx="31">
                  <c:v>0.3</c:v>
                </c:pt>
                <c:pt idx="32">
                  <c:v>0.1</c:v>
                </c:pt>
                <c:pt idx="33">
                  <c:v>0.35</c:v>
                </c:pt>
                <c:pt idx="34">
                  <c:v>0.28000000000000003</c:v>
                </c:pt>
                <c:pt idx="35">
                  <c:v>0.2</c:v>
                </c:pt>
                <c:pt idx="36">
                  <c:v>0.2</c:v>
                </c:pt>
                <c:pt idx="37">
                  <c:v>0.05</c:v>
                </c:pt>
                <c:pt idx="38">
                  <c:v>0.1</c:v>
                </c:pt>
                <c:pt idx="39">
                  <c:v>0.3</c:v>
                </c:pt>
                <c:pt idx="40">
                  <c:v>0.25</c:v>
                </c:pt>
                <c:pt idx="41">
                  <c:v>0.18</c:v>
                </c:pt>
                <c:pt idx="42">
                  <c:v>0.08</c:v>
                </c:pt>
                <c:pt idx="43">
                  <c:v>0.05</c:v>
                </c:pt>
                <c:pt idx="44">
                  <c:v>0.38</c:v>
                </c:pt>
                <c:pt idx="45">
                  <c:v>0.12</c:v>
                </c:pt>
                <c:pt idx="46">
                  <c:v>0.08</c:v>
                </c:pt>
                <c:pt idx="47">
                  <c:v>0.8</c:v>
                </c:pt>
                <c:pt idx="48">
                  <c:v>0.08</c:v>
                </c:pt>
                <c:pt idx="49">
                  <c:v>0.1</c:v>
                </c:pt>
                <c:pt idx="50">
                  <c:v>0.2</c:v>
                </c:pt>
                <c:pt idx="51">
                  <c:v>0.15</c:v>
                </c:pt>
                <c:pt idx="52">
                  <c:v>0.16</c:v>
                </c:pt>
                <c:pt idx="53">
                  <c:v>7.0000000000000007E-2</c:v>
                </c:pt>
                <c:pt idx="54">
                  <c:v>7.0000000000000007E-2</c:v>
                </c:pt>
                <c:pt idx="55">
                  <c:v>0.2</c:v>
                </c:pt>
                <c:pt idx="56">
                  <c:v>0.05</c:v>
                </c:pt>
                <c:pt idx="57">
                  <c:v>0.18</c:v>
                </c:pt>
                <c:pt idx="58">
                  <c:v>0.12</c:v>
                </c:pt>
                <c:pt idx="59">
                  <c:v>5.0000000000000001E-3</c:v>
                </c:pt>
                <c:pt idx="60">
                  <c:v>1.2999999999999999E-2</c:v>
                </c:pt>
                <c:pt idx="61">
                  <c:v>0.2</c:v>
                </c:pt>
                <c:pt idx="62">
                  <c:v>0.14000000000000001</c:v>
                </c:pt>
                <c:pt idx="63">
                  <c:v>0.32</c:v>
                </c:pt>
                <c:pt idx="64">
                  <c:v>0.16</c:v>
                </c:pt>
                <c:pt idx="65">
                  <c:v>0.18</c:v>
                </c:pt>
                <c:pt idx="66">
                  <c:v>0.38</c:v>
                </c:pt>
                <c:pt idx="67">
                  <c:v>2.4</c:v>
                </c:pt>
                <c:pt idx="68">
                  <c:v>1.6</c:v>
                </c:pt>
                <c:pt idx="69">
                  <c:v>0.1</c:v>
                </c:pt>
                <c:pt idx="70">
                  <c:v>0.08</c:v>
                </c:pt>
                <c:pt idx="71">
                  <c:v>0.23</c:v>
                </c:pt>
                <c:pt idx="72">
                  <c:v>1.7999999999999999E-2</c:v>
                </c:pt>
                <c:pt idx="73">
                  <c:v>0.19</c:v>
                </c:pt>
                <c:pt idx="74">
                  <c:v>0.32</c:v>
                </c:pt>
                <c:pt idx="75">
                  <c:v>0.94</c:v>
                </c:pt>
                <c:pt idx="76">
                  <c:v>1.97</c:v>
                </c:pt>
                <c:pt idx="77">
                  <c:v>0.28999999999999998</c:v>
                </c:pt>
                <c:pt idx="78">
                  <c:v>0.38</c:v>
                </c:pt>
                <c:pt idx="79">
                  <c:v>0.32</c:v>
                </c:pt>
                <c:pt idx="80">
                  <c:v>1</c:v>
                </c:pt>
                <c:pt idx="81">
                  <c:v>1.45</c:v>
                </c:pt>
                <c:pt idx="82">
                  <c:v>0.25</c:v>
                </c:pt>
                <c:pt idx="83">
                  <c:v>0.2</c:v>
                </c:pt>
                <c:pt idx="84">
                  <c:v>0.9</c:v>
                </c:pt>
                <c:pt idx="85">
                  <c:v>0.25</c:v>
                </c:pt>
                <c:pt idx="86">
                  <c:v>0.13</c:v>
                </c:pt>
                <c:pt idx="87">
                  <c:v>0.08</c:v>
                </c:pt>
                <c:pt idx="88">
                  <c:v>0.12</c:v>
                </c:pt>
                <c:pt idx="89">
                  <c:v>0.36</c:v>
                </c:pt>
                <c:pt idx="90">
                  <c:v>0.31</c:v>
                </c:pt>
                <c:pt idx="91">
                  <c:v>0.6</c:v>
                </c:pt>
                <c:pt idx="92">
                  <c:v>0.78</c:v>
                </c:pt>
                <c:pt idx="93">
                  <c:v>0.53</c:v>
                </c:pt>
                <c:pt idx="94">
                  <c:v>0.33</c:v>
                </c:pt>
                <c:pt idx="95">
                  <c:v>1</c:v>
                </c:pt>
                <c:pt idx="96">
                  <c:v>0.7</c:v>
                </c:pt>
                <c:pt idx="97">
                  <c:v>1.1499999999999999</c:v>
                </c:pt>
                <c:pt idx="98">
                  <c:v>1.1499999999999999</c:v>
                </c:pt>
                <c:pt idx="99">
                  <c:v>1</c:v>
                </c:pt>
                <c:pt idx="100">
                  <c:v>0.5</c:v>
                </c:pt>
                <c:pt idx="101">
                  <c:v>1.1000000000000001</c:v>
                </c:pt>
                <c:pt idx="102">
                  <c:v>1.35</c:v>
                </c:pt>
                <c:pt idx="103">
                  <c:v>1.25</c:v>
                </c:pt>
                <c:pt idx="104">
                  <c:v>1.25</c:v>
                </c:pt>
                <c:pt idx="105">
                  <c:v>0.95</c:v>
                </c:pt>
                <c:pt idx="106">
                  <c:v>0.2</c:v>
                </c:pt>
                <c:pt idx="107">
                  <c:v>0.32</c:v>
                </c:pt>
                <c:pt idx="108">
                  <c:v>0.05</c:v>
                </c:pt>
                <c:pt idx="109">
                  <c:v>0.14000000000000001</c:v>
                </c:pt>
                <c:pt idx="110">
                  <c:v>0.14000000000000001</c:v>
                </c:pt>
                <c:pt idx="111">
                  <c:v>0.5</c:v>
                </c:pt>
                <c:pt idx="112">
                  <c:v>0.2</c:v>
                </c:pt>
                <c:pt idx="113">
                  <c:v>0.13</c:v>
                </c:pt>
                <c:pt idx="114">
                  <c:v>0.96</c:v>
                </c:pt>
                <c:pt idx="115">
                  <c:v>0.35</c:v>
                </c:pt>
                <c:pt idx="116">
                  <c:v>0.75</c:v>
                </c:pt>
              </c:numCache>
            </c:numRef>
          </c:yVal>
          <c:smooth val="0"/>
          <c:extLst>
            <c:ext xmlns:c16="http://schemas.microsoft.com/office/drawing/2014/chart" uri="{C3380CC4-5D6E-409C-BE32-E72D297353CC}">
              <c16:uniqueId val="{00000000-2424-4EA5-82E1-FF103F763D15}"/>
            </c:ext>
          </c:extLst>
        </c:ser>
        <c:dLbls>
          <c:showLegendKey val="0"/>
          <c:showVal val="0"/>
          <c:showCatName val="0"/>
          <c:showSerName val="0"/>
          <c:showPercent val="0"/>
          <c:showBubbleSize val="0"/>
        </c:dLbls>
        <c:axId val="767325928"/>
        <c:axId val="767338720"/>
      </c:scatterChart>
      <c:valAx>
        <c:axId val="767325928"/>
        <c:scaling>
          <c:orientation val="minMax"/>
          <c:min val="7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Rainfall,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338720"/>
        <c:crosses val="autoZero"/>
        <c:crossBetween val="midCat"/>
      </c:valAx>
      <c:valAx>
        <c:axId val="767338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DRP sub-surface load, kg/ha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3259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STP &lt; 41 ppm</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409313210848644"/>
                  <c:y val="4.130035609570439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'Rainfall vs STP'!$C$2:$C$60</c:f>
              <c:numCache>
                <c:formatCode>General</c:formatCode>
                <c:ptCount val="59"/>
                <c:pt idx="0">
                  <c:v>644.29999999999995</c:v>
                </c:pt>
                <c:pt idx="1">
                  <c:v>644.29999999999995</c:v>
                </c:pt>
                <c:pt idx="2">
                  <c:v>674.5</c:v>
                </c:pt>
                <c:pt idx="3">
                  <c:v>674.5</c:v>
                </c:pt>
                <c:pt idx="4">
                  <c:v>728.6</c:v>
                </c:pt>
                <c:pt idx="5">
                  <c:v>728.6</c:v>
                </c:pt>
                <c:pt idx="6">
                  <c:v>728.6</c:v>
                </c:pt>
                <c:pt idx="7">
                  <c:v>728.6</c:v>
                </c:pt>
                <c:pt idx="8">
                  <c:v>742.8</c:v>
                </c:pt>
                <c:pt idx="9">
                  <c:v>742.8</c:v>
                </c:pt>
                <c:pt idx="10">
                  <c:v>774.2</c:v>
                </c:pt>
                <c:pt idx="11">
                  <c:v>774.2</c:v>
                </c:pt>
                <c:pt idx="12">
                  <c:v>774.2</c:v>
                </c:pt>
                <c:pt idx="13">
                  <c:v>774.2</c:v>
                </c:pt>
                <c:pt idx="14">
                  <c:v>873.8</c:v>
                </c:pt>
                <c:pt idx="15">
                  <c:v>873.8</c:v>
                </c:pt>
                <c:pt idx="16">
                  <c:v>873.8</c:v>
                </c:pt>
                <c:pt idx="17">
                  <c:v>873.8</c:v>
                </c:pt>
                <c:pt idx="18">
                  <c:v>874.8</c:v>
                </c:pt>
                <c:pt idx="19">
                  <c:v>874.8</c:v>
                </c:pt>
                <c:pt idx="20">
                  <c:v>874.8</c:v>
                </c:pt>
                <c:pt idx="21">
                  <c:v>874.8</c:v>
                </c:pt>
                <c:pt idx="22">
                  <c:v>909.8</c:v>
                </c:pt>
                <c:pt idx="23">
                  <c:v>909.8</c:v>
                </c:pt>
                <c:pt idx="24" formatCode="0.00">
                  <c:v>918.45142028985504</c:v>
                </c:pt>
                <c:pt idx="25" formatCode="0.00">
                  <c:v>918.45142028985504</c:v>
                </c:pt>
                <c:pt idx="26">
                  <c:v>925.89999999999986</c:v>
                </c:pt>
                <c:pt idx="27">
                  <c:v>925.89999999999986</c:v>
                </c:pt>
                <c:pt idx="28">
                  <c:v>934.6</c:v>
                </c:pt>
                <c:pt idx="29">
                  <c:v>934.6</c:v>
                </c:pt>
                <c:pt idx="30" formatCode="0.00">
                  <c:v>1077.2175324675325</c:v>
                </c:pt>
                <c:pt idx="31" formatCode="0.00">
                  <c:v>1077.2175324675325</c:v>
                </c:pt>
                <c:pt idx="32" formatCode="0.00">
                  <c:v>1077.2175324675325</c:v>
                </c:pt>
                <c:pt idx="33" formatCode="0.00">
                  <c:v>1077.2175324675325</c:v>
                </c:pt>
                <c:pt idx="34" formatCode="0.00">
                  <c:v>1077.2175324675325</c:v>
                </c:pt>
                <c:pt idx="35" formatCode="0.00">
                  <c:v>1077.2175324675325</c:v>
                </c:pt>
                <c:pt idx="36" formatCode="0.00">
                  <c:v>1077.2175324675325</c:v>
                </c:pt>
                <c:pt idx="37" formatCode="0.00">
                  <c:v>1077.2175324675325</c:v>
                </c:pt>
                <c:pt idx="38" formatCode="0.00">
                  <c:v>1077.2175324675325</c:v>
                </c:pt>
                <c:pt idx="39" formatCode="0.00">
                  <c:v>1121.3644124168516</c:v>
                </c:pt>
                <c:pt idx="40" formatCode="0.00">
                  <c:v>1121.3644124168516</c:v>
                </c:pt>
                <c:pt idx="41" formatCode="0.00">
                  <c:v>1172.7699248120302</c:v>
                </c:pt>
                <c:pt idx="42" formatCode="0.00">
                  <c:v>1172.7699248120302</c:v>
                </c:pt>
                <c:pt idx="43" formatCode="0.00">
                  <c:v>1172.7699248120302</c:v>
                </c:pt>
                <c:pt idx="44" formatCode="0.00">
                  <c:v>1172.7699248120302</c:v>
                </c:pt>
                <c:pt idx="45" formatCode="0.00">
                  <c:v>1172.7699248120302</c:v>
                </c:pt>
                <c:pt idx="46" formatCode="0.00">
                  <c:v>1172.7699248120302</c:v>
                </c:pt>
                <c:pt idx="47" formatCode="0.00">
                  <c:v>1172.7699248120302</c:v>
                </c:pt>
                <c:pt idx="48" formatCode="0.00">
                  <c:v>1172.7699248120302</c:v>
                </c:pt>
                <c:pt idx="49" formatCode="0.00">
                  <c:v>1172.7699248120302</c:v>
                </c:pt>
                <c:pt idx="50" formatCode="0.00">
                  <c:v>1172.7699248120302</c:v>
                </c:pt>
                <c:pt idx="51" formatCode="0.00">
                  <c:v>1172.7699248120302</c:v>
                </c:pt>
                <c:pt idx="52" formatCode="0.00">
                  <c:v>1172.7699248120302</c:v>
                </c:pt>
                <c:pt idx="53" formatCode="0.00">
                  <c:v>1172.7699248120302</c:v>
                </c:pt>
                <c:pt idx="54" formatCode="0.00">
                  <c:v>1172.7699248120302</c:v>
                </c:pt>
                <c:pt idx="55" formatCode="0.00">
                  <c:v>1172.7699248120302</c:v>
                </c:pt>
                <c:pt idx="56" formatCode="0.00">
                  <c:v>1172.7699248120302</c:v>
                </c:pt>
                <c:pt idx="57" formatCode="0.00">
                  <c:v>1172.7699248120302</c:v>
                </c:pt>
                <c:pt idx="58" formatCode="0.00">
                  <c:v>1172.7699248120302</c:v>
                </c:pt>
              </c:numCache>
            </c:numRef>
          </c:xVal>
          <c:yVal>
            <c:numRef>
              <c:f>'Rainfall vs STP'!$E$2:$E$60</c:f>
              <c:numCache>
                <c:formatCode>General</c:formatCode>
                <c:ptCount val="59"/>
                <c:pt idx="0">
                  <c:v>-1.1890957193312996</c:v>
                </c:pt>
                <c:pt idx="1">
                  <c:v>-1.1444808443321999</c:v>
                </c:pt>
                <c:pt idx="2">
                  <c:v>-1.0819696632151199</c:v>
                </c:pt>
                <c:pt idx="3">
                  <c:v>-0.9204569925970939</c:v>
                </c:pt>
                <c:pt idx="4">
                  <c:v>-0.6020599913279624</c:v>
                </c:pt>
                <c:pt idx="5">
                  <c:v>-0.53760200210104392</c:v>
                </c:pt>
                <c:pt idx="6">
                  <c:v>-0.25963731050575611</c:v>
                </c:pt>
                <c:pt idx="7">
                  <c:v>-0.29242982390206362</c:v>
                </c:pt>
                <c:pt idx="8">
                  <c:v>-2.1249387366082999</c:v>
                </c:pt>
                <c:pt idx="9">
                  <c:v>-1.9030899869919435</c:v>
                </c:pt>
                <c:pt idx="10">
                  <c:v>-0.769551078621726</c:v>
                </c:pt>
                <c:pt idx="11">
                  <c:v>-0.49485002168009401</c:v>
                </c:pt>
                <c:pt idx="12">
                  <c:v>-0.61978875828839397</c:v>
                </c:pt>
                <c:pt idx="13">
                  <c:v>-0.48148606012211248</c:v>
                </c:pt>
                <c:pt idx="14">
                  <c:v>-1.2218487496163564</c:v>
                </c:pt>
                <c:pt idx="15">
                  <c:v>-0.85387196432176193</c:v>
                </c:pt>
                <c:pt idx="16">
                  <c:v>-0.72124639904717103</c:v>
                </c:pt>
                <c:pt idx="17">
                  <c:v>-0.61978875828839397</c:v>
                </c:pt>
                <c:pt idx="18">
                  <c:v>-0.55284196865778079</c:v>
                </c:pt>
                <c:pt idx="19">
                  <c:v>-0.49485002168009401</c:v>
                </c:pt>
                <c:pt idx="20">
                  <c:v>-0.3979400086720376</c:v>
                </c:pt>
                <c:pt idx="21">
                  <c:v>-0.55284196865778079</c:v>
                </c:pt>
                <c:pt idx="22">
                  <c:v>-1.7304870557820837</c:v>
                </c:pt>
                <c:pt idx="23">
                  <c:v>-1.0550240915879521</c:v>
                </c:pt>
                <c:pt idx="24">
                  <c:v>-0.69897000433601875</c:v>
                </c:pt>
                <c:pt idx="25">
                  <c:v>-0.3979400086720376</c:v>
                </c:pt>
                <c:pt idx="26">
                  <c:v>-0.68507994400758021</c:v>
                </c:pt>
                <c:pt idx="27">
                  <c:v>-0.75510466630813844</c:v>
                </c:pt>
                <c:pt idx="28">
                  <c:v>-0.81787078594700158</c:v>
                </c:pt>
                <c:pt idx="29">
                  <c:v>-1.0472075569559078</c:v>
                </c:pt>
                <c:pt idx="30">
                  <c:v>-0.3979400086720376</c:v>
                </c:pt>
                <c:pt idx="31">
                  <c:v>-0.52287874528033762</c:v>
                </c:pt>
                <c:pt idx="32">
                  <c:v>-1</c:v>
                </c:pt>
                <c:pt idx="33">
                  <c:v>-0.45593195564972439</c:v>
                </c:pt>
                <c:pt idx="34">
                  <c:v>-0.55284196865778079</c:v>
                </c:pt>
                <c:pt idx="35">
                  <c:v>-0.69897000433601875</c:v>
                </c:pt>
                <c:pt idx="36">
                  <c:v>-0.69897000433601875</c:v>
                </c:pt>
                <c:pt idx="37">
                  <c:v>-1.3010299956639813</c:v>
                </c:pt>
                <c:pt idx="38">
                  <c:v>-1</c:v>
                </c:pt>
                <c:pt idx="39">
                  <c:v>-0.52287874528033762</c:v>
                </c:pt>
                <c:pt idx="40">
                  <c:v>-0.6020599913279624</c:v>
                </c:pt>
                <c:pt idx="41">
                  <c:v>-0.74472749489669399</c:v>
                </c:pt>
                <c:pt idx="42">
                  <c:v>-1.0969100130080565</c:v>
                </c:pt>
                <c:pt idx="43">
                  <c:v>-1.3010299956639813</c:v>
                </c:pt>
                <c:pt idx="44">
                  <c:v>-0.42021640338318983</c:v>
                </c:pt>
                <c:pt idx="45">
                  <c:v>-0.92081875395237522</c:v>
                </c:pt>
                <c:pt idx="46">
                  <c:v>-1.0969100130080565</c:v>
                </c:pt>
                <c:pt idx="47">
                  <c:v>-9.6910013008056392E-2</c:v>
                </c:pt>
                <c:pt idx="48">
                  <c:v>-1.0969100130080565</c:v>
                </c:pt>
                <c:pt idx="49">
                  <c:v>-1</c:v>
                </c:pt>
                <c:pt idx="50">
                  <c:v>-0.69897000433601875</c:v>
                </c:pt>
                <c:pt idx="51">
                  <c:v>-0.82390874094431876</c:v>
                </c:pt>
                <c:pt idx="52">
                  <c:v>-0.79588001734407521</c:v>
                </c:pt>
                <c:pt idx="53">
                  <c:v>-1.1549019599857431</c:v>
                </c:pt>
                <c:pt idx="54">
                  <c:v>-1.1549019599857431</c:v>
                </c:pt>
                <c:pt idx="55">
                  <c:v>-0.69897000433601875</c:v>
                </c:pt>
                <c:pt idx="56">
                  <c:v>-1.3010299956639813</c:v>
                </c:pt>
                <c:pt idx="57">
                  <c:v>-0.74472749489669399</c:v>
                </c:pt>
                <c:pt idx="58">
                  <c:v>-0.92081875395237522</c:v>
                </c:pt>
              </c:numCache>
            </c:numRef>
          </c:yVal>
          <c:smooth val="0"/>
          <c:extLst>
            <c:ext xmlns:c16="http://schemas.microsoft.com/office/drawing/2014/chart" uri="{C3380CC4-5D6E-409C-BE32-E72D297353CC}">
              <c16:uniqueId val="{00000000-008A-46F3-B4AA-BB316C770AA8}"/>
            </c:ext>
          </c:extLst>
        </c:ser>
        <c:ser>
          <c:idx val="1"/>
          <c:order val="1"/>
          <c:tx>
            <c:v>STP &gt; 41 ppm</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21282983377077866"/>
                  <c:y val="-9.939630055945614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'Rainfall vs STP'!$C$61:$C$118</c:f>
              <c:numCache>
                <c:formatCode>General</c:formatCode>
                <c:ptCount val="58"/>
                <c:pt idx="0">
                  <c:v>748</c:v>
                </c:pt>
                <c:pt idx="1">
                  <c:v>748</c:v>
                </c:pt>
                <c:pt idx="2">
                  <c:v>773</c:v>
                </c:pt>
                <c:pt idx="3">
                  <c:v>773</c:v>
                </c:pt>
                <c:pt idx="4">
                  <c:v>773</c:v>
                </c:pt>
                <c:pt idx="5">
                  <c:v>794</c:v>
                </c:pt>
                <c:pt idx="6">
                  <c:v>794</c:v>
                </c:pt>
                <c:pt idx="7">
                  <c:v>794</c:v>
                </c:pt>
                <c:pt idx="8" formatCode="0.00">
                  <c:v>918.45142028985504</c:v>
                </c:pt>
                <c:pt idx="9" formatCode="0.00">
                  <c:v>918.45142028985504</c:v>
                </c:pt>
                <c:pt idx="10">
                  <c:v>938</c:v>
                </c:pt>
                <c:pt idx="11">
                  <c:v>938</c:v>
                </c:pt>
                <c:pt idx="12">
                  <c:v>938</c:v>
                </c:pt>
                <c:pt idx="13">
                  <c:v>944</c:v>
                </c:pt>
                <c:pt idx="14">
                  <c:v>944</c:v>
                </c:pt>
                <c:pt idx="15" formatCode="#,##0">
                  <c:v>1006</c:v>
                </c:pt>
                <c:pt idx="16" formatCode="#,##0">
                  <c:v>1006</c:v>
                </c:pt>
                <c:pt idx="17" formatCode="#,##0">
                  <c:v>1006</c:v>
                </c:pt>
                <c:pt idx="18" formatCode="#,##0">
                  <c:v>1062</c:v>
                </c:pt>
                <c:pt idx="19" formatCode="#,##0">
                  <c:v>1064</c:v>
                </c:pt>
                <c:pt idx="20" formatCode="#,##0">
                  <c:v>1064</c:v>
                </c:pt>
                <c:pt idx="21" formatCode="0.00">
                  <c:v>1077.2175324675325</c:v>
                </c:pt>
                <c:pt idx="22" formatCode="0.00">
                  <c:v>1077.2175324675325</c:v>
                </c:pt>
                <c:pt idx="23" formatCode="0.00">
                  <c:v>1077.2175324675325</c:v>
                </c:pt>
                <c:pt idx="24" formatCode="0.00">
                  <c:v>1077.2175324675325</c:v>
                </c:pt>
                <c:pt idx="25" formatCode="0.00">
                  <c:v>1077.2175324675325</c:v>
                </c:pt>
                <c:pt idx="26" formatCode="0.00">
                  <c:v>1077.2175324675325</c:v>
                </c:pt>
                <c:pt idx="27" formatCode="0.00">
                  <c:v>1077.2175324675325</c:v>
                </c:pt>
                <c:pt idx="28" formatCode="0.00">
                  <c:v>1077.2175324675325</c:v>
                </c:pt>
                <c:pt idx="29" formatCode="0.00">
                  <c:v>1077.2175324675325</c:v>
                </c:pt>
                <c:pt idx="30" formatCode="#,##0">
                  <c:v>1095</c:v>
                </c:pt>
                <c:pt idx="31" formatCode="#,##0">
                  <c:v>1095</c:v>
                </c:pt>
                <c:pt idx="32" formatCode="#,##0">
                  <c:v>1095</c:v>
                </c:pt>
                <c:pt idx="33" formatCode="#,##0">
                  <c:v>1121</c:v>
                </c:pt>
                <c:pt idx="34" formatCode="#,##0">
                  <c:v>1121</c:v>
                </c:pt>
                <c:pt idx="35" formatCode="#,##0">
                  <c:v>1121</c:v>
                </c:pt>
                <c:pt idx="36" formatCode="0.00">
                  <c:v>1121.3644124168516</c:v>
                </c:pt>
                <c:pt idx="37" formatCode="0.00">
                  <c:v>1121.3644124168516</c:v>
                </c:pt>
                <c:pt idx="38" formatCode="0.00">
                  <c:v>1121.3644124168516</c:v>
                </c:pt>
                <c:pt idx="39" formatCode="0.00">
                  <c:v>1121.3644124168516</c:v>
                </c:pt>
                <c:pt idx="40" formatCode="0.00">
                  <c:v>1121.3644124168516</c:v>
                </c:pt>
                <c:pt idx="41" formatCode="0.00">
                  <c:v>1121.3644124168516</c:v>
                </c:pt>
                <c:pt idx="42" formatCode="0.00">
                  <c:v>1172.7699248120302</c:v>
                </c:pt>
                <c:pt idx="43" formatCode="0.00">
                  <c:v>1172.7699248120302</c:v>
                </c:pt>
                <c:pt idx="44" formatCode="0.00">
                  <c:v>1172.7699248120302</c:v>
                </c:pt>
                <c:pt idx="45" formatCode="0.00">
                  <c:v>1172.7699248120302</c:v>
                </c:pt>
                <c:pt idx="46" formatCode="0.00">
                  <c:v>1172.7699248120302</c:v>
                </c:pt>
                <c:pt idx="47" formatCode="0.00">
                  <c:v>1172.7699248120302</c:v>
                </c:pt>
                <c:pt idx="48" formatCode="0.00">
                  <c:v>1172.7699248120302</c:v>
                </c:pt>
                <c:pt idx="49" formatCode="0.00">
                  <c:v>1172.7699248120302</c:v>
                </c:pt>
                <c:pt idx="50" formatCode="0.00">
                  <c:v>1172.7699248120302</c:v>
                </c:pt>
                <c:pt idx="51" formatCode="0.00">
                  <c:v>1172.7699248120302</c:v>
                </c:pt>
                <c:pt idx="52" formatCode="0.00">
                  <c:v>1172.7699248120302</c:v>
                </c:pt>
                <c:pt idx="53" formatCode="0.00">
                  <c:v>1172.7699248120302</c:v>
                </c:pt>
                <c:pt idx="54" formatCode="0.00">
                  <c:v>1172.7699248120302</c:v>
                </c:pt>
                <c:pt idx="55" formatCode="#,##0">
                  <c:v>1239</c:v>
                </c:pt>
                <c:pt idx="56" formatCode="#,##0">
                  <c:v>1239</c:v>
                </c:pt>
                <c:pt idx="57" formatCode="#,##0">
                  <c:v>1239</c:v>
                </c:pt>
              </c:numCache>
            </c:numRef>
          </c:xVal>
          <c:yVal>
            <c:numRef>
              <c:f>'Rainfall vs STP'!$E$61:$E$118</c:f>
              <c:numCache>
                <c:formatCode>General</c:formatCode>
                <c:ptCount val="58"/>
                <c:pt idx="0">
                  <c:v>-2.3010299956639813</c:v>
                </c:pt>
                <c:pt idx="1">
                  <c:v>-1.8860566476931633</c:v>
                </c:pt>
                <c:pt idx="2">
                  <c:v>-0.69897000433601875</c:v>
                </c:pt>
                <c:pt idx="3">
                  <c:v>-0.85387196432176193</c:v>
                </c:pt>
                <c:pt idx="4">
                  <c:v>-0.49485002168009401</c:v>
                </c:pt>
                <c:pt idx="5">
                  <c:v>-0.79588001734407521</c:v>
                </c:pt>
                <c:pt idx="6">
                  <c:v>-0.74472749489669399</c:v>
                </c:pt>
                <c:pt idx="7">
                  <c:v>-0.42021640338318983</c:v>
                </c:pt>
                <c:pt idx="8">
                  <c:v>0.38021124171160603</c:v>
                </c:pt>
                <c:pt idx="9">
                  <c:v>0.20411998265592479</c:v>
                </c:pt>
                <c:pt idx="10">
                  <c:v>-1</c:v>
                </c:pt>
                <c:pt idx="11">
                  <c:v>-1.0969100130080565</c:v>
                </c:pt>
                <c:pt idx="12">
                  <c:v>-0.63827216398240705</c:v>
                </c:pt>
                <c:pt idx="13">
                  <c:v>-1.744727494896694</c:v>
                </c:pt>
                <c:pt idx="14">
                  <c:v>-0.72124639904717103</c:v>
                </c:pt>
                <c:pt idx="15">
                  <c:v>-0.49485002168009401</c:v>
                </c:pt>
                <c:pt idx="16">
                  <c:v>-2.6872146400301365E-2</c:v>
                </c:pt>
                <c:pt idx="17">
                  <c:v>0.2944662261615929</c:v>
                </c:pt>
                <c:pt idx="18">
                  <c:v>-0.53760200210104392</c:v>
                </c:pt>
                <c:pt idx="19">
                  <c:v>-0.42021640338318983</c:v>
                </c:pt>
                <c:pt idx="20">
                  <c:v>-0.49485002168009401</c:v>
                </c:pt>
                <c:pt idx="21">
                  <c:v>0</c:v>
                </c:pt>
                <c:pt idx="22">
                  <c:v>0.16136800223497488</c:v>
                </c:pt>
                <c:pt idx="23">
                  <c:v>-0.6020599913279624</c:v>
                </c:pt>
                <c:pt idx="24">
                  <c:v>-0.69897000433601875</c:v>
                </c:pt>
                <c:pt idx="25">
                  <c:v>-4.5757490560675115E-2</c:v>
                </c:pt>
                <c:pt idx="26">
                  <c:v>-0.6020599913279624</c:v>
                </c:pt>
                <c:pt idx="27">
                  <c:v>-0.88605664769316317</c:v>
                </c:pt>
                <c:pt idx="28">
                  <c:v>-1.0969100130080565</c:v>
                </c:pt>
                <c:pt idx="29">
                  <c:v>-0.92081875395237522</c:v>
                </c:pt>
                <c:pt idx="30">
                  <c:v>-0.44369749923271273</c:v>
                </c:pt>
                <c:pt idx="31">
                  <c:v>-0.50863830616572736</c:v>
                </c:pt>
                <c:pt idx="32">
                  <c:v>-0.22184874961635639</c:v>
                </c:pt>
                <c:pt idx="33">
                  <c:v>-0.10790539730951958</c:v>
                </c:pt>
                <c:pt idx="34">
                  <c:v>-0.27572413039921095</c:v>
                </c:pt>
                <c:pt idx="35">
                  <c:v>-0.48148606012211248</c:v>
                </c:pt>
                <c:pt idx="36">
                  <c:v>0</c:v>
                </c:pt>
                <c:pt idx="37">
                  <c:v>-0.15490195998574319</c:v>
                </c:pt>
                <c:pt idx="38">
                  <c:v>6.069784035361165E-2</c:v>
                </c:pt>
                <c:pt idx="39">
                  <c:v>6.069784035361165E-2</c:v>
                </c:pt>
                <c:pt idx="40">
                  <c:v>0</c:v>
                </c:pt>
                <c:pt idx="41">
                  <c:v>-0.3010299956639812</c:v>
                </c:pt>
                <c:pt idx="42">
                  <c:v>4.1392685158225077E-2</c:v>
                </c:pt>
                <c:pt idx="43">
                  <c:v>0.13033376849500614</c:v>
                </c:pt>
                <c:pt idx="44">
                  <c:v>9.691001300805642E-2</c:v>
                </c:pt>
                <c:pt idx="45">
                  <c:v>9.691001300805642E-2</c:v>
                </c:pt>
                <c:pt idx="46">
                  <c:v>-2.2276394711152253E-2</c:v>
                </c:pt>
                <c:pt idx="47">
                  <c:v>-0.69897000433601875</c:v>
                </c:pt>
                <c:pt idx="48">
                  <c:v>-0.49485002168009401</c:v>
                </c:pt>
                <c:pt idx="49">
                  <c:v>-1.3010299956639813</c:v>
                </c:pt>
                <c:pt idx="50">
                  <c:v>-0.85387196432176193</c:v>
                </c:pt>
                <c:pt idx="51">
                  <c:v>-0.85387196432176193</c:v>
                </c:pt>
                <c:pt idx="52">
                  <c:v>-0.3010299956639812</c:v>
                </c:pt>
                <c:pt idx="53">
                  <c:v>-0.69897000433601875</c:v>
                </c:pt>
                <c:pt idx="54">
                  <c:v>-0.88605664769316317</c:v>
                </c:pt>
                <c:pt idx="55">
                  <c:v>-1.7728766960431602E-2</c:v>
                </c:pt>
                <c:pt idx="56">
                  <c:v>-0.45593195564972439</c:v>
                </c:pt>
                <c:pt idx="57">
                  <c:v>-0.12493873660829995</c:v>
                </c:pt>
              </c:numCache>
            </c:numRef>
          </c:yVal>
          <c:smooth val="0"/>
          <c:extLst>
            <c:ext xmlns:c16="http://schemas.microsoft.com/office/drawing/2014/chart" uri="{C3380CC4-5D6E-409C-BE32-E72D297353CC}">
              <c16:uniqueId val="{00000001-008A-46F3-B4AA-BB316C770AA8}"/>
            </c:ext>
          </c:extLst>
        </c:ser>
        <c:dLbls>
          <c:showLegendKey val="0"/>
          <c:showVal val="0"/>
          <c:showCatName val="0"/>
          <c:showSerName val="0"/>
          <c:showPercent val="0"/>
          <c:showBubbleSize val="0"/>
        </c:dLbls>
        <c:axId val="578524656"/>
        <c:axId val="578525968"/>
      </c:scatterChart>
      <c:valAx>
        <c:axId val="578524656"/>
        <c:scaling>
          <c:orientation val="minMax"/>
          <c:min val="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rainfall depth,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525968"/>
        <c:crosses val="autoZero"/>
        <c:crossBetween val="midCat"/>
      </c:valAx>
      <c:valAx>
        <c:axId val="57852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log</a:t>
                </a:r>
                <a:r>
                  <a:rPr lang="en-US" baseline="0"/>
                  <a:t> DRP subsurface load</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52465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'Pease et al. (2018)'!$B$132:$B$169</c:f>
              <c:strCache>
                <c:ptCount val="38"/>
                <c:pt idx="0">
                  <c:v>A1</c:v>
                </c:pt>
                <c:pt idx="1">
                  <c:v>A2</c:v>
                </c:pt>
                <c:pt idx="2">
                  <c:v>B1</c:v>
                </c:pt>
                <c:pt idx="3">
                  <c:v>B2</c:v>
                </c:pt>
                <c:pt idx="4">
                  <c:v>C1</c:v>
                </c:pt>
                <c:pt idx="5">
                  <c:v>C2</c:v>
                </c:pt>
                <c:pt idx="6">
                  <c:v>D1</c:v>
                </c:pt>
                <c:pt idx="7">
                  <c:v>D2</c:v>
                </c:pt>
                <c:pt idx="8">
                  <c:v>E1</c:v>
                </c:pt>
                <c:pt idx="9">
                  <c:v>E2</c:v>
                </c:pt>
                <c:pt idx="10">
                  <c:v>F1</c:v>
                </c:pt>
                <c:pt idx="11">
                  <c:v>F2</c:v>
                </c:pt>
                <c:pt idx="12">
                  <c:v>G1</c:v>
                </c:pt>
                <c:pt idx="13">
                  <c:v>G2</c:v>
                </c:pt>
                <c:pt idx="14">
                  <c:v>H1</c:v>
                </c:pt>
                <c:pt idx="15">
                  <c:v>H2</c:v>
                </c:pt>
                <c:pt idx="16">
                  <c:v>I1</c:v>
                </c:pt>
                <c:pt idx="17">
                  <c:v>I2</c:v>
                </c:pt>
                <c:pt idx="18">
                  <c:v>J1</c:v>
                </c:pt>
                <c:pt idx="19">
                  <c:v>J2</c:v>
                </c:pt>
                <c:pt idx="20">
                  <c:v>K1</c:v>
                </c:pt>
                <c:pt idx="21">
                  <c:v>K2</c:v>
                </c:pt>
                <c:pt idx="22">
                  <c:v>L1</c:v>
                </c:pt>
                <c:pt idx="23">
                  <c:v>L2</c:v>
                </c:pt>
                <c:pt idx="24">
                  <c:v>M1</c:v>
                </c:pt>
                <c:pt idx="25">
                  <c:v>M2</c:v>
                </c:pt>
                <c:pt idx="26">
                  <c:v>N1</c:v>
                </c:pt>
                <c:pt idx="27">
                  <c:v>N2</c:v>
                </c:pt>
                <c:pt idx="28">
                  <c:v>O1</c:v>
                </c:pt>
                <c:pt idx="29">
                  <c:v>O2</c:v>
                </c:pt>
                <c:pt idx="30">
                  <c:v>P1</c:v>
                </c:pt>
                <c:pt idx="31">
                  <c:v>P2</c:v>
                </c:pt>
                <c:pt idx="32">
                  <c:v>Q1</c:v>
                </c:pt>
                <c:pt idx="33">
                  <c:v>Q2</c:v>
                </c:pt>
                <c:pt idx="34">
                  <c:v>R1</c:v>
                </c:pt>
                <c:pt idx="35">
                  <c:v>R2</c:v>
                </c:pt>
                <c:pt idx="36">
                  <c:v>S1</c:v>
                </c:pt>
                <c:pt idx="37">
                  <c:v>S2</c:v>
                </c:pt>
              </c:strCache>
            </c:strRef>
          </c:cat>
          <c:val>
            <c:numRef>
              <c:f>'Pease et al. (2018)'!$A$132:$A$169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72A-47F1-8F7D-A912C5BCABE7}"/>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'Pease et al. (2018)'!$B$132:$B$169</c:f>
              <c:strCache>
                <c:ptCount val="38"/>
                <c:pt idx="0">
                  <c:v>A1</c:v>
                </c:pt>
                <c:pt idx="1">
                  <c:v>A2</c:v>
                </c:pt>
                <c:pt idx="2">
                  <c:v>B1</c:v>
                </c:pt>
                <c:pt idx="3">
                  <c:v>B2</c:v>
                </c:pt>
                <c:pt idx="4">
                  <c:v>C1</c:v>
                </c:pt>
                <c:pt idx="5">
                  <c:v>C2</c:v>
                </c:pt>
                <c:pt idx="6">
                  <c:v>D1</c:v>
                </c:pt>
                <c:pt idx="7">
                  <c:v>D2</c:v>
                </c:pt>
                <c:pt idx="8">
                  <c:v>E1</c:v>
                </c:pt>
                <c:pt idx="9">
                  <c:v>E2</c:v>
                </c:pt>
                <c:pt idx="10">
                  <c:v>F1</c:v>
                </c:pt>
                <c:pt idx="11">
                  <c:v>F2</c:v>
                </c:pt>
                <c:pt idx="12">
                  <c:v>G1</c:v>
                </c:pt>
                <c:pt idx="13">
                  <c:v>G2</c:v>
                </c:pt>
                <c:pt idx="14">
                  <c:v>H1</c:v>
                </c:pt>
                <c:pt idx="15">
                  <c:v>H2</c:v>
                </c:pt>
                <c:pt idx="16">
                  <c:v>I1</c:v>
                </c:pt>
                <c:pt idx="17">
                  <c:v>I2</c:v>
                </c:pt>
                <c:pt idx="18">
                  <c:v>J1</c:v>
                </c:pt>
                <c:pt idx="19">
                  <c:v>J2</c:v>
                </c:pt>
                <c:pt idx="20">
                  <c:v>K1</c:v>
                </c:pt>
                <c:pt idx="21">
                  <c:v>K2</c:v>
                </c:pt>
                <c:pt idx="22">
                  <c:v>L1</c:v>
                </c:pt>
                <c:pt idx="23">
                  <c:v>L2</c:v>
                </c:pt>
                <c:pt idx="24">
                  <c:v>M1</c:v>
                </c:pt>
                <c:pt idx="25">
                  <c:v>M2</c:v>
                </c:pt>
                <c:pt idx="26">
                  <c:v>N1</c:v>
                </c:pt>
                <c:pt idx="27">
                  <c:v>N2</c:v>
                </c:pt>
                <c:pt idx="28">
                  <c:v>O1</c:v>
                </c:pt>
                <c:pt idx="29">
                  <c:v>O2</c:v>
                </c:pt>
                <c:pt idx="30">
                  <c:v>P1</c:v>
                </c:pt>
                <c:pt idx="31">
                  <c:v>P2</c:v>
                </c:pt>
                <c:pt idx="32">
                  <c:v>Q1</c:v>
                </c:pt>
                <c:pt idx="33">
                  <c:v>Q2</c:v>
                </c:pt>
                <c:pt idx="34">
                  <c:v>R1</c:v>
                </c:pt>
                <c:pt idx="35">
                  <c:v>R2</c:v>
                </c:pt>
                <c:pt idx="36">
                  <c:v>S1</c:v>
                </c:pt>
                <c:pt idx="37">
                  <c:v>S2</c:v>
                </c:pt>
              </c:strCache>
            </c:strRef>
          </c:cat>
          <c:val>
            <c:numRef>
              <c:f>'Pease et al. (2018)'!$A$132:$A$169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8AEF-4D99-A339-2C198FAF1D36}"/>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'Pease et al. (2018)'!$B$132:$B$169</c:f>
              <c:strCache>
                <c:ptCount val="38"/>
                <c:pt idx="0">
                  <c:v>A1</c:v>
                </c:pt>
                <c:pt idx="1">
                  <c:v>A2</c:v>
                </c:pt>
                <c:pt idx="2">
                  <c:v>B1</c:v>
                </c:pt>
                <c:pt idx="3">
                  <c:v>B2</c:v>
                </c:pt>
                <c:pt idx="4">
                  <c:v>C1</c:v>
                </c:pt>
                <c:pt idx="5">
                  <c:v>C2</c:v>
                </c:pt>
                <c:pt idx="6">
                  <c:v>D1</c:v>
                </c:pt>
                <c:pt idx="7">
                  <c:v>D2</c:v>
                </c:pt>
                <c:pt idx="8">
                  <c:v>E1</c:v>
                </c:pt>
                <c:pt idx="9">
                  <c:v>E2</c:v>
                </c:pt>
                <c:pt idx="10">
                  <c:v>F1</c:v>
                </c:pt>
                <c:pt idx="11">
                  <c:v>F2</c:v>
                </c:pt>
                <c:pt idx="12">
                  <c:v>G1</c:v>
                </c:pt>
                <c:pt idx="13">
                  <c:v>G2</c:v>
                </c:pt>
                <c:pt idx="14">
                  <c:v>H1</c:v>
                </c:pt>
                <c:pt idx="15">
                  <c:v>H2</c:v>
                </c:pt>
                <c:pt idx="16">
                  <c:v>I1</c:v>
                </c:pt>
                <c:pt idx="17">
                  <c:v>I2</c:v>
                </c:pt>
                <c:pt idx="18">
                  <c:v>J1</c:v>
                </c:pt>
                <c:pt idx="19">
                  <c:v>J2</c:v>
                </c:pt>
                <c:pt idx="20">
                  <c:v>K1</c:v>
                </c:pt>
                <c:pt idx="21">
                  <c:v>K2</c:v>
                </c:pt>
                <c:pt idx="22">
                  <c:v>L1</c:v>
                </c:pt>
                <c:pt idx="23">
                  <c:v>L2</c:v>
                </c:pt>
                <c:pt idx="24">
                  <c:v>M1</c:v>
                </c:pt>
                <c:pt idx="25">
                  <c:v>M2</c:v>
                </c:pt>
                <c:pt idx="26">
                  <c:v>N1</c:v>
                </c:pt>
                <c:pt idx="27">
                  <c:v>N2</c:v>
                </c:pt>
                <c:pt idx="28">
                  <c:v>O1</c:v>
                </c:pt>
                <c:pt idx="29">
                  <c:v>O2</c:v>
                </c:pt>
                <c:pt idx="30">
                  <c:v>P1</c:v>
                </c:pt>
                <c:pt idx="31">
                  <c:v>P2</c:v>
                </c:pt>
                <c:pt idx="32">
                  <c:v>Q1</c:v>
                </c:pt>
                <c:pt idx="33">
                  <c:v>Q2</c:v>
                </c:pt>
                <c:pt idx="34">
                  <c:v>R1</c:v>
                </c:pt>
                <c:pt idx="35">
                  <c:v>R2</c:v>
                </c:pt>
                <c:pt idx="36">
                  <c:v>S1</c:v>
                </c:pt>
                <c:pt idx="37">
                  <c:v>S2</c:v>
                </c:pt>
              </c:strCache>
            </c:strRef>
          </c:cat>
          <c:val>
            <c:numRef>
              <c:f>'Pease et al. (2018)'!$A$132:$A$169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478-4A21-A451-8E8C61EFA116}"/>
            </c:ext>
          </c:extLst>
        </c:ser>
        <c:dLbls>
          <c:showLegendKey val="0"/>
          <c:showVal val="0"/>
          <c:showCatName val="0"/>
          <c:showSerName val="0"/>
          <c:showPercent val="0"/>
          <c:showBubbleSize val="0"/>
        </c:dLbls>
        <c:gapWidth val="150"/>
        <c:axId val="1566466840"/>
        <c:axId val="-2119943768"/>
      </c:barChart>
      <c:catAx>
        <c:axId val="1566466840"/>
        <c:scaling>
          <c:orientation val="minMax"/>
        </c:scaling>
        <c:delete val="0"/>
        <c:axPos val="b"/>
        <c:majorGridlines>
          <c:spPr>
            <a:ln w="9525" cap="flat" cmpd="sng" algn="ctr">
              <a:solidFill>
                <a:schemeClr val="tx1"/>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943768"/>
        <c:crosses val="autoZero"/>
        <c:auto val="1"/>
        <c:lblAlgn val="ctr"/>
        <c:lblOffset val="100"/>
        <c:noMultiLvlLbl val="0"/>
      </c:catAx>
      <c:valAx>
        <c:axId val="-2119943768"/>
        <c:scaling>
          <c:orientation val="minMax"/>
          <c:max val="4"/>
        </c:scaling>
        <c:delete val="0"/>
        <c:axPos val="l"/>
        <c:majorGridlines>
          <c:spPr>
            <a:ln w="9525" cap="flat" cmpd="sng" algn="ctr">
              <a:solidFill>
                <a:schemeClr val="tx1"/>
              </a:solidFill>
              <a:prstDash val="sysDash"/>
              <a:round/>
            </a:ln>
            <a:effectLst/>
          </c:spPr>
        </c:majorGridlines>
        <c:minorGridlines>
          <c:spPr>
            <a:ln w="9525" cap="flat" cmpd="sng" algn="ctr">
              <a:solidFill>
                <a:schemeClr val="bg2">
                  <a:lumMod val="2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466840"/>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3D7B-4CE2-A944-1065D475F1B5}"/>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
          <c:min val="-7"/>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8DE1-41FF-9CD0-223EF7BBCC08}"/>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3"/>
          <c:min val="-7"/>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56519958126621E-2"/>
          <c:y val="0.14985311651186828"/>
          <c:w val="0.92164914356803662"/>
          <c:h val="0.785355552235098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'Ball Coelho et al. (2011)'!$K$92:$L$92</c:f>
              <c:numCache>
                <c:formatCode>General</c:formatCode>
                <c:ptCount val="2"/>
              </c:numCache>
            </c:numRef>
          </c:xVal>
          <c:yVal>
            <c:numRef>
              <c:f>'Ball Coelho et al. (2011)'!$K$93:$L$93</c:f>
              <c:numCache>
                <c:formatCode>General</c:formatCode>
                <c:ptCount val="2"/>
              </c:numCache>
            </c:numRef>
          </c:yVal>
          <c:smooth val="0"/>
          <c:extLst>
            <c:ext xmlns:c16="http://schemas.microsoft.com/office/drawing/2014/chart" uri="{C3380CC4-5D6E-409C-BE32-E72D297353CC}">
              <c16:uniqueId val="{00000000-D9F4-4FF2-B761-81BB71A867A5}"/>
            </c:ext>
          </c:extLst>
        </c:ser>
        <c:dLbls>
          <c:showLegendKey val="0"/>
          <c:showVal val="0"/>
          <c:showCatName val="0"/>
          <c:showSerName val="0"/>
          <c:showPercent val="0"/>
          <c:showBubbleSize val="0"/>
        </c:dLbls>
        <c:axId val="667668560"/>
        <c:axId val="667663640"/>
      </c:scatterChart>
      <c:valAx>
        <c:axId val="66766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3640"/>
        <c:crosses val="autoZero"/>
        <c:crossBetween val="midCat"/>
      </c:valAx>
      <c:valAx>
        <c:axId val="667663640"/>
        <c:scaling>
          <c:orientation val="minMax"/>
          <c:max val="0.60000000000000009"/>
          <c:min val="0"/>
        </c:scaling>
        <c:delete val="0"/>
        <c:axPos val="l"/>
        <c:majorGridlines>
          <c:spPr>
            <a:ln w="9525" cap="flat" cmpd="sng" algn="ctr">
              <a:solidFill>
                <a:schemeClr val="tx1"/>
              </a:solidFill>
              <a:prstDash val="dash"/>
              <a:round/>
            </a:ln>
            <a:effectLst/>
          </c:spPr>
        </c:majorGridlines>
        <c:minorGridlines>
          <c:spPr>
            <a:ln w="9525" cap="flat" cmpd="sng" algn="ctr">
              <a:solidFill>
                <a:schemeClr val="tx1">
                  <a:lumMod val="50000"/>
                  <a:lumOff val="50000"/>
                </a:schemeClr>
              </a:solidFill>
              <a:prstDash val="lgDash"/>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66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image" Target="../media/image88.png"/><Relationship Id="rId1" Type="http://schemas.openxmlformats.org/officeDocument/2006/relationships/image" Target="../media/image87.png"/><Relationship Id="rId4" Type="http://schemas.openxmlformats.org/officeDocument/2006/relationships/image" Target="../media/image9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92.png"/><Relationship Id="rId1" Type="http://schemas.openxmlformats.org/officeDocument/2006/relationships/image" Target="../media/image91.png"/><Relationship Id="rId6" Type="http://schemas.openxmlformats.org/officeDocument/2006/relationships/image" Target="../media/image96.png"/><Relationship Id="rId5" Type="http://schemas.openxmlformats.org/officeDocument/2006/relationships/image" Target="../media/image95.png"/><Relationship Id="rId4" Type="http://schemas.openxmlformats.org/officeDocument/2006/relationships/image" Target="../media/image9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2.png"/><Relationship Id="rId3" Type="http://schemas.openxmlformats.org/officeDocument/2006/relationships/chart" Target="../charts/chart31.xml"/><Relationship Id="rId7" Type="http://schemas.openxmlformats.org/officeDocument/2006/relationships/image" Target="../media/image101.png"/><Relationship Id="rId12" Type="http://schemas.openxmlformats.org/officeDocument/2006/relationships/image" Target="../media/image106.png"/><Relationship Id="rId2" Type="http://schemas.openxmlformats.org/officeDocument/2006/relationships/chart" Target="../charts/chart30.xml"/><Relationship Id="rId1" Type="http://schemas.openxmlformats.org/officeDocument/2006/relationships/image" Target="../media/image97.PNG"/><Relationship Id="rId6" Type="http://schemas.openxmlformats.org/officeDocument/2006/relationships/image" Target="../media/image100.png"/><Relationship Id="rId11" Type="http://schemas.openxmlformats.org/officeDocument/2006/relationships/image" Target="../media/image105.png"/><Relationship Id="rId5" Type="http://schemas.openxmlformats.org/officeDocument/2006/relationships/image" Target="../media/image99.png"/><Relationship Id="rId10" Type="http://schemas.openxmlformats.org/officeDocument/2006/relationships/image" Target="../media/image104.png"/><Relationship Id="rId4" Type="http://schemas.openxmlformats.org/officeDocument/2006/relationships/image" Target="../media/image98.png"/><Relationship Id="rId9" Type="http://schemas.openxmlformats.org/officeDocument/2006/relationships/image" Target="../media/image10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4.png"/><Relationship Id="rId13" Type="http://schemas.openxmlformats.org/officeDocument/2006/relationships/image" Target="../media/image119.png"/><Relationship Id="rId3" Type="http://schemas.openxmlformats.org/officeDocument/2006/relationships/image" Target="../media/image109.png"/><Relationship Id="rId7" Type="http://schemas.openxmlformats.org/officeDocument/2006/relationships/image" Target="../media/image113.jpeg"/><Relationship Id="rId12" Type="http://schemas.openxmlformats.org/officeDocument/2006/relationships/image" Target="../media/image118.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12.png"/><Relationship Id="rId11" Type="http://schemas.openxmlformats.org/officeDocument/2006/relationships/image" Target="../media/image117.png"/><Relationship Id="rId5" Type="http://schemas.openxmlformats.org/officeDocument/2006/relationships/image" Target="../media/image111.png"/><Relationship Id="rId10" Type="http://schemas.openxmlformats.org/officeDocument/2006/relationships/image" Target="../media/image116.png"/><Relationship Id="rId4" Type="http://schemas.openxmlformats.org/officeDocument/2006/relationships/image" Target="../media/image110.png"/><Relationship Id="rId9" Type="http://schemas.openxmlformats.org/officeDocument/2006/relationships/image" Target="../media/image11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6.png"/><Relationship Id="rId13" Type="http://schemas.openxmlformats.org/officeDocument/2006/relationships/image" Target="../media/image129.png"/><Relationship Id="rId3" Type="http://schemas.openxmlformats.org/officeDocument/2006/relationships/image" Target="../media/image122.png"/><Relationship Id="rId7" Type="http://schemas.openxmlformats.org/officeDocument/2006/relationships/image" Target="../media/image125.png"/><Relationship Id="rId12" Type="http://schemas.openxmlformats.org/officeDocument/2006/relationships/image" Target="../media/image128.png"/><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4.png"/><Relationship Id="rId11" Type="http://schemas.openxmlformats.org/officeDocument/2006/relationships/chart" Target="../charts/chart34.xml"/><Relationship Id="rId5" Type="http://schemas.openxmlformats.org/officeDocument/2006/relationships/image" Target="../media/image123.png"/><Relationship Id="rId10" Type="http://schemas.openxmlformats.org/officeDocument/2006/relationships/chart" Target="../charts/chart33.xml"/><Relationship Id="rId4" Type="http://schemas.openxmlformats.org/officeDocument/2006/relationships/chart" Target="../charts/chart32.xml"/><Relationship Id="rId9" Type="http://schemas.openxmlformats.org/officeDocument/2006/relationships/image" Target="../media/image12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2.png"/><Relationship Id="rId2" Type="http://schemas.openxmlformats.org/officeDocument/2006/relationships/image" Target="../media/image131.png"/><Relationship Id="rId1" Type="http://schemas.openxmlformats.org/officeDocument/2006/relationships/image" Target="../media/image130.png"/><Relationship Id="rId6" Type="http://schemas.openxmlformats.org/officeDocument/2006/relationships/image" Target="../media/image135.png"/><Relationship Id="rId5" Type="http://schemas.openxmlformats.org/officeDocument/2006/relationships/image" Target="../media/image134.png"/><Relationship Id="rId4" Type="http://schemas.openxmlformats.org/officeDocument/2006/relationships/image" Target="../media/image133.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chart" Target="../charts/chart1.xml"/><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image" Target="../media/image17.png"/><Relationship Id="rId10" Type="http://schemas.openxmlformats.org/officeDocument/2006/relationships/image" Target="../media/image21.png"/><Relationship Id="rId4" Type="http://schemas.openxmlformats.org/officeDocument/2006/relationships/image" Target="../media/image16.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26.png"/><Relationship Id="rId7" Type="http://schemas.openxmlformats.org/officeDocument/2006/relationships/image" Target="../media/image29.jpe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8.png"/><Relationship Id="rId11" Type="http://schemas.openxmlformats.org/officeDocument/2006/relationships/chart" Target="../charts/chart6.xml"/><Relationship Id="rId5" Type="http://schemas.openxmlformats.org/officeDocument/2006/relationships/chart" Target="../charts/chart2.xml"/><Relationship Id="rId10" Type="http://schemas.openxmlformats.org/officeDocument/2006/relationships/chart" Target="../charts/chart5.xml"/><Relationship Id="rId4" Type="http://schemas.openxmlformats.org/officeDocument/2006/relationships/image" Target="../media/image27.png"/><Relationship Id="rId9"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26" Type="http://schemas.openxmlformats.org/officeDocument/2006/relationships/chart" Target="../charts/chart8.xml"/><Relationship Id="rId39" Type="http://schemas.openxmlformats.org/officeDocument/2006/relationships/chart" Target="../charts/chart18.xml"/><Relationship Id="rId3" Type="http://schemas.openxmlformats.org/officeDocument/2006/relationships/image" Target="../media/image32.png"/><Relationship Id="rId21" Type="http://schemas.openxmlformats.org/officeDocument/2006/relationships/image" Target="../media/image50.png"/><Relationship Id="rId34" Type="http://schemas.openxmlformats.org/officeDocument/2006/relationships/chart" Target="../charts/chart16.xml"/><Relationship Id="rId42" Type="http://schemas.openxmlformats.org/officeDocument/2006/relationships/chart" Target="../charts/chart21.xml"/><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chart" Target="../charts/chart7.xml"/><Relationship Id="rId33" Type="http://schemas.openxmlformats.org/officeDocument/2006/relationships/chart" Target="../charts/chart15.xml"/><Relationship Id="rId38" Type="http://schemas.openxmlformats.org/officeDocument/2006/relationships/image" Target="../media/image56.png"/><Relationship Id="rId2" Type="http://schemas.openxmlformats.org/officeDocument/2006/relationships/image" Target="../media/image31.png"/><Relationship Id="rId16" Type="http://schemas.openxmlformats.org/officeDocument/2006/relationships/image" Target="../media/image45.png"/><Relationship Id="rId20" Type="http://schemas.openxmlformats.org/officeDocument/2006/relationships/image" Target="../media/image49.png"/><Relationship Id="rId29" Type="http://schemas.openxmlformats.org/officeDocument/2006/relationships/chart" Target="../charts/chart11.xml"/><Relationship Id="rId41" Type="http://schemas.openxmlformats.org/officeDocument/2006/relationships/chart" Target="../charts/chart20.xml"/><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24" Type="http://schemas.openxmlformats.org/officeDocument/2006/relationships/image" Target="../media/image53.png"/><Relationship Id="rId32" Type="http://schemas.openxmlformats.org/officeDocument/2006/relationships/chart" Target="../charts/chart14.xml"/><Relationship Id="rId37" Type="http://schemas.openxmlformats.org/officeDocument/2006/relationships/image" Target="../media/image55.png"/><Relationship Id="rId40" Type="http://schemas.openxmlformats.org/officeDocument/2006/relationships/chart" Target="../charts/chart19.xml"/><Relationship Id="rId5" Type="http://schemas.openxmlformats.org/officeDocument/2006/relationships/image" Target="../media/image34.png"/><Relationship Id="rId15" Type="http://schemas.openxmlformats.org/officeDocument/2006/relationships/image" Target="../media/image44.png"/><Relationship Id="rId23" Type="http://schemas.openxmlformats.org/officeDocument/2006/relationships/image" Target="../media/image52.png"/><Relationship Id="rId28" Type="http://schemas.openxmlformats.org/officeDocument/2006/relationships/chart" Target="../charts/chart10.xml"/><Relationship Id="rId36" Type="http://schemas.openxmlformats.org/officeDocument/2006/relationships/image" Target="../media/image54.png"/><Relationship Id="rId10" Type="http://schemas.openxmlformats.org/officeDocument/2006/relationships/image" Target="../media/image39.png"/><Relationship Id="rId19" Type="http://schemas.openxmlformats.org/officeDocument/2006/relationships/image" Target="../media/image48.png"/><Relationship Id="rId31" Type="http://schemas.openxmlformats.org/officeDocument/2006/relationships/chart" Target="../charts/chart13.xml"/><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 Id="rId27" Type="http://schemas.openxmlformats.org/officeDocument/2006/relationships/chart" Target="../charts/chart9.xml"/><Relationship Id="rId30" Type="http://schemas.openxmlformats.org/officeDocument/2006/relationships/chart" Target="../charts/chart12.xml"/><Relationship Id="rId35"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8" Type="http://schemas.openxmlformats.org/officeDocument/2006/relationships/image" Target="../media/image64.png"/><Relationship Id="rId13" Type="http://schemas.openxmlformats.org/officeDocument/2006/relationships/chart" Target="../charts/chart23.xml"/><Relationship Id="rId3" Type="http://schemas.openxmlformats.org/officeDocument/2006/relationships/image" Target="../media/image59.png"/><Relationship Id="rId7" Type="http://schemas.openxmlformats.org/officeDocument/2006/relationships/image" Target="../media/image63.png"/><Relationship Id="rId12" Type="http://schemas.openxmlformats.org/officeDocument/2006/relationships/image" Target="../media/image67.png"/><Relationship Id="rId2" Type="http://schemas.openxmlformats.org/officeDocument/2006/relationships/image" Target="../media/image58.png"/><Relationship Id="rId16" Type="http://schemas.openxmlformats.org/officeDocument/2006/relationships/chart" Target="../charts/chart26.xml"/><Relationship Id="rId1" Type="http://schemas.openxmlformats.org/officeDocument/2006/relationships/image" Target="../media/image57.png"/><Relationship Id="rId6" Type="http://schemas.openxmlformats.org/officeDocument/2006/relationships/image" Target="../media/image62.png"/><Relationship Id="rId11" Type="http://schemas.openxmlformats.org/officeDocument/2006/relationships/image" Target="../media/image66.png"/><Relationship Id="rId5" Type="http://schemas.openxmlformats.org/officeDocument/2006/relationships/image" Target="../media/image61.png"/><Relationship Id="rId15" Type="http://schemas.openxmlformats.org/officeDocument/2006/relationships/chart" Target="../charts/chart25.xml"/><Relationship Id="rId10" Type="http://schemas.openxmlformats.org/officeDocument/2006/relationships/chart" Target="../charts/chart22.xml"/><Relationship Id="rId4" Type="http://schemas.openxmlformats.org/officeDocument/2006/relationships/image" Target="../media/image60.png"/><Relationship Id="rId9" Type="http://schemas.openxmlformats.org/officeDocument/2006/relationships/image" Target="../media/image65.png"/><Relationship Id="rId1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69.png"/><Relationship Id="rId1" Type="http://schemas.openxmlformats.org/officeDocument/2006/relationships/image" Target="../media/image68.png"/><Relationship Id="rId5" Type="http://schemas.openxmlformats.org/officeDocument/2006/relationships/image" Target="../media/image71.png"/><Relationship Id="rId4" Type="http://schemas.openxmlformats.org/officeDocument/2006/relationships/image" Target="../media/image70.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image" Target="../media/image76.png"/><Relationship Id="rId2" Type="http://schemas.openxmlformats.org/officeDocument/2006/relationships/chart" Target="../charts/chart28.xml"/><Relationship Id="rId1" Type="http://schemas.openxmlformats.org/officeDocument/2006/relationships/image" Target="../media/image72.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9.xml.rels><?xml version="1.0" encoding="UTF-8" standalone="yes"?>
<Relationships xmlns="http://schemas.openxmlformats.org/package/2006/relationships"><Relationship Id="rId8" Type="http://schemas.openxmlformats.org/officeDocument/2006/relationships/image" Target="../media/image84.png"/><Relationship Id="rId3" Type="http://schemas.openxmlformats.org/officeDocument/2006/relationships/image" Target="../media/image79.png"/><Relationship Id="rId7" Type="http://schemas.openxmlformats.org/officeDocument/2006/relationships/image" Target="../media/image83.png"/><Relationship Id="rId2" Type="http://schemas.openxmlformats.org/officeDocument/2006/relationships/image" Target="../media/image78.png"/><Relationship Id="rId1" Type="http://schemas.openxmlformats.org/officeDocument/2006/relationships/image" Target="../media/image77.png"/><Relationship Id="rId6" Type="http://schemas.openxmlformats.org/officeDocument/2006/relationships/image" Target="../media/image82.png"/><Relationship Id="rId5" Type="http://schemas.openxmlformats.org/officeDocument/2006/relationships/image" Target="../media/image81.png"/><Relationship Id="rId10" Type="http://schemas.openxmlformats.org/officeDocument/2006/relationships/image" Target="../media/image86.png"/><Relationship Id="rId4" Type="http://schemas.openxmlformats.org/officeDocument/2006/relationships/image" Target="../media/image80.png"/><Relationship Id="rId9"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85725</xdr:rowOff>
    </xdr:from>
    <xdr:to>
      <xdr:col>6</xdr:col>
      <xdr:colOff>123338</xdr:colOff>
      <xdr:row>6</xdr:row>
      <xdr:rowOff>142749</xdr:rowOff>
    </xdr:to>
    <xdr:pic>
      <xdr:nvPicPr>
        <xdr:cNvPr id="2" name="Picture 1">
          <a:extLst>
            <a:ext uri="{FF2B5EF4-FFF2-40B4-BE49-F238E27FC236}">
              <a16:creationId xmlns:a16="http://schemas.microsoft.com/office/drawing/2014/main" id="{C5D559E1-BB4D-4485-A59B-D8D35C82533E}"/>
            </a:ext>
          </a:extLst>
        </xdr:cNvPr>
        <xdr:cNvPicPr>
          <a:picLocks noChangeAspect="1"/>
        </xdr:cNvPicPr>
      </xdr:nvPicPr>
      <xdr:blipFill>
        <a:blip xmlns:r="http://schemas.openxmlformats.org/officeDocument/2006/relationships" r:embed="rId1"/>
        <a:stretch>
          <a:fillRect/>
        </a:stretch>
      </xdr:blipFill>
      <xdr:spPr>
        <a:xfrm>
          <a:off x="9525" y="276225"/>
          <a:ext cx="3895238" cy="1009524"/>
        </a:xfrm>
        <a:prstGeom prst="rect">
          <a:avLst/>
        </a:prstGeom>
      </xdr:spPr>
    </xdr:pic>
    <xdr:clientData/>
  </xdr:twoCellAnchor>
  <xdr:twoCellAnchor editAs="oneCell">
    <xdr:from>
      <xdr:col>7</xdr:col>
      <xdr:colOff>0</xdr:colOff>
      <xdr:row>0</xdr:row>
      <xdr:rowOff>0</xdr:rowOff>
    </xdr:from>
    <xdr:to>
      <xdr:col>11</xdr:col>
      <xdr:colOff>313981</xdr:colOff>
      <xdr:row>1</xdr:row>
      <xdr:rowOff>19024</xdr:rowOff>
    </xdr:to>
    <xdr:pic>
      <xdr:nvPicPr>
        <xdr:cNvPr id="3" name="Picture 2">
          <a:extLst>
            <a:ext uri="{FF2B5EF4-FFF2-40B4-BE49-F238E27FC236}">
              <a16:creationId xmlns:a16="http://schemas.microsoft.com/office/drawing/2014/main" id="{A7403844-0FD7-46A0-AD96-B886F38D36B6}"/>
            </a:ext>
          </a:extLst>
        </xdr:cNvPr>
        <xdr:cNvPicPr>
          <a:picLocks noChangeAspect="1"/>
        </xdr:cNvPicPr>
      </xdr:nvPicPr>
      <xdr:blipFill>
        <a:blip xmlns:r="http://schemas.openxmlformats.org/officeDocument/2006/relationships" r:embed="rId2"/>
        <a:stretch>
          <a:fillRect/>
        </a:stretch>
      </xdr:blipFill>
      <xdr:spPr>
        <a:xfrm>
          <a:off x="4267200" y="0"/>
          <a:ext cx="2752381" cy="209524"/>
        </a:xfrm>
        <a:prstGeom prst="rect">
          <a:avLst/>
        </a:prstGeom>
      </xdr:spPr>
    </xdr:pic>
    <xdr:clientData/>
  </xdr:twoCellAnchor>
  <xdr:twoCellAnchor editAs="oneCell">
    <xdr:from>
      <xdr:col>7</xdr:col>
      <xdr:colOff>28575</xdr:colOff>
      <xdr:row>1</xdr:row>
      <xdr:rowOff>28575</xdr:rowOff>
    </xdr:from>
    <xdr:to>
      <xdr:col>13</xdr:col>
      <xdr:colOff>313832</xdr:colOff>
      <xdr:row>5</xdr:row>
      <xdr:rowOff>104670</xdr:rowOff>
    </xdr:to>
    <xdr:pic>
      <xdr:nvPicPr>
        <xdr:cNvPr id="4" name="Picture 3">
          <a:extLst>
            <a:ext uri="{FF2B5EF4-FFF2-40B4-BE49-F238E27FC236}">
              <a16:creationId xmlns:a16="http://schemas.microsoft.com/office/drawing/2014/main" id="{C9E7A00D-7F4D-422C-B174-23202978A3A4}"/>
            </a:ext>
          </a:extLst>
        </xdr:cNvPr>
        <xdr:cNvPicPr>
          <a:picLocks noChangeAspect="1"/>
        </xdr:cNvPicPr>
      </xdr:nvPicPr>
      <xdr:blipFill>
        <a:blip xmlns:r="http://schemas.openxmlformats.org/officeDocument/2006/relationships" r:embed="rId3"/>
        <a:stretch>
          <a:fillRect/>
        </a:stretch>
      </xdr:blipFill>
      <xdr:spPr>
        <a:xfrm>
          <a:off x="4295775" y="219075"/>
          <a:ext cx="3942857" cy="838095"/>
        </a:xfrm>
        <a:prstGeom prst="rect">
          <a:avLst/>
        </a:prstGeom>
      </xdr:spPr>
    </xdr:pic>
    <xdr:clientData/>
  </xdr:twoCellAnchor>
  <xdr:twoCellAnchor editAs="oneCell">
    <xdr:from>
      <xdr:col>7</xdr:col>
      <xdr:colOff>0</xdr:colOff>
      <xdr:row>7</xdr:row>
      <xdr:rowOff>85725</xdr:rowOff>
    </xdr:from>
    <xdr:to>
      <xdr:col>13</xdr:col>
      <xdr:colOff>247162</xdr:colOff>
      <xdr:row>15</xdr:row>
      <xdr:rowOff>56963</xdr:rowOff>
    </xdr:to>
    <xdr:pic>
      <xdr:nvPicPr>
        <xdr:cNvPr id="5" name="Picture 4">
          <a:extLst>
            <a:ext uri="{FF2B5EF4-FFF2-40B4-BE49-F238E27FC236}">
              <a16:creationId xmlns:a16="http://schemas.microsoft.com/office/drawing/2014/main" id="{4CC47F47-EFC2-4B84-A8AD-EC142DC4D7CE}"/>
            </a:ext>
          </a:extLst>
        </xdr:cNvPr>
        <xdr:cNvPicPr>
          <a:picLocks noChangeAspect="1"/>
        </xdr:cNvPicPr>
      </xdr:nvPicPr>
      <xdr:blipFill>
        <a:blip xmlns:r="http://schemas.openxmlformats.org/officeDocument/2006/relationships" r:embed="rId4"/>
        <a:stretch>
          <a:fillRect/>
        </a:stretch>
      </xdr:blipFill>
      <xdr:spPr>
        <a:xfrm>
          <a:off x="4267200" y="1419225"/>
          <a:ext cx="3904762" cy="1495238"/>
        </a:xfrm>
        <a:prstGeom prst="rect">
          <a:avLst/>
        </a:prstGeom>
      </xdr:spPr>
    </xdr:pic>
    <xdr:clientData/>
  </xdr:twoCellAnchor>
  <xdr:twoCellAnchor editAs="oneCell">
    <xdr:from>
      <xdr:col>11</xdr:col>
      <xdr:colOff>0</xdr:colOff>
      <xdr:row>47</xdr:row>
      <xdr:rowOff>0</xdr:rowOff>
    </xdr:from>
    <xdr:to>
      <xdr:col>16</xdr:col>
      <xdr:colOff>18667</xdr:colOff>
      <xdr:row>48</xdr:row>
      <xdr:rowOff>123786</xdr:rowOff>
    </xdr:to>
    <xdr:pic>
      <xdr:nvPicPr>
        <xdr:cNvPr id="6" name="Picture 5">
          <a:extLst>
            <a:ext uri="{FF2B5EF4-FFF2-40B4-BE49-F238E27FC236}">
              <a16:creationId xmlns:a16="http://schemas.microsoft.com/office/drawing/2014/main" id="{B9A7A911-AC07-4961-9E1E-F237A3C7831A}"/>
            </a:ext>
          </a:extLst>
        </xdr:cNvPr>
        <xdr:cNvPicPr>
          <a:picLocks noChangeAspect="1"/>
        </xdr:cNvPicPr>
      </xdr:nvPicPr>
      <xdr:blipFill>
        <a:blip xmlns:r="http://schemas.openxmlformats.org/officeDocument/2006/relationships" r:embed="rId5"/>
        <a:stretch>
          <a:fillRect/>
        </a:stretch>
      </xdr:blipFill>
      <xdr:spPr>
        <a:xfrm>
          <a:off x="6829425" y="8953500"/>
          <a:ext cx="3066667" cy="3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151924</xdr:colOff>
      <xdr:row>9</xdr:row>
      <xdr:rowOff>76024</xdr:rowOff>
    </xdr:to>
    <xdr:pic>
      <xdr:nvPicPr>
        <xdr:cNvPr id="2" name="Picture 1">
          <a:extLst>
            <a:ext uri="{FF2B5EF4-FFF2-40B4-BE49-F238E27FC236}">
              <a16:creationId xmlns:a16="http://schemas.microsoft.com/office/drawing/2014/main" id="{D683108F-35AE-4864-A5C3-5109B2D3E512}"/>
            </a:ext>
          </a:extLst>
        </xdr:cNvPr>
        <xdr:cNvPicPr>
          <a:picLocks noChangeAspect="1"/>
        </xdr:cNvPicPr>
      </xdr:nvPicPr>
      <xdr:blipFill>
        <a:blip xmlns:r="http://schemas.openxmlformats.org/officeDocument/2006/relationships" r:embed="rId1"/>
        <a:stretch>
          <a:fillRect/>
        </a:stretch>
      </xdr:blipFill>
      <xdr:spPr>
        <a:xfrm>
          <a:off x="609600" y="381000"/>
          <a:ext cx="3809524" cy="1409524"/>
        </a:xfrm>
        <a:prstGeom prst="rect">
          <a:avLst/>
        </a:prstGeom>
      </xdr:spPr>
    </xdr:pic>
    <xdr:clientData/>
  </xdr:twoCellAnchor>
  <xdr:twoCellAnchor editAs="oneCell">
    <xdr:from>
      <xdr:col>1</xdr:col>
      <xdr:colOff>0</xdr:colOff>
      <xdr:row>11</xdr:row>
      <xdr:rowOff>0</xdr:rowOff>
    </xdr:from>
    <xdr:to>
      <xdr:col>7</xdr:col>
      <xdr:colOff>161448</xdr:colOff>
      <xdr:row>34</xdr:row>
      <xdr:rowOff>28024</xdr:rowOff>
    </xdr:to>
    <xdr:pic>
      <xdr:nvPicPr>
        <xdr:cNvPr id="3" name="Picture 2">
          <a:extLst>
            <a:ext uri="{FF2B5EF4-FFF2-40B4-BE49-F238E27FC236}">
              <a16:creationId xmlns:a16="http://schemas.microsoft.com/office/drawing/2014/main" id="{457434A4-48AA-4BCF-BCB1-052F157E7894}"/>
            </a:ext>
          </a:extLst>
        </xdr:cNvPr>
        <xdr:cNvPicPr>
          <a:picLocks noChangeAspect="1"/>
        </xdr:cNvPicPr>
      </xdr:nvPicPr>
      <xdr:blipFill>
        <a:blip xmlns:r="http://schemas.openxmlformats.org/officeDocument/2006/relationships" r:embed="rId2"/>
        <a:stretch>
          <a:fillRect/>
        </a:stretch>
      </xdr:blipFill>
      <xdr:spPr>
        <a:xfrm>
          <a:off x="609600" y="2095500"/>
          <a:ext cx="3819048" cy="4409524"/>
        </a:xfrm>
        <a:prstGeom prst="rect">
          <a:avLst/>
        </a:prstGeom>
      </xdr:spPr>
    </xdr:pic>
    <xdr:clientData/>
  </xdr:twoCellAnchor>
  <xdr:twoCellAnchor editAs="oneCell">
    <xdr:from>
      <xdr:col>8</xdr:col>
      <xdr:colOff>0</xdr:colOff>
      <xdr:row>11</xdr:row>
      <xdr:rowOff>0</xdr:rowOff>
    </xdr:from>
    <xdr:to>
      <xdr:col>14</xdr:col>
      <xdr:colOff>256686</xdr:colOff>
      <xdr:row>15</xdr:row>
      <xdr:rowOff>18952</xdr:rowOff>
    </xdr:to>
    <xdr:pic>
      <xdr:nvPicPr>
        <xdr:cNvPr id="4" name="Picture 3">
          <a:extLst>
            <a:ext uri="{FF2B5EF4-FFF2-40B4-BE49-F238E27FC236}">
              <a16:creationId xmlns:a16="http://schemas.microsoft.com/office/drawing/2014/main" id="{02A73A9E-09B9-41C7-9069-13BAA9F01B93}"/>
            </a:ext>
          </a:extLst>
        </xdr:cNvPr>
        <xdr:cNvPicPr>
          <a:picLocks noChangeAspect="1"/>
        </xdr:cNvPicPr>
      </xdr:nvPicPr>
      <xdr:blipFill>
        <a:blip xmlns:r="http://schemas.openxmlformats.org/officeDocument/2006/relationships" r:embed="rId3"/>
        <a:stretch>
          <a:fillRect/>
        </a:stretch>
      </xdr:blipFill>
      <xdr:spPr>
        <a:xfrm>
          <a:off x="4876800" y="2095500"/>
          <a:ext cx="3914286" cy="780952"/>
        </a:xfrm>
        <a:prstGeom prst="rect">
          <a:avLst/>
        </a:prstGeom>
      </xdr:spPr>
    </xdr:pic>
    <xdr:clientData/>
  </xdr:twoCellAnchor>
  <xdr:twoCellAnchor editAs="oneCell">
    <xdr:from>
      <xdr:col>1</xdr:col>
      <xdr:colOff>0</xdr:colOff>
      <xdr:row>35</xdr:row>
      <xdr:rowOff>0</xdr:rowOff>
    </xdr:from>
    <xdr:to>
      <xdr:col>14</xdr:col>
      <xdr:colOff>360914</xdr:colOff>
      <xdr:row>51</xdr:row>
      <xdr:rowOff>152000</xdr:rowOff>
    </xdr:to>
    <xdr:pic>
      <xdr:nvPicPr>
        <xdr:cNvPr id="5" name="Picture 4">
          <a:extLst>
            <a:ext uri="{FF2B5EF4-FFF2-40B4-BE49-F238E27FC236}">
              <a16:creationId xmlns:a16="http://schemas.microsoft.com/office/drawing/2014/main" id="{7AF3D04E-F09E-4DD0-83FF-E94D8CDD9F71}"/>
            </a:ext>
          </a:extLst>
        </xdr:cNvPr>
        <xdr:cNvPicPr>
          <a:picLocks noChangeAspect="1"/>
        </xdr:cNvPicPr>
      </xdr:nvPicPr>
      <xdr:blipFill>
        <a:blip xmlns:r="http://schemas.openxmlformats.org/officeDocument/2006/relationships" r:embed="rId4"/>
        <a:stretch>
          <a:fillRect/>
        </a:stretch>
      </xdr:blipFill>
      <xdr:spPr>
        <a:xfrm>
          <a:off x="609600" y="6667500"/>
          <a:ext cx="8285714" cy="32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370981</xdr:colOff>
      <xdr:row>19</xdr:row>
      <xdr:rowOff>161476</xdr:rowOff>
    </xdr:to>
    <xdr:pic>
      <xdr:nvPicPr>
        <xdr:cNvPr id="2" name="Picture 1">
          <a:extLst>
            <a:ext uri="{FF2B5EF4-FFF2-40B4-BE49-F238E27FC236}">
              <a16:creationId xmlns:a16="http://schemas.microsoft.com/office/drawing/2014/main" id="{98BCC2C3-E6AD-42CE-BA67-10A52DD1A605}"/>
            </a:ext>
          </a:extLst>
        </xdr:cNvPr>
        <xdr:cNvPicPr>
          <a:picLocks noChangeAspect="1"/>
        </xdr:cNvPicPr>
      </xdr:nvPicPr>
      <xdr:blipFill>
        <a:blip xmlns:r="http://schemas.openxmlformats.org/officeDocument/2006/relationships" r:embed="rId1"/>
        <a:stretch>
          <a:fillRect/>
        </a:stretch>
      </xdr:blipFill>
      <xdr:spPr>
        <a:xfrm>
          <a:off x="0" y="190500"/>
          <a:ext cx="3952381" cy="3590476"/>
        </a:xfrm>
        <a:prstGeom prst="rect">
          <a:avLst/>
        </a:prstGeom>
      </xdr:spPr>
    </xdr:pic>
    <xdr:clientData/>
  </xdr:twoCellAnchor>
  <xdr:twoCellAnchor editAs="oneCell">
    <xdr:from>
      <xdr:col>7</xdr:col>
      <xdr:colOff>0</xdr:colOff>
      <xdr:row>1</xdr:row>
      <xdr:rowOff>0</xdr:rowOff>
    </xdr:from>
    <xdr:to>
      <xdr:col>15</xdr:col>
      <xdr:colOff>447009</xdr:colOff>
      <xdr:row>17</xdr:row>
      <xdr:rowOff>104381</xdr:rowOff>
    </xdr:to>
    <xdr:pic>
      <xdr:nvPicPr>
        <xdr:cNvPr id="3" name="Picture 2">
          <a:extLst>
            <a:ext uri="{FF2B5EF4-FFF2-40B4-BE49-F238E27FC236}">
              <a16:creationId xmlns:a16="http://schemas.microsoft.com/office/drawing/2014/main" id="{68677342-7501-4E58-A31B-A40A81214A1B}"/>
            </a:ext>
          </a:extLst>
        </xdr:cNvPr>
        <xdr:cNvPicPr>
          <a:picLocks noChangeAspect="1"/>
        </xdr:cNvPicPr>
      </xdr:nvPicPr>
      <xdr:blipFill>
        <a:blip xmlns:r="http://schemas.openxmlformats.org/officeDocument/2006/relationships" r:embed="rId2"/>
        <a:stretch>
          <a:fillRect/>
        </a:stretch>
      </xdr:blipFill>
      <xdr:spPr>
        <a:xfrm>
          <a:off x="4267200" y="190500"/>
          <a:ext cx="5323809" cy="3152381"/>
        </a:xfrm>
        <a:prstGeom prst="rect">
          <a:avLst/>
        </a:prstGeom>
      </xdr:spPr>
    </xdr:pic>
    <xdr:clientData/>
  </xdr:twoCellAnchor>
  <xdr:twoCellAnchor editAs="oneCell">
    <xdr:from>
      <xdr:col>0</xdr:col>
      <xdr:colOff>57150</xdr:colOff>
      <xdr:row>20</xdr:row>
      <xdr:rowOff>142875</xdr:rowOff>
    </xdr:from>
    <xdr:to>
      <xdr:col>5</xdr:col>
      <xdr:colOff>399559</xdr:colOff>
      <xdr:row>31</xdr:row>
      <xdr:rowOff>133089</xdr:rowOff>
    </xdr:to>
    <xdr:pic>
      <xdr:nvPicPr>
        <xdr:cNvPr id="4" name="Picture 3">
          <a:extLst>
            <a:ext uri="{FF2B5EF4-FFF2-40B4-BE49-F238E27FC236}">
              <a16:creationId xmlns:a16="http://schemas.microsoft.com/office/drawing/2014/main" id="{E668A43E-52F1-4780-9511-35E39B3254D0}"/>
            </a:ext>
          </a:extLst>
        </xdr:cNvPr>
        <xdr:cNvPicPr>
          <a:picLocks noChangeAspect="1"/>
        </xdr:cNvPicPr>
      </xdr:nvPicPr>
      <xdr:blipFill>
        <a:blip xmlns:r="http://schemas.openxmlformats.org/officeDocument/2006/relationships" r:embed="rId3"/>
        <a:stretch>
          <a:fillRect/>
        </a:stretch>
      </xdr:blipFill>
      <xdr:spPr>
        <a:xfrm>
          <a:off x="57150" y="3952875"/>
          <a:ext cx="3923809" cy="2085714"/>
        </a:xfrm>
        <a:prstGeom prst="rect">
          <a:avLst/>
        </a:prstGeom>
      </xdr:spPr>
    </xdr:pic>
    <xdr:clientData/>
  </xdr:twoCellAnchor>
  <xdr:twoCellAnchor editAs="oneCell">
    <xdr:from>
      <xdr:col>7</xdr:col>
      <xdr:colOff>0</xdr:colOff>
      <xdr:row>21</xdr:row>
      <xdr:rowOff>0</xdr:rowOff>
    </xdr:from>
    <xdr:to>
      <xdr:col>13</xdr:col>
      <xdr:colOff>304305</xdr:colOff>
      <xdr:row>39</xdr:row>
      <xdr:rowOff>151952</xdr:rowOff>
    </xdr:to>
    <xdr:pic>
      <xdr:nvPicPr>
        <xdr:cNvPr id="5" name="Picture 4">
          <a:extLst>
            <a:ext uri="{FF2B5EF4-FFF2-40B4-BE49-F238E27FC236}">
              <a16:creationId xmlns:a16="http://schemas.microsoft.com/office/drawing/2014/main" id="{4A72835E-F150-48CE-A70D-31E23ADFE3B4}"/>
            </a:ext>
          </a:extLst>
        </xdr:cNvPr>
        <xdr:cNvPicPr>
          <a:picLocks noChangeAspect="1"/>
        </xdr:cNvPicPr>
      </xdr:nvPicPr>
      <xdr:blipFill>
        <a:blip xmlns:r="http://schemas.openxmlformats.org/officeDocument/2006/relationships" r:embed="rId4"/>
        <a:stretch>
          <a:fillRect/>
        </a:stretch>
      </xdr:blipFill>
      <xdr:spPr>
        <a:xfrm>
          <a:off x="4267200" y="4000500"/>
          <a:ext cx="3961905" cy="3580952"/>
        </a:xfrm>
        <a:prstGeom prst="rect">
          <a:avLst/>
        </a:prstGeom>
      </xdr:spPr>
    </xdr:pic>
    <xdr:clientData/>
  </xdr:twoCellAnchor>
  <xdr:twoCellAnchor editAs="oneCell">
    <xdr:from>
      <xdr:col>0</xdr:col>
      <xdr:colOff>0</xdr:colOff>
      <xdr:row>41</xdr:row>
      <xdr:rowOff>0</xdr:rowOff>
    </xdr:from>
    <xdr:to>
      <xdr:col>7</xdr:col>
      <xdr:colOff>11689</xdr:colOff>
      <xdr:row>55</xdr:row>
      <xdr:rowOff>57150</xdr:rowOff>
    </xdr:to>
    <xdr:pic>
      <xdr:nvPicPr>
        <xdr:cNvPr id="6" name="Picture 5">
          <a:extLst>
            <a:ext uri="{FF2B5EF4-FFF2-40B4-BE49-F238E27FC236}">
              <a16:creationId xmlns:a16="http://schemas.microsoft.com/office/drawing/2014/main" id="{CFB0A61D-6E2C-4527-B09A-7AF9EFEE6408}"/>
            </a:ext>
          </a:extLst>
        </xdr:cNvPr>
        <xdr:cNvPicPr>
          <a:picLocks noChangeAspect="1"/>
        </xdr:cNvPicPr>
      </xdr:nvPicPr>
      <xdr:blipFill>
        <a:blip xmlns:r="http://schemas.openxmlformats.org/officeDocument/2006/relationships" r:embed="rId5"/>
        <a:stretch>
          <a:fillRect/>
        </a:stretch>
      </xdr:blipFill>
      <xdr:spPr>
        <a:xfrm>
          <a:off x="0" y="7810500"/>
          <a:ext cx="4812289" cy="2724150"/>
        </a:xfrm>
        <a:prstGeom prst="rect">
          <a:avLst/>
        </a:prstGeom>
      </xdr:spPr>
    </xdr:pic>
    <xdr:clientData/>
  </xdr:twoCellAnchor>
  <xdr:twoCellAnchor editAs="oneCell">
    <xdr:from>
      <xdr:col>0</xdr:col>
      <xdr:colOff>0</xdr:colOff>
      <xdr:row>85</xdr:row>
      <xdr:rowOff>114301</xdr:rowOff>
    </xdr:from>
    <xdr:to>
      <xdr:col>8</xdr:col>
      <xdr:colOff>542925</xdr:colOff>
      <xdr:row>106</xdr:row>
      <xdr:rowOff>100093</xdr:rowOff>
    </xdr:to>
    <xdr:pic>
      <xdr:nvPicPr>
        <xdr:cNvPr id="7" name="Picture 6">
          <a:extLst>
            <a:ext uri="{FF2B5EF4-FFF2-40B4-BE49-F238E27FC236}">
              <a16:creationId xmlns:a16="http://schemas.microsoft.com/office/drawing/2014/main" id="{9FDF4CDE-9C73-4EC6-95DB-98AA6DBD7CBD}"/>
            </a:ext>
          </a:extLst>
        </xdr:cNvPr>
        <xdr:cNvPicPr>
          <a:picLocks noChangeAspect="1"/>
        </xdr:cNvPicPr>
      </xdr:nvPicPr>
      <xdr:blipFill>
        <a:blip xmlns:r="http://schemas.openxmlformats.org/officeDocument/2006/relationships" r:embed="rId6"/>
        <a:stretch>
          <a:fillRect/>
        </a:stretch>
      </xdr:blipFill>
      <xdr:spPr>
        <a:xfrm>
          <a:off x="0" y="16306801"/>
          <a:ext cx="5953125" cy="39862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19050</xdr:colOff>
      <xdr:row>24</xdr:row>
      <xdr:rowOff>38100</xdr:rowOff>
    </xdr:from>
    <xdr:to>
      <xdr:col>9</xdr:col>
      <xdr:colOff>667518</xdr:colOff>
      <xdr:row>53</xdr:row>
      <xdr:rowOff>57924</xdr:rowOff>
    </xdr:to>
    <xdr:pic>
      <xdr:nvPicPr>
        <xdr:cNvPr id="3" name="Picture 2">
          <a:extLst>
            <a:ext uri="{FF2B5EF4-FFF2-40B4-BE49-F238E27FC236}">
              <a16:creationId xmlns:a16="http://schemas.microsoft.com/office/drawing/2014/main" id="{F238BD22-57D7-431D-B13F-39224A63A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5550" y="3657600"/>
          <a:ext cx="5506218" cy="5544324"/>
        </a:xfrm>
        <a:prstGeom prst="rect">
          <a:avLst/>
        </a:prstGeom>
      </xdr:spPr>
    </xdr:pic>
    <xdr:clientData/>
  </xdr:twoCellAnchor>
  <xdr:twoCellAnchor>
    <xdr:from>
      <xdr:col>3</xdr:col>
      <xdr:colOff>542925</xdr:colOff>
      <xdr:row>22</xdr:row>
      <xdr:rowOff>133351</xdr:rowOff>
    </xdr:from>
    <xdr:to>
      <xdr:col>9</xdr:col>
      <xdr:colOff>257175</xdr:colOff>
      <xdr:row>38</xdr:row>
      <xdr:rowOff>4763</xdr:rowOff>
    </xdr:to>
    <xdr:graphicFrame macro="">
      <xdr:nvGraphicFramePr>
        <xdr:cNvPr id="4" name="Chart 3">
          <a:extLst>
            <a:ext uri="{FF2B5EF4-FFF2-40B4-BE49-F238E27FC236}">
              <a16:creationId xmlns:a16="http://schemas.microsoft.com/office/drawing/2014/main" id="{94196E57-79DF-422A-BFCA-4E2203761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504825</xdr:colOff>
      <xdr:row>34</xdr:row>
      <xdr:rowOff>161925</xdr:rowOff>
    </xdr:from>
    <xdr:to>
      <xdr:col>9</xdr:col>
      <xdr:colOff>219075</xdr:colOff>
      <xdr:row>49</xdr:row>
      <xdr:rowOff>185737</xdr:rowOff>
    </xdr:to>
    <xdr:graphicFrame macro="">
      <xdr:nvGraphicFramePr>
        <xdr:cNvPr id="5" name="Chart 4">
          <a:extLst>
            <a:ext uri="{FF2B5EF4-FFF2-40B4-BE49-F238E27FC236}">
              <a16:creationId xmlns:a16="http://schemas.microsoft.com/office/drawing/2014/main" id="{60DF91CE-C38E-464F-BC13-304BF0FE7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55</xdr:row>
      <xdr:rowOff>0</xdr:rowOff>
    </xdr:from>
    <xdr:to>
      <xdr:col>4</xdr:col>
      <xdr:colOff>751988</xdr:colOff>
      <xdr:row>61</xdr:row>
      <xdr:rowOff>171286</xdr:rowOff>
    </xdr:to>
    <xdr:pic>
      <xdr:nvPicPr>
        <xdr:cNvPr id="2" name="Picture 1">
          <a:extLst>
            <a:ext uri="{FF2B5EF4-FFF2-40B4-BE49-F238E27FC236}">
              <a16:creationId xmlns:a16="http://schemas.microsoft.com/office/drawing/2014/main" id="{F8C1E51E-C1C7-4890-A658-5CACCD10F6ED}"/>
            </a:ext>
          </a:extLst>
        </xdr:cNvPr>
        <xdr:cNvPicPr>
          <a:picLocks noChangeAspect="1"/>
        </xdr:cNvPicPr>
      </xdr:nvPicPr>
      <xdr:blipFill>
        <a:blip xmlns:r="http://schemas.openxmlformats.org/officeDocument/2006/relationships" r:embed="rId4"/>
        <a:stretch>
          <a:fillRect/>
        </a:stretch>
      </xdr:blipFill>
      <xdr:spPr>
        <a:xfrm>
          <a:off x="0" y="10096500"/>
          <a:ext cx="3895238" cy="1314286"/>
        </a:xfrm>
        <a:prstGeom prst="rect">
          <a:avLst/>
        </a:prstGeom>
      </xdr:spPr>
    </xdr:pic>
    <xdr:clientData/>
  </xdr:twoCellAnchor>
  <xdr:twoCellAnchor editAs="oneCell">
    <xdr:from>
      <xdr:col>0</xdr:col>
      <xdr:colOff>0</xdr:colOff>
      <xdr:row>63</xdr:row>
      <xdr:rowOff>0</xdr:rowOff>
    </xdr:from>
    <xdr:to>
      <xdr:col>4</xdr:col>
      <xdr:colOff>742464</xdr:colOff>
      <xdr:row>75</xdr:row>
      <xdr:rowOff>104476</xdr:rowOff>
    </xdr:to>
    <xdr:pic>
      <xdr:nvPicPr>
        <xdr:cNvPr id="6" name="Picture 5">
          <a:extLst>
            <a:ext uri="{FF2B5EF4-FFF2-40B4-BE49-F238E27FC236}">
              <a16:creationId xmlns:a16="http://schemas.microsoft.com/office/drawing/2014/main" id="{866CE272-0B4A-4345-824B-3DE563FC27E9}"/>
            </a:ext>
          </a:extLst>
        </xdr:cNvPr>
        <xdr:cNvPicPr>
          <a:picLocks noChangeAspect="1"/>
        </xdr:cNvPicPr>
      </xdr:nvPicPr>
      <xdr:blipFill>
        <a:blip xmlns:r="http://schemas.openxmlformats.org/officeDocument/2006/relationships" r:embed="rId5"/>
        <a:stretch>
          <a:fillRect/>
        </a:stretch>
      </xdr:blipFill>
      <xdr:spPr>
        <a:xfrm>
          <a:off x="0" y="11620500"/>
          <a:ext cx="3885714" cy="2390476"/>
        </a:xfrm>
        <a:prstGeom prst="rect">
          <a:avLst/>
        </a:prstGeom>
      </xdr:spPr>
    </xdr:pic>
    <xdr:clientData/>
  </xdr:twoCellAnchor>
  <xdr:twoCellAnchor editAs="oneCell">
    <xdr:from>
      <xdr:col>4</xdr:col>
      <xdr:colOff>933450</xdr:colOff>
      <xdr:row>66</xdr:row>
      <xdr:rowOff>0</xdr:rowOff>
    </xdr:from>
    <xdr:to>
      <xdr:col>9</xdr:col>
      <xdr:colOff>647214</xdr:colOff>
      <xdr:row>75</xdr:row>
      <xdr:rowOff>171214</xdr:rowOff>
    </xdr:to>
    <xdr:pic>
      <xdr:nvPicPr>
        <xdr:cNvPr id="7" name="Picture 6">
          <a:extLst>
            <a:ext uri="{FF2B5EF4-FFF2-40B4-BE49-F238E27FC236}">
              <a16:creationId xmlns:a16="http://schemas.microsoft.com/office/drawing/2014/main" id="{BAA0D5DC-A5A3-4052-B402-3462349C10A1}"/>
            </a:ext>
          </a:extLst>
        </xdr:cNvPr>
        <xdr:cNvPicPr>
          <a:picLocks noChangeAspect="1"/>
        </xdr:cNvPicPr>
      </xdr:nvPicPr>
      <xdr:blipFill>
        <a:blip xmlns:r="http://schemas.openxmlformats.org/officeDocument/2006/relationships" r:embed="rId6"/>
        <a:stretch>
          <a:fillRect/>
        </a:stretch>
      </xdr:blipFill>
      <xdr:spPr>
        <a:xfrm>
          <a:off x="4076700" y="12573000"/>
          <a:ext cx="3885714" cy="1885714"/>
        </a:xfrm>
        <a:prstGeom prst="rect">
          <a:avLst/>
        </a:prstGeom>
      </xdr:spPr>
    </xdr:pic>
    <xdr:clientData/>
  </xdr:twoCellAnchor>
  <xdr:twoCellAnchor editAs="oneCell">
    <xdr:from>
      <xdr:col>5</xdr:col>
      <xdr:colOff>0</xdr:colOff>
      <xdr:row>76</xdr:row>
      <xdr:rowOff>66675</xdr:rowOff>
    </xdr:from>
    <xdr:to>
      <xdr:col>10</xdr:col>
      <xdr:colOff>113812</xdr:colOff>
      <xdr:row>76</xdr:row>
      <xdr:rowOff>580961</xdr:rowOff>
    </xdr:to>
    <xdr:pic>
      <xdr:nvPicPr>
        <xdr:cNvPr id="8" name="Picture 7">
          <a:extLst>
            <a:ext uri="{FF2B5EF4-FFF2-40B4-BE49-F238E27FC236}">
              <a16:creationId xmlns:a16="http://schemas.microsoft.com/office/drawing/2014/main" id="{8A465523-D8AB-4391-ADA3-55D8C1363050}"/>
            </a:ext>
          </a:extLst>
        </xdr:cNvPr>
        <xdr:cNvPicPr>
          <a:picLocks noChangeAspect="1"/>
        </xdr:cNvPicPr>
      </xdr:nvPicPr>
      <xdr:blipFill>
        <a:blip xmlns:r="http://schemas.openxmlformats.org/officeDocument/2006/relationships" r:embed="rId7"/>
        <a:stretch>
          <a:fillRect/>
        </a:stretch>
      </xdr:blipFill>
      <xdr:spPr>
        <a:xfrm>
          <a:off x="4210050" y="14163675"/>
          <a:ext cx="3904762" cy="514286"/>
        </a:xfrm>
        <a:prstGeom prst="rect">
          <a:avLst/>
        </a:prstGeom>
      </xdr:spPr>
    </xdr:pic>
    <xdr:clientData/>
  </xdr:twoCellAnchor>
  <xdr:twoCellAnchor editAs="oneCell">
    <xdr:from>
      <xdr:col>5</xdr:col>
      <xdr:colOff>19050</xdr:colOff>
      <xdr:row>76</xdr:row>
      <xdr:rowOff>552450</xdr:rowOff>
    </xdr:from>
    <xdr:to>
      <xdr:col>10</xdr:col>
      <xdr:colOff>132862</xdr:colOff>
      <xdr:row>76</xdr:row>
      <xdr:rowOff>914355</xdr:rowOff>
    </xdr:to>
    <xdr:pic>
      <xdr:nvPicPr>
        <xdr:cNvPr id="9" name="Picture 8">
          <a:extLst>
            <a:ext uri="{FF2B5EF4-FFF2-40B4-BE49-F238E27FC236}">
              <a16:creationId xmlns:a16="http://schemas.microsoft.com/office/drawing/2014/main" id="{AD0FF3C4-DD5C-41A8-93BB-1E16BCCED17E}"/>
            </a:ext>
          </a:extLst>
        </xdr:cNvPr>
        <xdr:cNvPicPr>
          <a:picLocks noChangeAspect="1"/>
        </xdr:cNvPicPr>
      </xdr:nvPicPr>
      <xdr:blipFill>
        <a:blip xmlns:r="http://schemas.openxmlformats.org/officeDocument/2006/relationships" r:embed="rId8"/>
        <a:stretch>
          <a:fillRect/>
        </a:stretch>
      </xdr:blipFill>
      <xdr:spPr>
        <a:xfrm>
          <a:off x="4229100" y="14649450"/>
          <a:ext cx="3904762" cy="361905"/>
        </a:xfrm>
        <a:prstGeom prst="rect">
          <a:avLst/>
        </a:prstGeom>
      </xdr:spPr>
    </xdr:pic>
    <xdr:clientData/>
  </xdr:twoCellAnchor>
  <xdr:twoCellAnchor editAs="oneCell">
    <xdr:from>
      <xdr:col>0</xdr:col>
      <xdr:colOff>0</xdr:colOff>
      <xdr:row>80</xdr:row>
      <xdr:rowOff>19050</xdr:rowOff>
    </xdr:from>
    <xdr:to>
      <xdr:col>4</xdr:col>
      <xdr:colOff>751988</xdr:colOff>
      <xdr:row>84</xdr:row>
      <xdr:rowOff>123717</xdr:rowOff>
    </xdr:to>
    <xdr:pic>
      <xdr:nvPicPr>
        <xdr:cNvPr id="10" name="Picture 9">
          <a:extLst>
            <a:ext uri="{FF2B5EF4-FFF2-40B4-BE49-F238E27FC236}">
              <a16:creationId xmlns:a16="http://schemas.microsoft.com/office/drawing/2014/main" id="{4CF8641E-E30C-4602-AD41-FB420FB7B682}"/>
            </a:ext>
          </a:extLst>
        </xdr:cNvPr>
        <xdr:cNvPicPr>
          <a:picLocks noChangeAspect="1"/>
        </xdr:cNvPicPr>
      </xdr:nvPicPr>
      <xdr:blipFill>
        <a:blip xmlns:r="http://schemas.openxmlformats.org/officeDocument/2006/relationships" r:embed="rId9"/>
        <a:stretch>
          <a:fillRect/>
        </a:stretch>
      </xdr:blipFill>
      <xdr:spPr>
        <a:xfrm>
          <a:off x="0" y="15801975"/>
          <a:ext cx="3895238" cy="866667"/>
        </a:xfrm>
        <a:prstGeom prst="rect">
          <a:avLst/>
        </a:prstGeom>
      </xdr:spPr>
    </xdr:pic>
    <xdr:clientData/>
  </xdr:twoCellAnchor>
  <xdr:twoCellAnchor editAs="oneCell">
    <xdr:from>
      <xdr:col>0</xdr:col>
      <xdr:colOff>0</xdr:colOff>
      <xdr:row>85</xdr:row>
      <xdr:rowOff>0</xdr:rowOff>
    </xdr:from>
    <xdr:to>
      <xdr:col>4</xdr:col>
      <xdr:colOff>732940</xdr:colOff>
      <xdr:row>87</xdr:row>
      <xdr:rowOff>104714</xdr:rowOff>
    </xdr:to>
    <xdr:pic>
      <xdr:nvPicPr>
        <xdr:cNvPr id="11" name="Picture 10">
          <a:extLst>
            <a:ext uri="{FF2B5EF4-FFF2-40B4-BE49-F238E27FC236}">
              <a16:creationId xmlns:a16="http://schemas.microsoft.com/office/drawing/2014/main" id="{DDF25F3B-3A03-45BE-937A-781466D1B9FE}"/>
            </a:ext>
          </a:extLst>
        </xdr:cNvPr>
        <xdr:cNvPicPr>
          <a:picLocks noChangeAspect="1"/>
        </xdr:cNvPicPr>
      </xdr:nvPicPr>
      <xdr:blipFill>
        <a:blip xmlns:r="http://schemas.openxmlformats.org/officeDocument/2006/relationships" r:embed="rId10"/>
        <a:stretch>
          <a:fillRect/>
        </a:stretch>
      </xdr:blipFill>
      <xdr:spPr>
        <a:xfrm>
          <a:off x="0" y="16735425"/>
          <a:ext cx="3876190" cy="485714"/>
        </a:xfrm>
        <a:prstGeom prst="rect">
          <a:avLst/>
        </a:prstGeom>
      </xdr:spPr>
    </xdr:pic>
    <xdr:clientData/>
  </xdr:twoCellAnchor>
  <xdr:twoCellAnchor editAs="oneCell">
    <xdr:from>
      <xdr:col>3</xdr:col>
      <xdr:colOff>0</xdr:colOff>
      <xdr:row>0</xdr:row>
      <xdr:rowOff>0</xdr:rowOff>
    </xdr:from>
    <xdr:to>
      <xdr:col>7</xdr:col>
      <xdr:colOff>409087</xdr:colOff>
      <xdr:row>2</xdr:row>
      <xdr:rowOff>142810</xdr:rowOff>
    </xdr:to>
    <xdr:pic>
      <xdr:nvPicPr>
        <xdr:cNvPr id="12" name="Picture 11">
          <a:extLst>
            <a:ext uri="{FF2B5EF4-FFF2-40B4-BE49-F238E27FC236}">
              <a16:creationId xmlns:a16="http://schemas.microsoft.com/office/drawing/2014/main" id="{934855EF-8E00-44F6-B6CA-93E2F751D179}"/>
            </a:ext>
          </a:extLst>
        </xdr:cNvPr>
        <xdr:cNvPicPr>
          <a:picLocks noChangeAspect="1"/>
        </xdr:cNvPicPr>
      </xdr:nvPicPr>
      <xdr:blipFill>
        <a:blip xmlns:r="http://schemas.openxmlformats.org/officeDocument/2006/relationships" r:embed="rId11"/>
        <a:stretch>
          <a:fillRect/>
        </a:stretch>
      </xdr:blipFill>
      <xdr:spPr>
        <a:xfrm>
          <a:off x="2457450" y="0"/>
          <a:ext cx="3904762" cy="523810"/>
        </a:xfrm>
        <a:prstGeom prst="rect">
          <a:avLst/>
        </a:prstGeom>
      </xdr:spPr>
    </xdr:pic>
    <xdr:clientData/>
  </xdr:twoCellAnchor>
  <xdr:twoCellAnchor editAs="oneCell">
    <xdr:from>
      <xdr:col>10</xdr:col>
      <xdr:colOff>238125</xdr:colOff>
      <xdr:row>63</xdr:row>
      <xdr:rowOff>180975</xdr:rowOff>
    </xdr:from>
    <xdr:to>
      <xdr:col>14</xdr:col>
      <xdr:colOff>313840</xdr:colOff>
      <xdr:row>68</xdr:row>
      <xdr:rowOff>66570</xdr:rowOff>
    </xdr:to>
    <xdr:pic>
      <xdr:nvPicPr>
        <xdr:cNvPr id="13" name="Picture 12">
          <a:extLst>
            <a:ext uri="{FF2B5EF4-FFF2-40B4-BE49-F238E27FC236}">
              <a16:creationId xmlns:a16="http://schemas.microsoft.com/office/drawing/2014/main" id="{FD8F702C-84F0-4204-83F0-32ED80CEC381}"/>
            </a:ext>
          </a:extLst>
        </xdr:cNvPr>
        <xdr:cNvPicPr>
          <a:picLocks noChangeAspect="1"/>
        </xdr:cNvPicPr>
      </xdr:nvPicPr>
      <xdr:blipFill>
        <a:blip xmlns:r="http://schemas.openxmlformats.org/officeDocument/2006/relationships" r:embed="rId12"/>
        <a:stretch>
          <a:fillRect/>
        </a:stretch>
      </xdr:blipFill>
      <xdr:spPr>
        <a:xfrm>
          <a:off x="8239125" y="12182475"/>
          <a:ext cx="3876190" cy="8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9067</xdr:colOff>
      <xdr:row>8</xdr:row>
      <xdr:rowOff>37929</xdr:rowOff>
    </xdr:to>
    <xdr:pic>
      <xdr:nvPicPr>
        <xdr:cNvPr id="2" name="Picture 1">
          <a:extLst>
            <a:ext uri="{FF2B5EF4-FFF2-40B4-BE49-F238E27FC236}">
              <a16:creationId xmlns:a16="http://schemas.microsoft.com/office/drawing/2014/main" id="{6F2F08A3-C65D-4426-A271-9EE65919C205}"/>
            </a:ext>
          </a:extLst>
        </xdr:cNvPr>
        <xdr:cNvPicPr>
          <a:picLocks noChangeAspect="1"/>
        </xdr:cNvPicPr>
      </xdr:nvPicPr>
      <xdr:blipFill>
        <a:blip xmlns:r="http://schemas.openxmlformats.org/officeDocument/2006/relationships" r:embed="rId1"/>
        <a:stretch>
          <a:fillRect/>
        </a:stretch>
      </xdr:blipFill>
      <xdr:spPr>
        <a:xfrm>
          <a:off x="0" y="190500"/>
          <a:ext cx="3666667" cy="1371429"/>
        </a:xfrm>
        <a:prstGeom prst="rect">
          <a:avLst/>
        </a:prstGeom>
      </xdr:spPr>
    </xdr:pic>
    <xdr:clientData/>
  </xdr:twoCellAnchor>
  <xdr:twoCellAnchor editAs="oneCell">
    <xdr:from>
      <xdr:col>0</xdr:col>
      <xdr:colOff>0</xdr:colOff>
      <xdr:row>9</xdr:row>
      <xdr:rowOff>0</xdr:rowOff>
    </xdr:from>
    <xdr:to>
      <xdr:col>5</xdr:col>
      <xdr:colOff>552000</xdr:colOff>
      <xdr:row>18</xdr:row>
      <xdr:rowOff>56929</xdr:rowOff>
    </xdr:to>
    <xdr:pic>
      <xdr:nvPicPr>
        <xdr:cNvPr id="3" name="Picture 2">
          <a:extLst>
            <a:ext uri="{FF2B5EF4-FFF2-40B4-BE49-F238E27FC236}">
              <a16:creationId xmlns:a16="http://schemas.microsoft.com/office/drawing/2014/main" id="{250C7FF2-427D-41B3-B632-420A307128B2}"/>
            </a:ext>
          </a:extLst>
        </xdr:cNvPr>
        <xdr:cNvPicPr>
          <a:picLocks noChangeAspect="1"/>
        </xdr:cNvPicPr>
      </xdr:nvPicPr>
      <xdr:blipFill>
        <a:blip xmlns:r="http://schemas.openxmlformats.org/officeDocument/2006/relationships" r:embed="rId2"/>
        <a:stretch>
          <a:fillRect/>
        </a:stretch>
      </xdr:blipFill>
      <xdr:spPr>
        <a:xfrm>
          <a:off x="0" y="1714500"/>
          <a:ext cx="3600000" cy="1771429"/>
        </a:xfrm>
        <a:prstGeom prst="rect">
          <a:avLst/>
        </a:prstGeom>
      </xdr:spPr>
    </xdr:pic>
    <xdr:clientData/>
  </xdr:twoCellAnchor>
  <xdr:twoCellAnchor editAs="oneCell">
    <xdr:from>
      <xdr:col>0</xdr:col>
      <xdr:colOff>0</xdr:colOff>
      <xdr:row>21</xdr:row>
      <xdr:rowOff>0</xdr:rowOff>
    </xdr:from>
    <xdr:to>
      <xdr:col>5</xdr:col>
      <xdr:colOff>561524</xdr:colOff>
      <xdr:row>24</xdr:row>
      <xdr:rowOff>123738</xdr:rowOff>
    </xdr:to>
    <xdr:pic>
      <xdr:nvPicPr>
        <xdr:cNvPr id="4" name="Picture 3">
          <a:extLst>
            <a:ext uri="{FF2B5EF4-FFF2-40B4-BE49-F238E27FC236}">
              <a16:creationId xmlns:a16="http://schemas.microsoft.com/office/drawing/2014/main" id="{D168F765-4C38-45AD-98A7-2F9685C86284}"/>
            </a:ext>
          </a:extLst>
        </xdr:cNvPr>
        <xdr:cNvPicPr>
          <a:picLocks noChangeAspect="1"/>
        </xdr:cNvPicPr>
      </xdr:nvPicPr>
      <xdr:blipFill>
        <a:blip xmlns:r="http://schemas.openxmlformats.org/officeDocument/2006/relationships" r:embed="rId3"/>
        <a:stretch>
          <a:fillRect/>
        </a:stretch>
      </xdr:blipFill>
      <xdr:spPr>
        <a:xfrm>
          <a:off x="0" y="4400550"/>
          <a:ext cx="3609524" cy="695238"/>
        </a:xfrm>
        <a:prstGeom prst="rect">
          <a:avLst/>
        </a:prstGeom>
      </xdr:spPr>
    </xdr:pic>
    <xdr:clientData/>
  </xdr:twoCellAnchor>
  <xdr:twoCellAnchor editAs="oneCell">
    <xdr:from>
      <xdr:col>0</xdr:col>
      <xdr:colOff>0</xdr:colOff>
      <xdr:row>25</xdr:row>
      <xdr:rowOff>0</xdr:rowOff>
    </xdr:from>
    <xdr:to>
      <xdr:col>5</xdr:col>
      <xdr:colOff>542476</xdr:colOff>
      <xdr:row>29</xdr:row>
      <xdr:rowOff>104667</xdr:rowOff>
    </xdr:to>
    <xdr:pic>
      <xdr:nvPicPr>
        <xdr:cNvPr id="5" name="Picture 4">
          <a:extLst>
            <a:ext uri="{FF2B5EF4-FFF2-40B4-BE49-F238E27FC236}">
              <a16:creationId xmlns:a16="http://schemas.microsoft.com/office/drawing/2014/main" id="{A482EDF9-9685-485E-B70D-4BB37A271973}"/>
            </a:ext>
          </a:extLst>
        </xdr:cNvPr>
        <xdr:cNvPicPr>
          <a:picLocks noChangeAspect="1"/>
        </xdr:cNvPicPr>
      </xdr:nvPicPr>
      <xdr:blipFill>
        <a:blip xmlns:r="http://schemas.openxmlformats.org/officeDocument/2006/relationships" r:embed="rId4"/>
        <a:stretch>
          <a:fillRect/>
        </a:stretch>
      </xdr:blipFill>
      <xdr:spPr>
        <a:xfrm>
          <a:off x="0" y="5162550"/>
          <a:ext cx="3590476" cy="866667"/>
        </a:xfrm>
        <a:prstGeom prst="rect">
          <a:avLst/>
        </a:prstGeom>
      </xdr:spPr>
    </xdr:pic>
    <xdr:clientData/>
  </xdr:twoCellAnchor>
  <xdr:twoCellAnchor editAs="oneCell">
    <xdr:from>
      <xdr:col>0</xdr:col>
      <xdr:colOff>0</xdr:colOff>
      <xdr:row>32</xdr:row>
      <xdr:rowOff>0</xdr:rowOff>
    </xdr:from>
    <xdr:to>
      <xdr:col>5</xdr:col>
      <xdr:colOff>590095</xdr:colOff>
      <xdr:row>38</xdr:row>
      <xdr:rowOff>37952</xdr:rowOff>
    </xdr:to>
    <xdr:pic>
      <xdr:nvPicPr>
        <xdr:cNvPr id="6" name="Picture 5">
          <a:extLst>
            <a:ext uri="{FF2B5EF4-FFF2-40B4-BE49-F238E27FC236}">
              <a16:creationId xmlns:a16="http://schemas.microsoft.com/office/drawing/2014/main" id="{4C1C6046-52B3-4E9C-B0FA-87FAB92757A1}"/>
            </a:ext>
          </a:extLst>
        </xdr:cNvPr>
        <xdr:cNvPicPr>
          <a:picLocks noChangeAspect="1"/>
        </xdr:cNvPicPr>
      </xdr:nvPicPr>
      <xdr:blipFill>
        <a:blip xmlns:r="http://schemas.openxmlformats.org/officeDocument/2006/relationships" r:embed="rId5"/>
        <a:stretch>
          <a:fillRect/>
        </a:stretch>
      </xdr:blipFill>
      <xdr:spPr>
        <a:xfrm>
          <a:off x="0" y="6496050"/>
          <a:ext cx="3638095" cy="1180952"/>
        </a:xfrm>
        <a:prstGeom prst="rect">
          <a:avLst/>
        </a:prstGeom>
      </xdr:spPr>
    </xdr:pic>
    <xdr:clientData/>
  </xdr:twoCellAnchor>
  <xdr:twoCellAnchor editAs="oneCell">
    <xdr:from>
      <xdr:col>0</xdr:col>
      <xdr:colOff>0</xdr:colOff>
      <xdr:row>39</xdr:row>
      <xdr:rowOff>0</xdr:rowOff>
    </xdr:from>
    <xdr:to>
      <xdr:col>12</xdr:col>
      <xdr:colOff>56203</xdr:colOff>
      <xdr:row>54</xdr:row>
      <xdr:rowOff>94881</xdr:rowOff>
    </xdr:to>
    <xdr:pic>
      <xdr:nvPicPr>
        <xdr:cNvPr id="7" name="Picture 6">
          <a:extLst>
            <a:ext uri="{FF2B5EF4-FFF2-40B4-BE49-F238E27FC236}">
              <a16:creationId xmlns:a16="http://schemas.microsoft.com/office/drawing/2014/main" id="{44887048-74F7-4057-8400-66A2620A07AB}"/>
            </a:ext>
          </a:extLst>
        </xdr:cNvPr>
        <xdr:cNvPicPr>
          <a:picLocks noChangeAspect="1"/>
        </xdr:cNvPicPr>
      </xdr:nvPicPr>
      <xdr:blipFill>
        <a:blip xmlns:r="http://schemas.openxmlformats.org/officeDocument/2006/relationships" r:embed="rId6"/>
        <a:stretch>
          <a:fillRect/>
        </a:stretch>
      </xdr:blipFill>
      <xdr:spPr>
        <a:xfrm>
          <a:off x="0" y="7829550"/>
          <a:ext cx="7571428" cy="2952381"/>
        </a:xfrm>
        <a:prstGeom prst="rect">
          <a:avLst/>
        </a:prstGeom>
      </xdr:spPr>
    </xdr:pic>
    <xdr:clientData/>
  </xdr:twoCellAnchor>
  <xdr:twoCellAnchor editAs="oneCell">
    <xdr:from>
      <xdr:col>6</xdr:col>
      <xdr:colOff>152400</xdr:colOff>
      <xdr:row>9</xdr:row>
      <xdr:rowOff>65593</xdr:rowOff>
    </xdr:from>
    <xdr:to>
      <xdr:col>9</xdr:col>
      <xdr:colOff>447675</xdr:colOff>
      <xdr:row>17</xdr:row>
      <xdr:rowOff>57148</xdr:rowOff>
    </xdr:to>
    <xdr:pic>
      <xdr:nvPicPr>
        <xdr:cNvPr id="8" name="Picture 7" descr="Image result for control drainage">
          <a:extLst>
            <a:ext uri="{FF2B5EF4-FFF2-40B4-BE49-F238E27FC236}">
              <a16:creationId xmlns:a16="http://schemas.microsoft.com/office/drawing/2014/main" id="{0C6BF8CA-6B02-4DCF-B031-34314650DD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00" y="1780093"/>
          <a:ext cx="2324100" cy="1515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447675</xdr:colOff>
      <xdr:row>1</xdr:row>
      <xdr:rowOff>152400</xdr:rowOff>
    </xdr:from>
    <xdr:to>
      <xdr:col>17</xdr:col>
      <xdr:colOff>114300</xdr:colOff>
      <xdr:row>19</xdr:row>
      <xdr:rowOff>416141</xdr:rowOff>
    </xdr:to>
    <xdr:pic>
      <xdr:nvPicPr>
        <xdr:cNvPr id="9" name="Picture 8">
          <a:extLst>
            <a:ext uri="{FF2B5EF4-FFF2-40B4-BE49-F238E27FC236}">
              <a16:creationId xmlns:a16="http://schemas.microsoft.com/office/drawing/2014/main" id="{ED9B52C7-C58D-45FB-BF3C-16EE80876E37}"/>
            </a:ext>
          </a:extLst>
        </xdr:cNvPr>
        <xdr:cNvPicPr>
          <a:picLocks noChangeAspect="1"/>
        </xdr:cNvPicPr>
      </xdr:nvPicPr>
      <xdr:blipFill>
        <a:blip xmlns:r="http://schemas.openxmlformats.org/officeDocument/2006/relationships" r:embed="rId8"/>
        <a:stretch>
          <a:fillRect/>
        </a:stretch>
      </xdr:blipFill>
      <xdr:spPr>
        <a:xfrm>
          <a:off x="7762875" y="342900"/>
          <a:ext cx="2714625" cy="3692741"/>
        </a:xfrm>
        <a:prstGeom prst="rect">
          <a:avLst/>
        </a:prstGeom>
      </xdr:spPr>
    </xdr:pic>
    <xdr:clientData/>
  </xdr:twoCellAnchor>
  <xdr:twoCellAnchor editAs="oneCell">
    <xdr:from>
      <xdr:col>12</xdr:col>
      <xdr:colOff>438150</xdr:colOff>
      <xdr:row>20</xdr:row>
      <xdr:rowOff>0</xdr:rowOff>
    </xdr:from>
    <xdr:to>
      <xdr:col>23</xdr:col>
      <xdr:colOff>180038</xdr:colOff>
      <xdr:row>32</xdr:row>
      <xdr:rowOff>148551</xdr:rowOff>
    </xdr:to>
    <xdr:pic>
      <xdr:nvPicPr>
        <xdr:cNvPr id="10" name="Picture 9">
          <a:extLst>
            <a:ext uri="{FF2B5EF4-FFF2-40B4-BE49-F238E27FC236}">
              <a16:creationId xmlns:a16="http://schemas.microsoft.com/office/drawing/2014/main" id="{0BE96709-2663-4604-B24D-F4B516108E4A}"/>
            </a:ext>
          </a:extLst>
        </xdr:cNvPr>
        <xdr:cNvPicPr>
          <a:picLocks noChangeAspect="1"/>
        </xdr:cNvPicPr>
      </xdr:nvPicPr>
      <xdr:blipFill>
        <a:blip xmlns:r="http://schemas.openxmlformats.org/officeDocument/2006/relationships" r:embed="rId9"/>
        <a:stretch>
          <a:fillRect/>
        </a:stretch>
      </xdr:blipFill>
      <xdr:spPr>
        <a:xfrm>
          <a:off x="7753350" y="4210050"/>
          <a:ext cx="6447488" cy="2834601"/>
        </a:xfrm>
        <a:prstGeom prst="rect">
          <a:avLst/>
        </a:prstGeom>
      </xdr:spPr>
    </xdr:pic>
    <xdr:clientData/>
  </xdr:twoCellAnchor>
  <xdr:twoCellAnchor editAs="oneCell">
    <xdr:from>
      <xdr:col>13</xdr:col>
      <xdr:colOff>0</xdr:colOff>
      <xdr:row>36</xdr:row>
      <xdr:rowOff>0</xdr:rowOff>
    </xdr:from>
    <xdr:to>
      <xdr:col>25</xdr:col>
      <xdr:colOff>246705</xdr:colOff>
      <xdr:row>52</xdr:row>
      <xdr:rowOff>152000</xdr:rowOff>
    </xdr:to>
    <xdr:pic>
      <xdr:nvPicPr>
        <xdr:cNvPr id="11" name="Picture 10">
          <a:extLst>
            <a:ext uri="{FF2B5EF4-FFF2-40B4-BE49-F238E27FC236}">
              <a16:creationId xmlns:a16="http://schemas.microsoft.com/office/drawing/2014/main" id="{455BE35D-4596-48FC-8C4F-DB2517D8C41E}"/>
            </a:ext>
          </a:extLst>
        </xdr:cNvPr>
        <xdr:cNvPicPr>
          <a:picLocks noChangeAspect="1"/>
        </xdr:cNvPicPr>
      </xdr:nvPicPr>
      <xdr:blipFill>
        <a:blip xmlns:r="http://schemas.openxmlformats.org/officeDocument/2006/relationships" r:embed="rId10"/>
        <a:stretch>
          <a:fillRect/>
        </a:stretch>
      </xdr:blipFill>
      <xdr:spPr>
        <a:xfrm>
          <a:off x="7924800" y="7258050"/>
          <a:ext cx="7561905" cy="3200000"/>
        </a:xfrm>
        <a:prstGeom prst="rect">
          <a:avLst/>
        </a:prstGeom>
      </xdr:spPr>
    </xdr:pic>
    <xdr:clientData/>
  </xdr:twoCellAnchor>
  <xdr:twoCellAnchor editAs="oneCell">
    <xdr:from>
      <xdr:col>13</xdr:col>
      <xdr:colOff>0</xdr:colOff>
      <xdr:row>54</xdr:row>
      <xdr:rowOff>0</xdr:rowOff>
    </xdr:from>
    <xdr:to>
      <xdr:col>25</xdr:col>
      <xdr:colOff>208609</xdr:colOff>
      <xdr:row>71</xdr:row>
      <xdr:rowOff>85309</xdr:rowOff>
    </xdr:to>
    <xdr:pic>
      <xdr:nvPicPr>
        <xdr:cNvPr id="12" name="Picture 11">
          <a:extLst>
            <a:ext uri="{FF2B5EF4-FFF2-40B4-BE49-F238E27FC236}">
              <a16:creationId xmlns:a16="http://schemas.microsoft.com/office/drawing/2014/main" id="{8E29C5F4-A889-420C-9B50-839EADD3E10D}"/>
            </a:ext>
          </a:extLst>
        </xdr:cNvPr>
        <xdr:cNvPicPr>
          <a:picLocks noChangeAspect="1"/>
        </xdr:cNvPicPr>
      </xdr:nvPicPr>
      <xdr:blipFill>
        <a:blip xmlns:r="http://schemas.openxmlformats.org/officeDocument/2006/relationships" r:embed="rId11"/>
        <a:stretch>
          <a:fillRect/>
        </a:stretch>
      </xdr:blipFill>
      <xdr:spPr>
        <a:xfrm>
          <a:off x="7924800" y="10687050"/>
          <a:ext cx="7523809" cy="3323809"/>
        </a:xfrm>
        <a:prstGeom prst="rect">
          <a:avLst/>
        </a:prstGeom>
      </xdr:spPr>
    </xdr:pic>
    <xdr:clientData/>
  </xdr:twoCellAnchor>
  <xdr:twoCellAnchor editAs="oneCell">
    <xdr:from>
      <xdr:col>13</xdr:col>
      <xdr:colOff>0</xdr:colOff>
      <xdr:row>73</xdr:row>
      <xdr:rowOff>0</xdr:rowOff>
    </xdr:from>
    <xdr:to>
      <xdr:col>25</xdr:col>
      <xdr:colOff>208609</xdr:colOff>
      <xdr:row>87</xdr:row>
      <xdr:rowOff>142475</xdr:rowOff>
    </xdr:to>
    <xdr:pic>
      <xdr:nvPicPr>
        <xdr:cNvPr id="13" name="Picture 12">
          <a:extLst>
            <a:ext uri="{FF2B5EF4-FFF2-40B4-BE49-F238E27FC236}">
              <a16:creationId xmlns:a16="http://schemas.microsoft.com/office/drawing/2014/main" id="{EE981559-812F-4393-AAAE-2703AB086AE8}"/>
            </a:ext>
          </a:extLst>
        </xdr:cNvPr>
        <xdr:cNvPicPr>
          <a:picLocks noChangeAspect="1"/>
        </xdr:cNvPicPr>
      </xdr:nvPicPr>
      <xdr:blipFill>
        <a:blip xmlns:r="http://schemas.openxmlformats.org/officeDocument/2006/relationships" r:embed="rId12"/>
        <a:stretch>
          <a:fillRect/>
        </a:stretch>
      </xdr:blipFill>
      <xdr:spPr>
        <a:xfrm>
          <a:off x="7924800" y="14306550"/>
          <a:ext cx="7523809" cy="3200000"/>
        </a:xfrm>
        <a:prstGeom prst="rect">
          <a:avLst/>
        </a:prstGeom>
      </xdr:spPr>
    </xdr:pic>
    <xdr:clientData/>
  </xdr:twoCellAnchor>
  <xdr:twoCellAnchor editAs="oneCell">
    <xdr:from>
      <xdr:col>13</xdr:col>
      <xdr:colOff>0</xdr:colOff>
      <xdr:row>90</xdr:row>
      <xdr:rowOff>0</xdr:rowOff>
    </xdr:from>
    <xdr:to>
      <xdr:col>25</xdr:col>
      <xdr:colOff>275276</xdr:colOff>
      <xdr:row>107</xdr:row>
      <xdr:rowOff>161474</xdr:rowOff>
    </xdr:to>
    <xdr:pic>
      <xdr:nvPicPr>
        <xdr:cNvPr id="14" name="Picture 13">
          <a:extLst>
            <a:ext uri="{FF2B5EF4-FFF2-40B4-BE49-F238E27FC236}">
              <a16:creationId xmlns:a16="http://schemas.microsoft.com/office/drawing/2014/main" id="{3055C3B2-5509-4072-A963-58B18DA1522F}"/>
            </a:ext>
          </a:extLst>
        </xdr:cNvPr>
        <xdr:cNvPicPr>
          <a:picLocks noChangeAspect="1"/>
        </xdr:cNvPicPr>
      </xdr:nvPicPr>
      <xdr:blipFill>
        <a:blip xmlns:r="http://schemas.openxmlformats.org/officeDocument/2006/relationships" r:embed="rId13"/>
        <a:stretch>
          <a:fillRect/>
        </a:stretch>
      </xdr:blipFill>
      <xdr:spPr>
        <a:xfrm>
          <a:off x="7924800" y="17545050"/>
          <a:ext cx="7590476" cy="3609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13</xdr:col>
      <xdr:colOff>494253</xdr:colOff>
      <xdr:row>91</xdr:row>
      <xdr:rowOff>9048</xdr:rowOff>
    </xdr:to>
    <xdr:pic>
      <xdr:nvPicPr>
        <xdr:cNvPr id="2" name="Picture 1">
          <a:extLst>
            <a:ext uri="{FF2B5EF4-FFF2-40B4-BE49-F238E27FC236}">
              <a16:creationId xmlns:a16="http://schemas.microsoft.com/office/drawing/2014/main" id="{B09580F2-FE9E-4237-9A5C-E8E6BC0FD429}"/>
            </a:ext>
          </a:extLst>
        </xdr:cNvPr>
        <xdr:cNvPicPr>
          <a:picLocks noChangeAspect="1"/>
        </xdr:cNvPicPr>
      </xdr:nvPicPr>
      <xdr:blipFill>
        <a:blip xmlns:r="http://schemas.openxmlformats.org/officeDocument/2006/relationships" r:embed="rId1"/>
        <a:stretch>
          <a:fillRect/>
        </a:stretch>
      </xdr:blipFill>
      <xdr:spPr>
        <a:xfrm>
          <a:off x="0" y="4000500"/>
          <a:ext cx="8371428" cy="3819048"/>
        </a:xfrm>
        <a:prstGeom prst="rect">
          <a:avLst/>
        </a:prstGeom>
      </xdr:spPr>
    </xdr:pic>
    <xdr:clientData/>
  </xdr:twoCellAnchor>
  <xdr:twoCellAnchor editAs="oneCell">
    <xdr:from>
      <xdr:col>0</xdr:col>
      <xdr:colOff>0</xdr:colOff>
      <xdr:row>23</xdr:row>
      <xdr:rowOff>0</xdr:rowOff>
    </xdr:from>
    <xdr:to>
      <xdr:col>4</xdr:col>
      <xdr:colOff>466346</xdr:colOff>
      <xdr:row>24</xdr:row>
      <xdr:rowOff>171405</xdr:rowOff>
    </xdr:to>
    <xdr:pic>
      <xdr:nvPicPr>
        <xdr:cNvPr id="3" name="Picture 2">
          <a:extLst>
            <a:ext uri="{FF2B5EF4-FFF2-40B4-BE49-F238E27FC236}">
              <a16:creationId xmlns:a16="http://schemas.microsoft.com/office/drawing/2014/main" id="{7A98373A-0953-47C7-8588-219E35F85FF8}"/>
            </a:ext>
          </a:extLst>
        </xdr:cNvPr>
        <xdr:cNvPicPr>
          <a:picLocks noChangeAspect="1"/>
        </xdr:cNvPicPr>
      </xdr:nvPicPr>
      <xdr:blipFill>
        <a:blip xmlns:r="http://schemas.openxmlformats.org/officeDocument/2006/relationships" r:embed="rId2"/>
        <a:stretch>
          <a:fillRect/>
        </a:stretch>
      </xdr:blipFill>
      <xdr:spPr>
        <a:xfrm>
          <a:off x="0" y="4381500"/>
          <a:ext cx="3028571" cy="361905"/>
        </a:xfrm>
        <a:prstGeom prst="rect">
          <a:avLst/>
        </a:prstGeom>
      </xdr:spPr>
    </xdr:pic>
    <xdr:clientData/>
  </xdr:twoCellAnchor>
  <xdr:twoCellAnchor editAs="oneCell">
    <xdr:from>
      <xdr:col>2</xdr:col>
      <xdr:colOff>9525</xdr:colOff>
      <xdr:row>26</xdr:row>
      <xdr:rowOff>9525</xdr:rowOff>
    </xdr:from>
    <xdr:to>
      <xdr:col>9</xdr:col>
      <xdr:colOff>580437</xdr:colOff>
      <xdr:row>57</xdr:row>
      <xdr:rowOff>75454</xdr:rowOff>
    </xdr:to>
    <xdr:pic>
      <xdr:nvPicPr>
        <xdr:cNvPr id="4" name="Picture 3">
          <a:extLst>
            <a:ext uri="{FF2B5EF4-FFF2-40B4-BE49-F238E27FC236}">
              <a16:creationId xmlns:a16="http://schemas.microsoft.com/office/drawing/2014/main" id="{B23D1277-E016-4118-9C2A-D453D417070D}"/>
            </a:ext>
          </a:extLst>
        </xdr:cNvPr>
        <xdr:cNvPicPr>
          <a:picLocks noChangeAspect="1"/>
        </xdr:cNvPicPr>
      </xdr:nvPicPr>
      <xdr:blipFill>
        <a:blip xmlns:r="http://schemas.openxmlformats.org/officeDocument/2006/relationships" r:embed="rId3"/>
        <a:stretch>
          <a:fillRect/>
        </a:stretch>
      </xdr:blipFill>
      <xdr:spPr>
        <a:xfrm>
          <a:off x="1390650" y="4962525"/>
          <a:ext cx="4704762" cy="5971429"/>
        </a:xfrm>
        <a:prstGeom prst="rect">
          <a:avLst/>
        </a:prstGeom>
      </xdr:spPr>
    </xdr:pic>
    <xdr:clientData/>
  </xdr:twoCellAnchor>
  <xdr:twoCellAnchor>
    <xdr:from>
      <xdr:col>3</xdr:col>
      <xdr:colOff>104775</xdr:colOff>
      <xdr:row>27</xdr:row>
      <xdr:rowOff>161925</xdr:rowOff>
    </xdr:from>
    <xdr:to>
      <xdr:col>8</xdr:col>
      <xdr:colOff>542924</xdr:colOff>
      <xdr:row>35</xdr:row>
      <xdr:rowOff>114300</xdr:rowOff>
    </xdr:to>
    <xdr:graphicFrame macro="">
      <xdr:nvGraphicFramePr>
        <xdr:cNvPr id="5" name="Chart 4">
          <a:extLst>
            <a:ext uri="{FF2B5EF4-FFF2-40B4-BE49-F238E27FC236}">
              <a16:creationId xmlns:a16="http://schemas.microsoft.com/office/drawing/2014/main" id="{27BF0A83-BBEC-49BF-AC42-D1F5CC460E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334193</xdr:colOff>
      <xdr:row>26</xdr:row>
      <xdr:rowOff>0</xdr:rowOff>
    </xdr:from>
    <xdr:to>
      <xdr:col>21</xdr:col>
      <xdr:colOff>329157</xdr:colOff>
      <xdr:row>57</xdr:row>
      <xdr:rowOff>58316</xdr:rowOff>
    </xdr:to>
    <xdr:pic>
      <xdr:nvPicPr>
        <xdr:cNvPr id="6" name="Picture 5">
          <a:extLst>
            <a:ext uri="{FF2B5EF4-FFF2-40B4-BE49-F238E27FC236}">
              <a16:creationId xmlns:a16="http://schemas.microsoft.com/office/drawing/2014/main" id="{02FB119D-0094-4991-9F6F-2425A2D12CF9}"/>
            </a:ext>
          </a:extLst>
        </xdr:cNvPr>
        <xdr:cNvPicPr>
          <a:picLocks noChangeAspect="1"/>
        </xdr:cNvPicPr>
      </xdr:nvPicPr>
      <xdr:blipFill>
        <a:blip xmlns:r="http://schemas.openxmlformats.org/officeDocument/2006/relationships" r:embed="rId5"/>
        <a:stretch>
          <a:fillRect/>
        </a:stretch>
      </xdr:blipFill>
      <xdr:spPr>
        <a:xfrm>
          <a:off x="8236055" y="5054082"/>
          <a:ext cx="5030119" cy="6084336"/>
        </a:xfrm>
        <a:prstGeom prst="rect">
          <a:avLst/>
        </a:prstGeom>
      </xdr:spPr>
    </xdr:pic>
    <xdr:clientData/>
  </xdr:twoCellAnchor>
  <xdr:twoCellAnchor editAs="oneCell">
    <xdr:from>
      <xdr:col>27</xdr:col>
      <xdr:colOff>51642</xdr:colOff>
      <xdr:row>26</xdr:row>
      <xdr:rowOff>40165</xdr:rowOff>
    </xdr:from>
    <xdr:to>
      <xdr:col>34</xdr:col>
      <xdr:colOff>541598</xdr:colOff>
      <xdr:row>57</xdr:row>
      <xdr:rowOff>91418</xdr:rowOff>
    </xdr:to>
    <xdr:pic>
      <xdr:nvPicPr>
        <xdr:cNvPr id="8" name="Picture 7">
          <a:extLst>
            <a:ext uri="{FF2B5EF4-FFF2-40B4-BE49-F238E27FC236}">
              <a16:creationId xmlns:a16="http://schemas.microsoft.com/office/drawing/2014/main" id="{E9315025-CA15-4B93-8664-90562CFEFC8B}"/>
            </a:ext>
          </a:extLst>
        </xdr:cNvPr>
        <xdr:cNvPicPr>
          <a:picLocks noChangeAspect="1"/>
        </xdr:cNvPicPr>
      </xdr:nvPicPr>
      <xdr:blipFill>
        <a:blip xmlns:r="http://schemas.openxmlformats.org/officeDocument/2006/relationships" r:embed="rId6"/>
        <a:stretch>
          <a:fillRect/>
        </a:stretch>
      </xdr:blipFill>
      <xdr:spPr>
        <a:xfrm>
          <a:off x="16209714" y="4963328"/>
          <a:ext cx="4627019" cy="5921177"/>
        </a:xfrm>
        <a:prstGeom prst="rect">
          <a:avLst/>
        </a:prstGeom>
      </xdr:spPr>
    </xdr:pic>
    <xdr:clientData/>
  </xdr:twoCellAnchor>
  <xdr:twoCellAnchor editAs="oneCell">
    <xdr:from>
      <xdr:col>0</xdr:col>
      <xdr:colOff>0</xdr:colOff>
      <xdr:row>92</xdr:row>
      <xdr:rowOff>0</xdr:rowOff>
    </xdr:from>
    <xdr:to>
      <xdr:col>6</xdr:col>
      <xdr:colOff>169976</xdr:colOff>
      <xdr:row>94</xdr:row>
      <xdr:rowOff>27759</xdr:rowOff>
    </xdr:to>
    <xdr:pic>
      <xdr:nvPicPr>
        <xdr:cNvPr id="10" name="Picture 9">
          <a:extLst>
            <a:ext uri="{FF2B5EF4-FFF2-40B4-BE49-F238E27FC236}">
              <a16:creationId xmlns:a16="http://schemas.microsoft.com/office/drawing/2014/main" id="{50FAC5EF-D9F4-4114-87E5-9F150ABB8574}"/>
            </a:ext>
          </a:extLst>
        </xdr:cNvPr>
        <xdr:cNvPicPr>
          <a:picLocks noChangeAspect="1"/>
        </xdr:cNvPicPr>
      </xdr:nvPicPr>
      <xdr:blipFill>
        <a:blip xmlns:r="http://schemas.openxmlformats.org/officeDocument/2006/relationships" r:embed="rId7"/>
        <a:stretch>
          <a:fillRect/>
        </a:stretch>
      </xdr:blipFill>
      <xdr:spPr>
        <a:xfrm>
          <a:off x="0" y="16936983"/>
          <a:ext cx="3914286" cy="400000"/>
        </a:xfrm>
        <a:prstGeom prst="rect">
          <a:avLst/>
        </a:prstGeom>
      </xdr:spPr>
    </xdr:pic>
    <xdr:clientData/>
  </xdr:twoCellAnchor>
  <xdr:twoCellAnchor editAs="oneCell">
    <xdr:from>
      <xdr:col>7</xdr:col>
      <xdr:colOff>0</xdr:colOff>
      <xdr:row>91</xdr:row>
      <xdr:rowOff>0</xdr:rowOff>
    </xdr:from>
    <xdr:to>
      <xdr:col>13</xdr:col>
      <xdr:colOff>367044</xdr:colOff>
      <xdr:row>96</xdr:row>
      <xdr:rowOff>69397</xdr:rowOff>
    </xdr:to>
    <xdr:pic>
      <xdr:nvPicPr>
        <xdr:cNvPr id="12" name="Picture 11">
          <a:extLst>
            <a:ext uri="{FF2B5EF4-FFF2-40B4-BE49-F238E27FC236}">
              <a16:creationId xmlns:a16="http://schemas.microsoft.com/office/drawing/2014/main" id="{59B35498-A25A-4ECB-8CA6-53FCE2C8D822}"/>
            </a:ext>
          </a:extLst>
        </xdr:cNvPr>
        <xdr:cNvPicPr>
          <a:picLocks noChangeAspect="1"/>
        </xdr:cNvPicPr>
      </xdr:nvPicPr>
      <xdr:blipFill>
        <a:blip xmlns:r="http://schemas.openxmlformats.org/officeDocument/2006/relationships" r:embed="rId8"/>
        <a:stretch>
          <a:fillRect/>
        </a:stretch>
      </xdr:blipFill>
      <xdr:spPr>
        <a:xfrm>
          <a:off x="4335517" y="16936983"/>
          <a:ext cx="3914286" cy="1000000"/>
        </a:xfrm>
        <a:prstGeom prst="rect">
          <a:avLst/>
        </a:prstGeom>
      </xdr:spPr>
    </xdr:pic>
    <xdr:clientData/>
  </xdr:twoCellAnchor>
  <xdr:twoCellAnchor editAs="oneCell">
    <xdr:from>
      <xdr:col>7</xdr:col>
      <xdr:colOff>0</xdr:colOff>
      <xdr:row>97</xdr:row>
      <xdr:rowOff>0</xdr:rowOff>
    </xdr:from>
    <xdr:to>
      <xdr:col>13</xdr:col>
      <xdr:colOff>376567</xdr:colOff>
      <xdr:row>99</xdr:row>
      <xdr:rowOff>151569</xdr:rowOff>
    </xdr:to>
    <xdr:pic>
      <xdr:nvPicPr>
        <xdr:cNvPr id="13" name="Picture 12">
          <a:extLst>
            <a:ext uri="{FF2B5EF4-FFF2-40B4-BE49-F238E27FC236}">
              <a16:creationId xmlns:a16="http://schemas.microsoft.com/office/drawing/2014/main" id="{DAD0B873-E535-4BC6-B022-6F020C27621B}"/>
            </a:ext>
          </a:extLst>
        </xdr:cNvPr>
        <xdr:cNvPicPr>
          <a:picLocks noChangeAspect="1"/>
        </xdr:cNvPicPr>
      </xdr:nvPicPr>
      <xdr:blipFill>
        <a:blip xmlns:r="http://schemas.openxmlformats.org/officeDocument/2006/relationships" r:embed="rId9"/>
        <a:stretch>
          <a:fillRect/>
        </a:stretch>
      </xdr:blipFill>
      <xdr:spPr>
        <a:xfrm>
          <a:off x="4335517" y="18053707"/>
          <a:ext cx="3923809" cy="523810"/>
        </a:xfrm>
        <a:prstGeom prst="rect">
          <a:avLst/>
        </a:prstGeom>
      </xdr:spPr>
    </xdr:pic>
    <xdr:clientData/>
  </xdr:twoCellAnchor>
  <xdr:twoCellAnchor>
    <xdr:from>
      <xdr:col>14</xdr:col>
      <xdr:colOff>487727</xdr:colOff>
      <xdr:row>27</xdr:row>
      <xdr:rowOff>131973</xdr:rowOff>
    </xdr:from>
    <xdr:to>
      <xdr:col>20</xdr:col>
      <xdr:colOff>461103</xdr:colOff>
      <xdr:row>35</xdr:row>
      <xdr:rowOff>95824</xdr:rowOff>
    </xdr:to>
    <xdr:graphicFrame macro="">
      <xdr:nvGraphicFramePr>
        <xdr:cNvPr id="14" name="Chart 13">
          <a:extLst>
            <a:ext uri="{FF2B5EF4-FFF2-40B4-BE49-F238E27FC236}">
              <a16:creationId xmlns:a16="http://schemas.microsoft.com/office/drawing/2014/main" id="{69990076-DB8E-4E1C-88FA-5F5881A19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34429</xdr:colOff>
      <xdr:row>27</xdr:row>
      <xdr:rowOff>103282</xdr:rowOff>
    </xdr:from>
    <xdr:to>
      <xdr:col>34</xdr:col>
      <xdr:colOff>7804</xdr:colOff>
      <xdr:row>35</xdr:row>
      <xdr:rowOff>118776</xdr:rowOff>
    </xdr:to>
    <xdr:graphicFrame macro="">
      <xdr:nvGraphicFramePr>
        <xdr:cNvPr id="15" name="Chart 14">
          <a:extLst>
            <a:ext uri="{FF2B5EF4-FFF2-40B4-BE49-F238E27FC236}">
              <a16:creationId xmlns:a16="http://schemas.microsoft.com/office/drawing/2014/main" id="{8E06AE93-3FB0-480A-9419-386F6D86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90237</xdr:colOff>
      <xdr:row>94</xdr:row>
      <xdr:rowOff>70184</xdr:rowOff>
    </xdr:from>
    <xdr:to>
      <xdr:col>6</xdr:col>
      <xdr:colOff>34975</xdr:colOff>
      <xdr:row>106</xdr:row>
      <xdr:rowOff>10027</xdr:rowOff>
    </xdr:to>
    <xdr:pic>
      <xdr:nvPicPr>
        <xdr:cNvPr id="16" name="Picture 15">
          <a:extLst>
            <a:ext uri="{FF2B5EF4-FFF2-40B4-BE49-F238E27FC236}">
              <a16:creationId xmlns:a16="http://schemas.microsoft.com/office/drawing/2014/main" id="{02888C41-C2FD-4A0B-B647-6889E051841F}"/>
            </a:ext>
          </a:extLst>
        </xdr:cNvPr>
        <xdr:cNvPicPr>
          <a:picLocks noChangeAspect="1"/>
        </xdr:cNvPicPr>
      </xdr:nvPicPr>
      <xdr:blipFill>
        <a:blip xmlns:r="http://schemas.openxmlformats.org/officeDocument/2006/relationships" r:embed="rId12"/>
        <a:stretch>
          <a:fillRect/>
        </a:stretch>
      </xdr:blipFill>
      <xdr:spPr>
        <a:xfrm>
          <a:off x="90237" y="17977184"/>
          <a:ext cx="3694580" cy="2225843"/>
        </a:xfrm>
        <a:prstGeom prst="rect">
          <a:avLst/>
        </a:prstGeom>
      </xdr:spPr>
    </xdr:pic>
    <xdr:clientData/>
  </xdr:twoCellAnchor>
  <xdr:twoCellAnchor editAs="oneCell">
    <xdr:from>
      <xdr:col>7</xdr:col>
      <xdr:colOff>0</xdr:colOff>
      <xdr:row>100</xdr:row>
      <xdr:rowOff>0</xdr:rowOff>
    </xdr:from>
    <xdr:to>
      <xdr:col>13</xdr:col>
      <xdr:colOff>393541</xdr:colOff>
      <xdr:row>102</xdr:row>
      <xdr:rowOff>133286</xdr:rowOff>
    </xdr:to>
    <xdr:pic>
      <xdr:nvPicPr>
        <xdr:cNvPr id="17" name="Picture 16">
          <a:extLst>
            <a:ext uri="{FF2B5EF4-FFF2-40B4-BE49-F238E27FC236}">
              <a16:creationId xmlns:a16="http://schemas.microsoft.com/office/drawing/2014/main" id="{03D4FCEE-FC99-48C7-B699-BCB032ECB716}"/>
            </a:ext>
          </a:extLst>
        </xdr:cNvPr>
        <xdr:cNvPicPr>
          <a:picLocks noChangeAspect="1"/>
        </xdr:cNvPicPr>
      </xdr:nvPicPr>
      <xdr:blipFill>
        <a:blip xmlns:r="http://schemas.openxmlformats.org/officeDocument/2006/relationships" r:embed="rId13"/>
        <a:stretch>
          <a:fillRect/>
        </a:stretch>
      </xdr:blipFill>
      <xdr:spPr>
        <a:xfrm>
          <a:off x="4341395" y="19050000"/>
          <a:ext cx="3942857" cy="5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1</xdr:row>
      <xdr:rowOff>66675</xdr:rowOff>
    </xdr:from>
    <xdr:to>
      <xdr:col>5</xdr:col>
      <xdr:colOff>599577</xdr:colOff>
      <xdr:row>7</xdr:row>
      <xdr:rowOff>104627</xdr:rowOff>
    </xdr:to>
    <xdr:pic>
      <xdr:nvPicPr>
        <xdr:cNvPr id="2" name="Picture 1">
          <a:extLst>
            <a:ext uri="{FF2B5EF4-FFF2-40B4-BE49-F238E27FC236}">
              <a16:creationId xmlns:a16="http://schemas.microsoft.com/office/drawing/2014/main" id="{C38F1DFB-CA86-4B42-A6BD-097BF1B457E9}"/>
            </a:ext>
          </a:extLst>
        </xdr:cNvPr>
        <xdr:cNvPicPr>
          <a:picLocks noChangeAspect="1"/>
        </xdr:cNvPicPr>
      </xdr:nvPicPr>
      <xdr:blipFill>
        <a:blip xmlns:r="http://schemas.openxmlformats.org/officeDocument/2006/relationships" r:embed="rId1"/>
        <a:stretch>
          <a:fillRect/>
        </a:stretch>
      </xdr:blipFill>
      <xdr:spPr>
        <a:xfrm>
          <a:off x="9525" y="257175"/>
          <a:ext cx="3980952" cy="1180952"/>
        </a:xfrm>
        <a:prstGeom prst="rect">
          <a:avLst/>
        </a:prstGeom>
      </xdr:spPr>
    </xdr:pic>
    <xdr:clientData/>
  </xdr:twoCellAnchor>
  <xdr:twoCellAnchor editAs="oneCell">
    <xdr:from>
      <xdr:col>0</xdr:col>
      <xdr:colOff>152400</xdr:colOff>
      <xdr:row>19</xdr:row>
      <xdr:rowOff>85725</xdr:rowOff>
    </xdr:from>
    <xdr:to>
      <xdr:col>6</xdr:col>
      <xdr:colOff>94757</xdr:colOff>
      <xdr:row>37</xdr:row>
      <xdr:rowOff>171011</xdr:rowOff>
    </xdr:to>
    <xdr:pic>
      <xdr:nvPicPr>
        <xdr:cNvPr id="3" name="Picture 2">
          <a:extLst>
            <a:ext uri="{FF2B5EF4-FFF2-40B4-BE49-F238E27FC236}">
              <a16:creationId xmlns:a16="http://schemas.microsoft.com/office/drawing/2014/main" id="{0ED5F421-72AB-4BA8-A621-D87E5DF12E91}"/>
            </a:ext>
          </a:extLst>
        </xdr:cNvPr>
        <xdr:cNvPicPr>
          <a:picLocks noChangeAspect="1"/>
        </xdr:cNvPicPr>
      </xdr:nvPicPr>
      <xdr:blipFill>
        <a:blip xmlns:r="http://schemas.openxmlformats.org/officeDocument/2006/relationships" r:embed="rId2"/>
        <a:stretch>
          <a:fillRect/>
        </a:stretch>
      </xdr:blipFill>
      <xdr:spPr>
        <a:xfrm>
          <a:off x="152400" y="2943225"/>
          <a:ext cx="3942857" cy="3514286"/>
        </a:xfrm>
        <a:prstGeom prst="rect">
          <a:avLst/>
        </a:prstGeom>
      </xdr:spPr>
    </xdr:pic>
    <xdr:clientData/>
  </xdr:twoCellAnchor>
  <xdr:twoCellAnchor editAs="oneCell">
    <xdr:from>
      <xdr:col>6</xdr:col>
      <xdr:colOff>590550</xdr:colOff>
      <xdr:row>0</xdr:row>
      <xdr:rowOff>85725</xdr:rowOff>
    </xdr:from>
    <xdr:to>
      <xdr:col>13</xdr:col>
      <xdr:colOff>75707</xdr:colOff>
      <xdr:row>12</xdr:row>
      <xdr:rowOff>161630</xdr:rowOff>
    </xdr:to>
    <xdr:pic>
      <xdr:nvPicPr>
        <xdr:cNvPr id="4" name="Picture 3">
          <a:extLst>
            <a:ext uri="{FF2B5EF4-FFF2-40B4-BE49-F238E27FC236}">
              <a16:creationId xmlns:a16="http://schemas.microsoft.com/office/drawing/2014/main" id="{A1D4CDB9-A7DF-4DF5-A367-97822B059355}"/>
            </a:ext>
          </a:extLst>
        </xdr:cNvPr>
        <xdr:cNvPicPr>
          <a:picLocks noChangeAspect="1"/>
        </xdr:cNvPicPr>
      </xdr:nvPicPr>
      <xdr:blipFill>
        <a:blip xmlns:r="http://schemas.openxmlformats.org/officeDocument/2006/relationships" r:embed="rId3"/>
        <a:stretch>
          <a:fillRect/>
        </a:stretch>
      </xdr:blipFill>
      <xdr:spPr>
        <a:xfrm>
          <a:off x="4248150" y="85725"/>
          <a:ext cx="3942857" cy="2361905"/>
        </a:xfrm>
        <a:prstGeom prst="rect">
          <a:avLst/>
        </a:prstGeom>
      </xdr:spPr>
    </xdr:pic>
    <xdr:clientData/>
  </xdr:twoCellAnchor>
  <xdr:twoCellAnchor editAs="oneCell">
    <xdr:from>
      <xdr:col>7</xdr:col>
      <xdr:colOff>9525</xdr:colOff>
      <xdr:row>12</xdr:row>
      <xdr:rowOff>142875</xdr:rowOff>
    </xdr:from>
    <xdr:to>
      <xdr:col>13</xdr:col>
      <xdr:colOff>85234</xdr:colOff>
      <xdr:row>16</xdr:row>
      <xdr:rowOff>9446</xdr:rowOff>
    </xdr:to>
    <xdr:pic>
      <xdr:nvPicPr>
        <xdr:cNvPr id="5" name="Picture 4">
          <a:extLst>
            <a:ext uri="{FF2B5EF4-FFF2-40B4-BE49-F238E27FC236}">
              <a16:creationId xmlns:a16="http://schemas.microsoft.com/office/drawing/2014/main" id="{0D4CD39E-4AE6-4316-B83C-9605C0EADC28}"/>
            </a:ext>
          </a:extLst>
        </xdr:cNvPr>
        <xdr:cNvPicPr>
          <a:picLocks noChangeAspect="1"/>
        </xdr:cNvPicPr>
      </xdr:nvPicPr>
      <xdr:blipFill>
        <a:blip xmlns:r="http://schemas.openxmlformats.org/officeDocument/2006/relationships" r:embed="rId4"/>
        <a:stretch>
          <a:fillRect/>
        </a:stretch>
      </xdr:blipFill>
      <xdr:spPr>
        <a:xfrm>
          <a:off x="4276725" y="2428875"/>
          <a:ext cx="3923809" cy="628571"/>
        </a:xfrm>
        <a:prstGeom prst="rect">
          <a:avLst/>
        </a:prstGeom>
      </xdr:spPr>
    </xdr:pic>
    <xdr:clientData/>
  </xdr:twoCellAnchor>
  <xdr:twoCellAnchor editAs="oneCell">
    <xdr:from>
      <xdr:col>15</xdr:col>
      <xdr:colOff>0</xdr:colOff>
      <xdr:row>0</xdr:row>
      <xdr:rowOff>0</xdr:rowOff>
    </xdr:from>
    <xdr:to>
      <xdr:col>21</xdr:col>
      <xdr:colOff>285257</xdr:colOff>
      <xdr:row>28</xdr:row>
      <xdr:rowOff>132667</xdr:rowOff>
    </xdr:to>
    <xdr:pic>
      <xdr:nvPicPr>
        <xdr:cNvPr id="6" name="Picture 5">
          <a:extLst>
            <a:ext uri="{FF2B5EF4-FFF2-40B4-BE49-F238E27FC236}">
              <a16:creationId xmlns:a16="http://schemas.microsoft.com/office/drawing/2014/main" id="{280EFF79-5250-44DF-9367-F77C746CE465}"/>
            </a:ext>
          </a:extLst>
        </xdr:cNvPr>
        <xdr:cNvPicPr>
          <a:picLocks noChangeAspect="1"/>
        </xdr:cNvPicPr>
      </xdr:nvPicPr>
      <xdr:blipFill>
        <a:blip xmlns:r="http://schemas.openxmlformats.org/officeDocument/2006/relationships" r:embed="rId5"/>
        <a:stretch>
          <a:fillRect/>
        </a:stretch>
      </xdr:blipFill>
      <xdr:spPr>
        <a:xfrm>
          <a:off x="9144000" y="0"/>
          <a:ext cx="3942857" cy="5466667"/>
        </a:xfrm>
        <a:prstGeom prst="rect">
          <a:avLst/>
        </a:prstGeom>
      </xdr:spPr>
    </xdr:pic>
    <xdr:clientData/>
  </xdr:twoCellAnchor>
  <xdr:twoCellAnchor editAs="oneCell">
    <xdr:from>
      <xdr:col>0</xdr:col>
      <xdr:colOff>0</xdr:colOff>
      <xdr:row>44</xdr:row>
      <xdr:rowOff>0</xdr:rowOff>
    </xdr:from>
    <xdr:to>
      <xdr:col>12</xdr:col>
      <xdr:colOff>379971</xdr:colOff>
      <xdr:row>58</xdr:row>
      <xdr:rowOff>113952</xdr:rowOff>
    </xdr:to>
    <xdr:pic>
      <xdr:nvPicPr>
        <xdr:cNvPr id="7" name="Picture 6">
          <a:extLst>
            <a:ext uri="{FF2B5EF4-FFF2-40B4-BE49-F238E27FC236}">
              <a16:creationId xmlns:a16="http://schemas.microsoft.com/office/drawing/2014/main" id="{9C8D5C9E-CBE3-405C-85DF-89E463AE6760}"/>
            </a:ext>
          </a:extLst>
        </xdr:cNvPr>
        <xdr:cNvPicPr>
          <a:picLocks noChangeAspect="1"/>
        </xdr:cNvPicPr>
      </xdr:nvPicPr>
      <xdr:blipFill>
        <a:blip xmlns:r="http://schemas.openxmlformats.org/officeDocument/2006/relationships" r:embed="rId6"/>
        <a:stretch>
          <a:fillRect/>
        </a:stretch>
      </xdr:blipFill>
      <xdr:spPr>
        <a:xfrm>
          <a:off x="0" y="8382000"/>
          <a:ext cx="8228571" cy="27809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66675</xdr:colOff>
      <xdr:row>0</xdr:row>
      <xdr:rowOff>114298</xdr:rowOff>
    </xdr:from>
    <xdr:to>
      <xdr:col>16</xdr:col>
      <xdr:colOff>476250</xdr:colOff>
      <xdr:row>48</xdr:row>
      <xdr:rowOff>180975</xdr:rowOff>
    </xdr:to>
    <xdr:graphicFrame macro="">
      <xdr:nvGraphicFramePr>
        <xdr:cNvPr id="5" name="Chart 4">
          <a:extLst>
            <a:ext uri="{FF2B5EF4-FFF2-40B4-BE49-F238E27FC236}">
              <a16:creationId xmlns:a16="http://schemas.microsoft.com/office/drawing/2014/main" id="{90753293-A951-4C9F-8B5F-EE0143B47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490537</xdr:colOff>
      <xdr:row>49</xdr:row>
      <xdr:rowOff>9525</xdr:rowOff>
    </xdr:from>
    <xdr:to>
      <xdr:col>14</xdr:col>
      <xdr:colOff>185737</xdr:colOff>
      <xdr:row>64</xdr:row>
      <xdr:rowOff>176212</xdr:rowOff>
    </xdr:to>
    <xdr:graphicFrame macro="">
      <xdr:nvGraphicFramePr>
        <xdr:cNvPr id="3" name="Chart 2">
          <a:extLst>
            <a:ext uri="{FF2B5EF4-FFF2-40B4-BE49-F238E27FC236}">
              <a16:creationId xmlns:a16="http://schemas.microsoft.com/office/drawing/2014/main" id="{CF4B1AD8-49F4-4674-9E5B-825D5062A4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3</xdr:col>
      <xdr:colOff>1743075</xdr:colOff>
      <xdr:row>68</xdr:row>
      <xdr:rowOff>155370</xdr:rowOff>
    </xdr:to>
    <xdr:pic>
      <xdr:nvPicPr>
        <xdr:cNvPr id="2" name="Picture 1">
          <a:extLst>
            <a:ext uri="{FF2B5EF4-FFF2-40B4-BE49-F238E27FC236}">
              <a16:creationId xmlns:a16="http://schemas.microsoft.com/office/drawing/2014/main" id="{F840D486-0069-4AC3-8B4A-B3814ED1098B}"/>
            </a:ext>
          </a:extLst>
        </xdr:cNvPr>
        <xdr:cNvPicPr>
          <a:picLocks noChangeAspect="1"/>
        </xdr:cNvPicPr>
      </xdr:nvPicPr>
      <xdr:blipFill>
        <a:blip xmlns:r="http://schemas.openxmlformats.org/officeDocument/2006/relationships" r:embed="rId1"/>
        <a:stretch>
          <a:fillRect/>
        </a:stretch>
      </xdr:blipFill>
      <xdr:spPr>
        <a:xfrm>
          <a:off x="0" y="7334250"/>
          <a:ext cx="5648325" cy="1107870"/>
        </a:xfrm>
        <a:prstGeom prst="rect">
          <a:avLst/>
        </a:prstGeom>
      </xdr:spPr>
    </xdr:pic>
    <xdr:clientData/>
  </xdr:twoCellAnchor>
  <xdr:twoCellAnchor editAs="oneCell">
    <xdr:from>
      <xdr:col>0</xdr:col>
      <xdr:colOff>0</xdr:colOff>
      <xdr:row>35</xdr:row>
      <xdr:rowOff>0</xdr:rowOff>
    </xdr:from>
    <xdr:to>
      <xdr:col>1</xdr:col>
      <xdr:colOff>1714124</xdr:colOff>
      <xdr:row>47</xdr:row>
      <xdr:rowOff>209181</xdr:rowOff>
    </xdr:to>
    <xdr:pic>
      <xdr:nvPicPr>
        <xdr:cNvPr id="4" name="Picture 3">
          <a:extLst>
            <a:ext uri="{FF2B5EF4-FFF2-40B4-BE49-F238E27FC236}">
              <a16:creationId xmlns:a16="http://schemas.microsoft.com/office/drawing/2014/main" id="{643FB0A2-1CE0-4FDA-84F3-7F921CD34654}"/>
            </a:ext>
          </a:extLst>
        </xdr:cNvPr>
        <xdr:cNvPicPr>
          <a:picLocks noChangeAspect="1"/>
        </xdr:cNvPicPr>
      </xdr:nvPicPr>
      <xdr:blipFill>
        <a:blip xmlns:r="http://schemas.openxmlformats.org/officeDocument/2006/relationships" r:embed="rId2"/>
        <a:stretch>
          <a:fillRect/>
        </a:stretch>
      </xdr:blipFill>
      <xdr:spPr>
        <a:xfrm>
          <a:off x="0" y="7372350"/>
          <a:ext cx="3009524" cy="2952381"/>
        </a:xfrm>
        <a:prstGeom prst="rect">
          <a:avLst/>
        </a:prstGeom>
      </xdr:spPr>
    </xdr:pic>
    <xdr:clientData/>
  </xdr:twoCellAnchor>
  <xdr:twoCellAnchor editAs="oneCell">
    <xdr:from>
      <xdr:col>2</xdr:col>
      <xdr:colOff>0</xdr:colOff>
      <xdr:row>33</xdr:row>
      <xdr:rowOff>0</xdr:rowOff>
    </xdr:from>
    <xdr:to>
      <xdr:col>4</xdr:col>
      <xdr:colOff>190127</xdr:colOff>
      <xdr:row>51</xdr:row>
      <xdr:rowOff>37581</xdr:rowOff>
    </xdr:to>
    <xdr:pic>
      <xdr:nvPicPr>
        <xdr:cNvPr id="6" name="Picture 5">
          <a:extLst>
            <a:ext uri="{FF2B5EF4-FFF2-40B4-BE49-F238E27FC236}">
              <a16:creationId xmlns:a16="http://schemas.microsoft.com/office/drawing/2014/main" id="{AD58F496-19EB-438F-B368-3B7E6768116E}"/>
            </a:ext>
          </a:extLst>
        </xdr:cNvPr>
        <xdr:cNvPicPr>
          <a:picLocks noChangeAspect="1"/>
        </xdr:cNvPicPr>
      </xdr:nvPicPr>
      <xdr:blipFill>
        <a:blip xmlns:r="http://schemas.openxmlformats.org/officeDocument/2006/relationships" r:embed="rId3"/>
        <a:stretch>
          <a:fillRect/>
        </a:stretch>
      </xdr:blipFill>
      <xdr:spPr>
        <a:xfrm>
          <a:off x="3143250" y="7600950"/>
          <a:ext cx="2980952" cy="4152381"/>
        </a:xfrm>
        <a:prstGeom prst="rect">
          <a:avLst/>
        </a:prstGeom>
      </xdr:spPr>
    </xdr:pic>
    <xdr:clientData/>
  </xdr:twoCellAnchor>
  <xdr:twoCellAnchor editAs="oneCell">
    <xdr:from>
      <xdr:col>0</xdr:col>
      <xdr:colOff>0</xdr:colOff>
      <xdr:row>54</xdr:row>
      <xdr:rowOff>161925</xdr:rowOff>
    </xdr:from>
    <xdr:to>
      <xdr:col>2</xdr:col>
      <xdr:colOff>599607</xdr:colOff>
      <xdr:row>58</xdr:row>
      <xdr:rowOff>18954</xdr:rowOff>
    </xdr:to>
    <xdr:pic>
      <xdr:nvPicPr>
        <xdr:cNvPr id="7" name="Picture 6">
          <a:extLst>
            <a:ext uri="{FF2B5EF4-FFF2-40B4-BE49-F238E27FC236}">
              <a16:creationId xmlns:a16="http://schemas.microsoft.com/office/drawing/2014/main" id="{95B812D7-0B51-4F99-A28A-4CDC30EC75E2}"/>
            </a:ext>
          </a:extLst>
        </xdr:cNvPr>
        <xdr:cNvPicPr>
          <a:picLocks noChangeAspect="1"/>
        </xdr:cNvPicPr>
      </xdr:nvPicPr>
      <xdr:blipFill>
        <a:blip xmlns:r="http://schemas.openxmlformats.org/officeDocument/2006/relationships" r:embed="rId4"/>
        <a:stretch>
          <a:fillRect/>
        </a:stretch>
      </xdr:blipFill>
      <xdr:spPr>
        <a:xfrm>
          <a:off x="0" y="12563475"/>
          <a:ext cx="3742857" cy="771429"/>
        </a:xfrm>
        <a:prstGeom prst="rect">
          <a:avLst/>
        </a:prstGeom>
      </xdr:spPr>
    </xdr:pic>
    <xdr:clientData/>
  </xdr:twoCellAnchor>
  <xdr:twoCellAnchor editAs="oneCell">
    <xdr:from>
      <xdr:col>0</xdr:col>
      <xdr:colOff>0</xdr:colOff>
      <xdr:row>72</xdr:row>
      <xdr:rowOff>0</xdr:rowOff>
    </xdr:from>
    <xdr:to>
      <xdr:col>3</xdr:col>
      <xdr:colOff>18559</xdr:colOff>
      <xdr:row>84</xdr:row>
      <xdr:rowOff>114000</xdr:rowOff>
    </xdr:to>
    <xdr:pic>
      <xdr:nvPicPr>
        <xdr:cNvPr id="3" name="Picture 2">
          <a:extLst>
            <a:ext uri="{FF2B5EF4-FFF2-40B4-BE49-F238E27FC236}">
              <a16:creationId xmlns:a16="http://schemas.microsoft.com/office/drawing/2014/main" id="{A2744C7F-AF7D-4499-BEEA-476869AE03DB}"/>
            </a:ext>
          </a:extLst>
        </xdr:cNvPr>
        <xdr:cNvPicPr>
          <a:picLocks noChangeAspect="1"/>
        </xdr:cNvPicPr>
      </xdr:nvPicPr>
      <xdr:blipFill>
        <a:blip xmlns:r="http://schemas.openxmlformats.org/officeDocument/2006/relationships" r:embed="rId5"/>
        <a:stretch>
          <a:fillRect/>
        </a:stretch>
      </xdr:blipFill>
      <xdr:spPr>
        <a:xfrm>
          <a:off x="0" y="16097250"/>
          <a:ext cx="3923809" cy="2400000"/>
        </a:xfrm>
        <a:prstGeom prst="rect">
          <a:avLst/>
        </a:prstGeom>
      </xdr:spPr>
    </xdr:pic>
    <xdr:clientData/>
  </xdr:twoCellAnchor>
  <xdr:twoCellAnchor editAs="oneCell">
    <xdr:from>
      <xdr:col>0</xdr:col>
      <xdr:colOff>9525</xdr:colOff>
      <xdr:row>84</xdr:row>
      <xdr:rowOff>76200</xdr:rowOff>
    </xdr:from>
    <xdr:to>
      <xdr:col>3</xdr:col>
      <xdr:colOff>28084</xdr:colOff>
      <xdr:row>90</xdr:row>
      <xdr:rowOff>95105</xdr:rowOff>
    </xdr:to>
    <xdr:pic>
      <xdr:nvPicPr>
        <xdr:cNvPr id="5" name="Picture 4">
          <a:extLst>
            <a:ext uri="{FF2B5EF4-FFF2-40B4-BE49-F238E27FC236}">
              <a16:creationId xmlns:a16="http://schemas.microsoft.com/office/drawing/2014/main" id="{B403D837-4B6E-43D8-9576-49CAA63A7ED3}"/>
            </a:ext>
          </a:extLst>
        </xdr:cNvPr>
        <xdr:cNvPicPr>
          <a:picLocks noChangeAspect="1"/>
        </xdr:cNvPicPr>
      </xdr:nvPicPr>
      <xdr:blipFill>
        <a:blip xmlns:r="http://schemas.openxmlformats.org/officeDocument/2006/relationships" r:embed="rId6"/>
        <a:stretch>
          <a:fillRect/>
        </a:stretch>
      </xdr:blipFill>
      <xdr:spPr>
        <a:xfrm>
          <a:off x="9525" y="18459450"/>
          <a:ext cx="3923809" cy="1161905"/>
        </a:xfrm>
        <a:prstGeom prst="rect">
          <a:avLst/>
        </a:prstGeom>
      </xdr:spPr>
    </xdr:pic>
    <xdr:clientData/>
  </xdr:twoCellAnchor>
  <xdr:twoCellAnchor editAs="oneCell">
    <xdr:from>
      <xdr:col>3</xdr:col>
      <xdr:colOff>342900</xdr:colOff>
      <xdr:row>71</xdr:row>
      <xdr:rowOff>171450</xdr:rowOff>
    </xdr:from>
    <xdr:to>
      <xdr:col>6</xdr:col>
      <xdr:colOff>485289</xdr:colOff>
      <xdr:row>82</xdr:row>
      <xdr:rowOff>18807</xdr:rowOff>
    </xdr:to>
    <xdr:pic>
      <xdr:nvPicPr>
        <xdr:cNvPr id="8" name="Picture 7">
          <a:extLst>
            <a:ext uri="{FF2B5EF4-FFF2-40B4-BE49-F238E27FC236}">
              <a16:creationId xmlns:a16="http://schemas.microsoft.com/office/drawing/2014/main" id="{9902FD50-DF76-4A82-84E4-715DA4C33793}"/>
            </a:ext>
          </a:extLst>
        </xdr:cNvPr>
        <xdr:cNvPicPr>
          <a:picLocks noChangeAspect="1"/>
        </xdr:cNvPicPr>
      </xdr:nvPicPr>
      <xdr:blipFill>
        <a:blip xmlns:r="http://schemas.openxmlformats.org/officeDocument/2006/relationships" r:embed="rId7"/>
        <a:stretch>
          <a:fillRect/>
        </a:stretch>
      </xdr:blipFill>
      <xdr:spPr>
        <a:xfrm>
          <a:off x="4248150" y="16078200"/>
          <a:ext cx="3885714" cy="1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341867</xdr:colOff>
      <xdr:row>16</xdr:row>
      <xdr:rowOff>28238</xdr:rowOff>
    </xdr:to>
    <xdr:pic>
      <xdr:nvPicPr>
        <xdr:cNvPr id="2" name="Picture 1">
          <a:extLst>
            <a:ext uri="{FF2B5EF4-FFF2-40B4-BE49-F238E27FC236}">
              <a16:creationId xmlns:a16="http://schemas.microsoft.com/office/drawing/2014/main" id="{F276E070-6A6A-4035-BFDA-BB71819EAD21}"/>
            </a:ext>
          </a:extLst>
        </xdr:cNvPr>
        <xdr:cNvPicPr>
          <a:picLocks noChangeAspect="1"/>
        </xdr:cNvPicPr>
      </xdr:nvPicPr>
      <xdr:blipFill>
        <a:blip xmlns:r="http://schemas.openxmlformats.org/officeDocument/2006/relationships" r:embed="rId1"/>
        <a:stretch>
          <a:fillRect/>
        </a:stretch>
      </xdr:blipFill>
      <xdr:spPr>
        <a:xfrm>
          <a:off x="0" y="381000"/>
          <a:ext cx="8266667" cy="2695238"/>
        </a:xfrm>
        <a:prstGeom prst="rect">
          <a:avLst/>
        </a:prstGeom>
      </xdr:spPr>
    </xdr:pic>
    <xdr:clientData/>
  </xdr:twoCellAnchor>
  <xdr:twoCellAnchor editAs="oneCell">
    <xdr:from>
      <xdr:col>0</xdr:col>
      <xdr:colOff>228600</xdr:colOff>
      <xdr:row>17</xdr:row>
      <xdr:rowOff>0</xdr:rowOff>
    </xdr:from>
    <xdr:to>
      <xdr:col>9</xdr:col>
      <xdr:colOff>28575</xdr:colOff>
      <xdr:row>33</xdr:row>
      <xdr:rowOff>173765</xdr:rowOff>
    </xdr:to>
    <xdr:pic>
      <xdr:nvPicPr>
        <xdr:cNvPr id="3" name="Picture 2">
          <a:extLst>
            <a:ext uri="{FF2B5EF4-FFF2-40B4-BE49-F238E27FC236}">
              <a16:creationId xmlns:a16="http://schemas.microsoft.com/office/drawing/2014/main" id="{D10A641B-4864-4BBC-A186-752B46CD701A}"/>
            </a:ext>
          </a:extLst>
        </xdr:cNvPr>
        <xdr:cNvPicPr>
          <a:picLocks noChangeAspect="1"/>
        </xdr:cNvPicPr>
      </xdr:nvPicPr>
      <xdr:blipFill>
        <a:blip xmlns:r="http://schemas.openxmlformats.org/officeDocument/2006/relationships" r:embed="rId2"/>
        <a:stretch>
          <a:fillRect/>
        </a:stretch>
      </xdr:blipFill>
      <xdr:spPr>
        <a:xfrm>
          <a:off x="228600" y="3238500"/>
          <a:ext cx="5286375" cy="3221765"/>
        </a:xfrm>
        <a:prstGeom prst="rect">
          <a:avLst/>
        </a:prstGeom>
      </xdr:spPr>
    </xdr:pic>
    <xdr:clientData/>
  </xdr:twoCellAnchor>
  <xdr:twoCellAnchor editAs="oneCell">
    <xdr:from>
      <xdr:col>14</xdr:col>
      <xdr:colOff>0</xdr:colOff>
      <xdr:row>16</xdr:row>
      <xdr:rowOff>0</xdr:rowOff>
    </xdr:from>
    <xdr:to>
      <xdr:col>20</xdr:col>
      <xdr:colOff>228114</xdr:colOff>
      <xdr:row>20</xdr:row>
      <xdr:rowOff>38000</xdr:rowOff>
    </xdr:to>
    <xdr:pic>
      <xdr:nvPicPr>
        <xdr:cNvPr id="4" name="Picture 3">
          <a:extLst>
            <a:ext uri="{FF2B5EF4-FFF2-40B4-BE49-F238E27FC236}">
              <a16:creationId xmlns:a16="http://schemas.microsoft.com/office/drawing/2014/main" id="{67EACDA8-7AE5-4761-8374-2343F5D4E2BE}"/>
            </a:ext>
          </a:extLst>
        </xdr:cNvPr>
        <xdr:cNvPicPr>
          <a:picLocks noChangeAspect="1"/>
        </xdr:cNvPicPr>
      </xdr:nvPicPr>
      <xdr:blipFill>
        <a:blip xmlns:r="http://schemas.openxmlformats.org/officeDocument/2006/relationships" r:embed="rId3"/>
        <a:stretch>
          <a:fillRect/>
        </a:stretch>
      </xdr:blipFill>
      <xdr:spPr>
        <a:xfrm>
          <a:off x="8534400" y="3048000"/>
          <a:ext cx="3885714" cy="800000"/>
        </a:xfrm>
        <a:prstGeom prst="rect">
          <a:avLst/>
        </a:prstGeom>
      </xdr:spPr>
    </xdr:pic>
    <xdr:clientData/>
  </xdr:twoCellAnchor>
  <xdr:twoCellAnchor editAs="oneCell">
    <xdr:from>
      <xdr:col>1</xdr:col>
      <xdr:colOff>0</xdr:colOff>
      <xdr:row>35</xdr:row>
      <xdr:rowOff>0</xdr:rowOff>
    </xdr:from>
    <xdr:to>
      <xdr:col>7</xdr:col>
      <xdr:colOff>218590</xdr:colOff>
      <xdr:row>51</xdr:row>
      <xdr:rowOff>171048</xdr:rowOff>
    </xdr:to>
    <xdr:pic>
      <xdr:nvPicPr>
        <xdr:cNvPr id="5" name="Picture 4">
          <a:extLst>
            <a:ext uri="{FF2B5EF4-FFF2-40B4-BE49-F238E27FC236}">
              <a16:creationId xmlns:a16="http://schemas.microsoft.com/office/drawing/2014/main" id="{53BF9333-125E-468A-98EE-1D90214F653E}"/>
            </a:ext>
          </a:extLst>
        </xdr:cNvPr>
        <xdr:cNvPicPr>
          <a:picLocks noChangeAspect="1"/>
        </xdr:cNvPicPr>
      </xdr:nvPicPr>
      <xdr:blipFill>
        <a:blip xmlns:r="http://schemas.openxmlformats.org/officeDocument/2006/relationships" r:embed="rId4"/>
        <a:stretch>
          <a:fillRect/>
        </a:stretch>
      </xdr:blipFill>
      <xdr:spPr>
        <a:xfrm>
          <a:off x="609600" y="6667500"/>
          <a:ext cx="3876190" cy="3219048"/>
        </a:xfrm>
        <a:prstGeom prst="rect">
          <a:avLst/>
        </a:prstGeom>
      </xdr:spPr>
    </xdr:pic>
    <xdr:clientData/>
  </xdr:twoCellAnchor>
  <xdr:twoCellAnchor editAs="oneCell">
    <xdr:from>
      <xdr:col>0</xdr:col>
      <xdr:colOff>104775</xdr:colOff>
      <xdr:row>54</xdr:row>
      <xdr:rowOff>85725</xdr:rowOff>
    </xdr:from>
    <xdr:to>
      <xdr:col>13</xdr:col>
      <xdr:colOff>294261</xdr:colOff>
      <xdr:row>66</xdr:row>
      <xdr:rowOff>47344</xdr:rowOff>
    </xdr:to>
    <xdr:pic>
      <xdr:nvPicPr>
        <xdr:cNvPr id="6" name="Picture 5">
          <a:extLst>
            <a:ext uri="{FF2B5EF4-FFF2-40B4-BE49-F238E27FC236}">
              <a16:creationId xmlns:a16="http://schemas.microsoft.com/office/drawing/2014/main" id="{44DD5385-2927-4B5C-ADC6-079395659068}"/>
            </a:ext>
          </a:extLst>
        </xdr:cNvPr>
        <xdr:cNvPicPr>
          <a:picLocks noChangeAspect="1"/>
        </xdr:cNvPicPr>
      </xdr:nvPicPr>
      <xdr:blipFill>
        <a:blip xmlns:r="http://schemas.openxmlformats.org/officeDocument/2006/relationships" r:embed="rId5"/>
        <a:stretch>
          <a:fillRect/>
        </a:stretch>
      </xdr:blipFill>
      <xdr:spPr>
        <a:xfrm>
          <a:off x="104775" y="10372725"/>
          <a:ext cx="8114286" cy="2247619"/>
        </a:xfrm>
        <a:prstGeom prst="rect">
          <a:avLst/>
        </a:prstGeom>
      </xdr:spPr>
    </xdr:pic>
    <xdr:clientData/>
  </xdr:twoCellAnchor>
  <xdr:twoCellAnchor editAs="oneCell">
    <xdr:from>
      <xdr:col>0</xdr:col>
      <xdr:colOff>285750</xdr:colOff>
      <xdr:row>82</xdr:row>
      <xdr:rowOff>57150</xdr:rowOff>
    </xdr:from>
    <xdr:to>
      <xdr:col>6</xdr:col>
      <xdr:colOff>399579</xdr:colOff>
      <xdr:row>100</xdr:row>
      <xdr:rowOff>113864</xdr:rowOff>
    </xdr:to>
    <xdr:pic>
      <xdr:nvPicPr>
        <xdr:cNvPr id="7" name="Picture 6">
          <a:extLst>
            <a:ext uri="{FF2B5EF4-FFF2-40B4-BE49-F238E27FC236}">
              <a16:creationId xmlns:a16="http://schemas.microsoft.com/office/drawing/2014/main" id="{B0233779-EC0D-45C4-B0C9-8CE5A5CA34FE}"/>
            </a:ext>
          </a:extLst>
        </xdr:cNvPr>
        <xdr:cNvPicPr>
          <a:picLocks noChangeAspect="1"/>
        </xdr:cNvPicPr>
      </xdr:nvPicPr>
      <xdr:blipFill>
        <a:blip xmlns:r="http://schemas.openxmlformats.org/officeDocument/2006/relationships" r:embed="rId6"/>
        <a:stretch>
          <a:fillRect/>
        </a:stretch>
      </xdr:blipFill>
      <xdr:spPr>
        <a:xfrm>
          <a:off x="285750" y="15678150"/>
          <a:ext cx="3771429" cy="3485714"/>
        </a:xfrm>
        <a:prstGeom prst="rect">
          <a:avLst/>
        </a:prstGeom>
      </xdr:spPr>
    </xdr:pic>
    <xdr:clientData/>
  </xdr:twoCellAnchor>
  <xdr:twoCellAnchor>
    <xdr:from>
      <xdr:col>0</xdr:col>
      <xdr:colOff>485775</xdr:colOff>
      <xdr:row>82</xdr:row>
      <xdr:rowOff>38101</xdr:rowOff>
    </xdr:from>
    <xdr:to>
      <xdr:col>6</xdr:col>
      <xdr:colOff>224087</xdr:colOff>
      <xdr:row>98</xdr:row>
      <xdr:rowOff>19050</xdr:rowOff>
    </xdr:to>
    <xdr:graphicFrame macro="">
      <xdr:nvGraphicFramePr>
        <xdr:cNvPr id="8" name="Chart 7">
          <a:extLst>
            <a:ext uri="{FF2B5EF4-FFF2-40B4-BE49-F238E27FC236}">
              <a16:creationId xmlns:a16="http://schemas.microsoft.com/office/drawing/2014/main" id="{E5E79BEE-5F4A-4D85-BD98-B52985130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0</xdr:colOff>
      <xdr:row>81</xdr:row>
      <xdr:rowOff>0</xdr:rowOff>
    </xdr:from>
    <xdr:to>
      <xdr:col>7</xdr:col>
      <xdr:colOff>304762</xdr:colOff>
      <xdr:row>82</xdr:row>
      <xdr:rowOff>133310</xdr:rowOff>
    </xdr:to>
    <xdr:pic>
      <xdr:nvPicPr>
        <xdr:cNvPr id="9" name="Picture 8">
          <a:extLst>
            <a:ext uri="{FF2B5EF4-FFF2-40B4-BE49-F238E27FC236}">
              <a16:creationId xmlns:a16="http://schemas.microsoft.com/office/drawing/2014/main" id="{86F8D69E-E341-4065-9C52-F7594279E2D1}"/>
            </a:ext>
          </a:extLst>
        </xdr:cNvPr>
        <xdr:cNvPicPr>
          <a:picLocks noChangeAspect="1"/>
        </xdr:cNvPicPr>
      </xdr:nvPicPr>
      <xdr:blipFill>
        <a:blip xmlns:r="http://schemas.openxmlformats.org/officeDocument/2006/relationships" r:embed="rId8"/>
        <a:stretch>
          <a:fillRect/>
        </a:stretch>
      </xdr:blipFill>
      <xdr:spPr>
        <a:xfrm>
          <a:off x="4267200" y="15430500"/>
          <a:ext cx="304762" cy="323810"/>
        </a:xfrm>
        <a:prstGeom prst="rect">
          <a:avLst/>
        </a:prstGeom>
      </xdr:spPr>
    </xdr:pic>
    <xdr:clientData/>
  </xdr:twoCellAnchor>
  <xdr:twoCellAnchor editAs="oneCell">
    <xdr:from>
      <xdr:col>0</xdr:col>
      <xdr:colOff>0</xdr:colOff>
      <xdr:row>105</xdr:row>
      <xdr:rowOff>0</xdr:rowOff>
    </xdr:from>
    <xdr:to>
      <xdr:col>9</xdr:col>
      <xdr:colOff>27886</xdr:colOff>
      <xdr:row>136</xdr:row>
      <xdr:rowOff>123071</xdr:rowOff>
    </xdr:to>
    <xdr:pic>
      <xdr:nvPicPr>
        <xdr:cNvPr id="10" name="Picture 9">
          <a:extLst>
            <a:ext uri="{FF2B5EF4-FFF2-40B4-BE49-F238E27FC236}">
              <a16:creationId xmlns:a16="http://schemas.microsoft.com/office/drawing/2014/main" id="{F193EFB3-9210-4971-91CE-8B4FD6711C25}"/>
            </a:ext>
          </a:extLst>
        </xdr:cNvPr>
        <xdr:cNvPicPr>
          <a:picLocks noChangeAspect="1"/>
        </xdr:cNvPicPr>
      </xdr:nvPicPr>
      <xdr:blipFill>
        <a:blip xmlns:r="http://schemas.openxmlformats.org/officeDocument/2006/relationships" r:embed="rId9"/>
        <a:stretch>
          <a:fillRect/>
        </a:stretch>
      </xdr:blipFill>
      <xdr:spPr>
        <a:xfrm>
          <a:off x="0" y="20002500"/>
          <a:ext cx="5514286" cy="6028571"/>
        </a:xfrm>
        <a:prstGeom prst="rect">
          <a:avLst/>
        </a:prstGeom>
      </xdr:spPr>
    </xdr:pic>
    <xdr:clientData/>
  </xdr:twoCellAnchor>
  <xdr:twoCellAnchor editAs="oneCell">
    <xdr:from>
      <xdr:col>9</xdr:col>
      <xdr:colOff>342900</xdr:colOff>
      <xdr:row>136</xdr:row>
      <xdr:rowOff>180975</xdr:rowOff>
    </xdr:from>
    <xdr:to>
      <xdr:col>14</xdr:col>
      <xdr:colOff>47281</xdr:colOff>
      <xdr:row>145</xdr:row>
      <xdr:rowOff>47427</xdr:rowOff>
    </xdr:to>
    <xdr:pic>
      <xdr:nvPicPr>
        <xdr:cNvPr id="11" name="Picture 10">
          <a:extLst>
            <a:ext uri="{FF2B5EF4-FFF2-40B4-BE49-F238E27FC236}">
              <a16:creationId xmlns:a16="http://schemas.microsoft.com/office/drawing/2014/main" id="{FEDC3CEC-9F0F-4369-9C98-36CC23CC5C7E}"/>
            </a:ext>
          </a:extLst>
        </xdr:cNvPr>
        <xdr:cNvPicPr>
          <a:picLocks noChangeAspect="1"/>
        </xdr:cNvPicPr>
      </xdr:nvPicPr>
      <xdr:blipFill>
        <a:blip xmlns:r="http://schemas.openxmlformats.org/officeDocument/2006/relationships" r:embed="rId10"/>
        <a:stretch>
          <a:fillRect/>
        </a:stretch>
      </xdr:blipFill>
      <xdr:spPr>
        <a:xfrm>
          <a:off x="5829300" y="26088975"/>
          <a:ext cx="2752381" cy="1580952"/>
        </a:xfrm>
        <a:prstGeom prst="rect">
          <a:avLst/>
        </a:prstGeom>
      </xdr:spPr>
    </xdr:pic>
    <xdr:clientData/>
  </xdr:twoCellAnchor>
  <xdr:twoCellAnchor editAs="oneCell">
    <xdr:from>
      <xdr:col>0</xdr:col>
      <xdr:colOff>0</xdr:colOff>
      <xdr:row>137</xdr:row>
      <xdr:rowOff>0</xdr:rowOff>
    </xdr:from>
    <xdr:to>
      <xdr:col>9</xdr:col>
      <xdr:colOff>275505</xdr:colOff>
      <xdr:row>175</xdr:row>
      <xdr:rowOff>113381</xdr:rowOff>
    </xdr:to>
    <xdr:pic>
      <xdr:nvPicPr>
        <xdr:cNvPr id="12" name="Picture 11">
          <a:extLst>
            <a:ext uri="{FF2B5EF4-FFF2-40B4-BE49-F238E27FC236}">
              <a16:creationId xmlns:a16="http://schemas.microsoft.com/office/drawing/2014/main" id="{5CF7B60A-8F34-4304-AC5C-A41F686C91D3}"/>
            </a:ext>
          </a:extLst>
        </xdr:cNvPr>
        <xdr:cNvPicPr>
          <a:picLocks noChangeAspect="1"/>
        </xdr:cNvPicPr>
      </xdr:nvPicPr>
      <xdr:blipFill>
        <a:blip xmlns:r="http://schemas.openxmlformats.org/officeDocument/2006/relationships" r:embed="rId11"/>
        <a:stretch>
          <a:fillRect/>
        </a:stretch>
      </xdr:blipFill>
      <xdr:spPr>
        <a:xfrm>
          <a:off x="0" y="26098500"/>
          <a:ext cx="5761905" cy="7352381"/>
        </a:xfrm>
        <a:prstGeom prst="rect">
          <a:avLst/>
        </a:prstGeom>
      </xdr:spPr>
    </xdr:pic>
    <xdr:clientData/>
  </xdr:twoCellAnchor>
  <xdr:twoCellAnchor editAs="oneCell">
    <xdr:from>
      <xdr:col>0</xdr:col>
      <xdr:colOff>0</xdr:colOff>
      <xdr:row>178</xdr:row>
      <xdr:rowOff>0</xdr:rowOff>
    </xdr:from>
    <xdr:to>
      <xdr:col>9</xdr:col>
      <xdr:colOff>499533</xdr:colOff>
      <xdr:row>207</xdr:row>
      <xdr:rowOff>9525</xdr:rowOff>
    </xdr:to>
    <xdr:pic>
      <xdr:nvPicPr>
        <xdr:cNvPr id="13" name="Picture 12">
          <a:extLst>
            <a:ext uri="{FF2B5EF4-FFF2-40B4-BE49-F238E27FC236}">
              <a16:creationId xmlns:a16="http://schemas.microsoft.com/office/drawing/2014/main" id="{954619B1-CA9B-45EA-8FD6-AF4F0217FD53}"/>
            </a:ext>
          </a:extLst>
        </xdr:cNvPr>
        <xdr:cNvPicPr>
          <a:picLocks noChangeAspect="1"/>
        </xdr:cNvPicPr>
      </xdr:nvPicPr>
      <xdr:blipFill>
        <a:blip xmlns:r="http://schemas.openxmlformats.org/officeDocument/2006/relationships" r:embed="rId12"/>
        <a:stretch>
          <a:fillRect/>
        </a:stretch>
      </xdr:blipFill>
      <xdr:spPr>
        <a:xfrm>
          <a:off x="0" y="33909000"/>
          <a:ext cx="5985933" cy="5534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12</xdr:col>
      <xdr:colOff>436331</xdr:colOff>
      <xdr:row>68</xdr:row>
      <xdr:rowOff>75905</xdr:rowOff>
    </xdr:to>
    <xdr:pic>
      <xdr:nvPicPr>
        <xdr:cNvPr id="2" name="Picture 1">
          <a:extLst>
            <a:ext uri="{FF2B5EF4-FFF2-40B4-BE49-F238E27FC236}">
              <a16:creationId xmlns:a16="http://schemas.microsoft.com/office/drawing/2014/main" id="{00ED3860-5702-4B1B-869A-32EEC37FB188}"/>
            </a:ext>
          </a:extLst>
        </xdr:cNvPr>
        <xdr:cNvPicPr>
          <a:picLocks noChangeAspect="1"/>
        </xdr:cNvPicPr>
      </xdr:nvPicPr>
      <xdr:blipFill>
        <a:blip xmlns:r="http://schemas.openxmlformats.org/officeDocument/2006/relationships" r:embed="rId1"/>
        <a:stretch>
          <a:fillRect/>
        </a:stretch>
      </xdr:blipFill>
      <xdr:spPr>
        <a:xfrm>
          <a:off x="609600" y="9144000"/>
          <a:ext cx="9514286" cy="2361905"/>
        </a:xfrm>
        <a:prstGeom prst="rect">
          <a:avLst/>
        </a:prstGeom>
      </xdr:spPr>
    </xdr:pic>
    <xdr:clientData/>
  </xdr:twoCellAnchor>
  <xdr:twoCellAnchor editAs="oneCell">
    <xdr:from>
      <xdr:col>1</xdr:col>
      <xdr:colOff>0</xdr:colOff>
      <xdr:row>69</xdr:row>
      <xdr:rowOff>0</xdr:rowOff>
    </xdr:from>
    <xdr:to>
      <xdr:col>12</xdr:col>
      <xdr:colOff>522045</xdr:colOff>
      <xdr:row>80</xdr:row>
      <xdr:rowOff>171167</xdr:rowOff>
    </xdr:to>
    <xdr:pic>
      <xdr:nvPicPr>
        <xdr:cNvPr id="3" name="Picture 2">
          <a:extLst>
            <a:ext uri="{FF2B5EF4-FFF2-40B4-BE49-F238E27FC236}">
              <a16:creationId xmlns:a16="http://schemas.microsoft.com/office/drawing/2014/main" id="{C606E167-5A0E-4243-A95B-F5E7C516E954}"/>
            </a:ext>
          </a:extLst>
        </xdr:cNvPr>
        <xdr:cNvPicPr>
          <a:picLocks noChangeAspect="1"/>
        </xdr:cNvPicPr>
      </xdr:nvPicPr>
      <xdr:blipFill>
        <a:blip xmlns:r="http://schemas.openxmlformats.org/officeDocument/2006/relationships" r:embed="rId2"/>
        <a:stretch>
          <a:fillRect/>
        </a:stretch>
      </xdr:blipFill>
      <xdr:spPr>
        <a:xfrm>
          <a:off x="593066" y="11510873"/>
          <a:ext cx="9442977" cy="2246898"/>
        </a:xfrm>
        <a:prstGeom prst="rect">
          <a:avLst/>
        </a:prstGeom>
      </xdr:spPr>
    </xdr:pic>
    <xdr:clientData/>
  </xdr:twoCellAnchor>
  <xdr:twoCellAnchor editAs="oneCell">
    <xdr:from>
      <xdr:col>1</xdr:col>
      <xdr:colOff>0</xdr:colOff>
      <xdr:row>82</xdr:row>
      <xdr:rowOff>0</xdr:rowOff>
    </xdr:from>
    <xdr:to>
      <xdr:col>12</xdr:col>
      <xdr:colOff>341093</xdr:colOff>
      <xdr:row>105</xdr:row>
      <xdr:rowOff>8976</xdr:rowOff>
    </xdr:to>
    <xdr:pic>
      <xdr:nvPicPr>
        <xdr:cNvPr id="4" name="Picture 3">
          <a:extLst>
            <a:ext uri="{FF2B5EF4-FFF2-40B4-BE49-F238E27FC236}">
              <a16:creationId xmlns:a16="http://schemas.microsoft.com/office/drawing/2014/main" id="{28508BF5-BDFC-491E-8440-EAD0E6B17A4D}"/>
            </a:ext>
          </a:extLst>
        </xdr:cNvPr>
        <xdr:cNvPicPr>
          <a:picLocks noChangeAspect="1"/>
        </xdr:cNvPicPr>
      </xdr:nvPicPr>
      <xdr:blipFill>
        <a:blip xmlns:r="http://schemas.openxmlformats.org/officeDocument/2006/relationships" r:embed="rId3"/>
        <a:stretch>
          <a:fillRect/>
        </a:stretch>
      </xdr:blipFill>
      <xdr:spPr>
        <a:xfrm>
          <a:off x="591911" y="14097000"/>
          <a:ext cx="9254258" cy="4390476"/>
        </a:xfrm>
        <a:prstGeom prst="rect">
          <a:avLst/>
        </a:prstGeom>
      </xdr:spPr>
    </xdr:pic>
    <xdr:clientData/>
  </xdr:twoCellAnchor>
  <xdr:twoCellAnchor editAs="oneCell">
    <xdr:from>
      <xdr:col>1</xdr:col>
      <xdr:colOff>0</xdr:colOff>
      <xdr:row>105</xdr:row>
      <xdr:rowOff>190499</xdr:rowOff>
    </xdr:from>
    <xdr:to>
      <xdr:col>18</xdr:col>
      <xdr:colOff>348292</xdr:colOff>
      <xdr:row>128</xdr:row>
      <xdr:rowOff>47624</xdr:rowOff>
    </xdr:to>
    <xdr:pic>
      <xdr:nvPicPr>
        <xdr:cNvPr id="5" name="Picture 4">
          <a:extLst>
            <a:ext uri="{FF2B5EF4-FFF2-40B4-BE49-F238E27FC236}">
              <a16:creationId xmlns:a16="http://schemas.microsoft.com/office/drawing/2014/main" id="{1EE5F62F-E73C-4691-B961-75EA30D8B8BE}"/>
            </a:ext>
          </a:extLst>
        </xdr:cNvPr>
        <xdr:cNvPicPr>
          <a:picLocks noChangeAspect="1"/>
        </xdr:cNvPicPr>
      </xdr:nvPicPr>
      <xdr:blipFill>
        <a:blip xmlns:r="http://schemas.openxmlformats.org/officeDocument/2006/relationships" r:embed="rId4"/>
        <a:stretch>
          <a:fillRect/>
        </a:stretch>
      </xdr:blipFill>
      <xdr:spPr>
        <a:xfrm>
          <a:off x="609600" y="18668999"/>
          <a:ext cx="13487766" cy="4238625"/>
        </a:xfrm>
        <a:prstGeom prst="rect">
          <a:avLst/>
        </a:prstGeom>
      </xdr:spPr>
    </xdr:pic>
    <xdr:clientData/>
  </xdr:twoCellAnchor>
  <xdr:twoCellAnchor>
    <xdr:from>
      <xdr:col>2</xdr:col>
      <xdr:colOff>200025</xdr:colOff>
      <xdr:row>109</xdr:row>
      <xdr:rowOff>168088</xdr:rowOff>
    </xdr:from>
    <xdr:to>
      <xdr:col>20</xdr:col>
      <xdr:colOff>9524</xdr:colOff>
      <xdr:row>124</xdr:row>
      <xdr:rowOff>9525</xdr:rowOff>
    </xdr:to>
    <xdr:graphicFrame macro="">
      <xdr:nvGraphicFramePr>
        <xdr:cNvPr id="6" name="Chart 5">
          <a:extLst>
            <a:ext uri="{FF2B5EF4-FFF2-40B4-BE49-F238E27FC236}">
              <a16:creationId xmlns:a16="http://schemas.microsoft.com/office/drawing/2014/main" id="{9495C760-46DB-4305-984D-39920E90B1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0</xdr:colOff>
      <xdr:row>0</xdr:row>
      <xdr:rowOff>0</xdr:rowOff>
    </xdr:from>
    <xdr:to>
      <xdr:col>25</xdr:col>
      <xdr:colOff>563204</xdr:colOff>
      <xdr:row>4</xdr:row>
      <xdr:rowOff>85619</xdr:rowOff>
    </xdr:to>
    <xdr:pic>
      <xdr:nvPicPr>
        <xdr:cNvPr id="7" name="Picture 6">
          <a:extLst>
            <a:ext uri="{FF2B5EF4-FFF2-40B4-BE49-F238E27FC236}">
              <a16:creationId xmlns:a16="http://schemas.microsoft.com/office/drawing/2014/main" id="{EE184647-BCEF-4937-9CBC-1996B3E74BAE}"/>
            </a:ext>
          </a:extLst>
        </xdr:cNvPr>
        <xdr:cNvPicPr>
          <a:picLocks noChangeAspect="1"/>
        </xdr:cNvPicPr>
      </xdr:nvPicPr>
      <xdr:blipFill>
        <a:blip xmlns:r="http://schemas.openxmlformats.org/officeDocument/2006/relationships" r:embed="rId6"/>
        <a:stretch>
          <a:fillRect/>
        </a:stretch>
      </xdr:blipFill>
      <xdr:spPr>
        <a:xfrm>
          <a:off x="9782735" y="0"/>
          <a:ext cx="8104762" cy="847619"/>
        </a:xfrm>
        <a:prstGeom prst="rect">
          <a:avLst/>
        </a:prstGeom>
      </xdr:spPr>
    </xdr:pic>
    <xdr:clientData/>
  </xdr:twoCellAnchor>
  <xdr:twoCellAnchor editAs="oneCell">
    <xdr:from>
      <xdr:col>13</xdr:col>
      <xdr:colOff>0</xdr:colOff>
      <xdr:row>11</xdr:row>
      <xdr:rowOff>0</xdr:rowOff>
    </xdr:from>
    <xdr:to>
      <xdr:col>22</xdr:col>
      <xdr:colOff>400052</xdr:colOff>
      <xdr:row>37</xdr:row>
      <xdr:rowOff>152400</xdr:rowOff>
    </xdr:to>
    <xdr:pic>
      <xdr:nvPicPr>
        <xdr:cNvPr id="8" name="Picture 7" descr="https://www.nrcs.usda.gov/Internet/FSE_MEDIA/nrcs142p2_050619.jpg">
          <a:extLst>
            <a:ext uri="{FF2B5EF4-FFF2-40B4-BE49-F238E27FC236}">
              <a16:creationId xmlns:a16="http://schemas.microsoft.com/office/drawing/2014/main" id="{4DCC4DA1-0E65-41B4-846D-7121F4AE11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53600" y="2095500"/>
          <a:ext cx="5715000"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526676</xdr:colOff>
      <xdr:row>58</xdr:row>
      <xdr:rowOff>168087</xdr:rowOff>
    </xdr:from>
    <xdr:to>
      <xdr:col>13</xdr:col>
      <xdr:colOff>89646</xdr:colOff>
      <xdr:row>69</xdr:row>
      <xdr:rowOff>123264</xdr:rowOff>
    </xdr:to>
    <xdr:graphicFrame macro="">
      <xdr:nvGraphicFramePr>
        <xdr:cNvPr id="9" name="Chart 8">
          <a:extLst>
            <a:ext uri="{FF2B5EF4-FFF2-40B4-BE49-F238E27FC236}">
              <a16:creationId xmlns:a16="http://schemas.microsoft.com/office/drawing/2014/main" id="{EC9CFE51-0119-4D09-8B43-8A0730DF7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465827</xdr:colOff>
      <xdr:row>71</xdr:row>
      <xdr:rowOff>55712</xdr:rowOff>
    </xdr:from>
    <xdr:to>
      <xdr:col>12</xdr:col>
      <xdr:colOff>593067</xdr:colOff>
      <xdr:row>82</xdr:row>
      <xdr:rowOff>10889</xdr:rowOff>
    </xdr:to>
    <xdr:graphicFrame macro="">
      <xdr:nvGraphicFramePr>
        <xdr:cNvPr id="10" name="Chart 9">
          <a:extLst>
            <a:ext uri="{FF2B5EF4-FFF2-40B4-BE49-F238E27FC236}">
              <a16:creationId xmlns:a16="http://schemas.microsoft.com/office/drawing/2014/main" id="{BB2BC5D1-A57E-49C8-BAAE-B5737533C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520168</xdr:colOff>
      <xdr:row>84</xdr:row>
      <xdr:rowOff>81642</xdr:rowOff>
    </xdr:from>
    <xdr:to>
      <xdr:col>12</xdr:col>
      <xdr:colOff>647408</xdr:colOff>
      <xdr:row>95</xdr:row>
      <xdr:rowOff>36819</xdr:rowOff>
    </xdr:to>
    <xdr:graphicFrame macro="">
      <xdr:nvGraphicFramePr>
        <xdr:cNvPr id="11" name="Chart 10">
          <a:extLst>
            <a:ext uri="{FF2B5EF4-FFF2-40B4-BE49-F238E27FC236}">
              <a16:creationId xmlns:a16="http://schemas.microsoft.com/office/drawing/2014/main" id="{97E24E39-E7B8-40FD-AFD3-2790BB1F0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534139</xdr:colOff>
      <xdr:row>95</xdr:row>
      <xdr:rowOff>130365</xdr:rowOff>
    </xdr:from>
    <xdr:to>
      <xdr:col>12</xdr:col>
      <xdr:colOff>661379</xdr:colOff>
      <xdr:row>106</xdr:row>
      <xdr:rowOff>44333</xdr:rowOff>
    </xdr:to>
    <xdr:graphicFrame macro="">
      <xdr:nvGraphicFramePr>
        <xdr:cNvPr id="12" name="Chart 11">
          <a:extLst>
            <a:ext uri="{FF2B5EF4-FFF2-40B4-BE49-F238E27FC236}">
              <a16:creationId xmlns:a16="http://schemas.microsoft.com/office/drawing/2014/main" id="{54A86561-9AA1-4FD9-B346-8B93C455F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256686</xdr:colOff>
      <xdr:row>13</xdr:row>
      <xdr:rowOff>9262</xdr:rowOff>
    </xdr:to>
    <xdr:pic>
      <xdr:nvPicPr>
        <xdr:cNvPr id="2" name="Picture 1">
          <a:extLst>
            <a:ext uri="{FF2B5EF4-FFF2-40B4-BE49-F238E27FC236}">
              <a16:creationId xmlns:a16="http://schemas.microsoft.com/office/drawing/2014/main" id="{EF95CF93-A84B-4D8E-9E4A-B00940F55CEC}"/>
            </a:ext>
          </a:extLst>
        </xdr:cNvPr>
        <xdr:cNvPicPr>
          <a:picLocks noChangeAspect="1"/>
        </xdr:cNvPicPr>
      </xdr:nvPicPr>
      <xdr:blipFill>
        <a:blip xmlns:r="http://schemas.openxmlformats.org/officeDocument/2006/relationships" r:embed="rId1"/>
        <a:stretch>
          <a:fillRect/>
        </a:stretch>
      </xdr:blipFill>
      <xdr:spPr>
        <a:xfrm>
          <a:off x="0" y="381000"/>
          <a:ext cx="3914286" cy="2104762"/>
        </a:xfrm>
        <a:prstGeom prst="rect">
          <a:avLst/>
        </a:prstGeom>
      </xdr:spPr>
    </xdr:pic>
    <xdr:clientData/>
  </xdr:twoCellAnchor>
  <xdr:twoCellAnchor editAs="oneCell">
    <xdr:from>
      <xdr:col>0</xdr:col>
      <xdr:colOff>0</xdr:colOff>
      <xdr:row>13</xdr:row>
      <xdr:rowOff>95250</xdr:rowOff>
    </xdr:from>
    <xdr:to>
      <xdr:col>6</xdr:col>
      <xdr:colOff>332876</xdr:colOff>
      <xdr:row>27</xdr:row>
      <xdr:rowOff>18726</xdr:rowOff>
    </xdr:to>
    <xdr:pic>
      <xdr:nvPicPr>
        <xdr:cNvPr id="3" name="Picture 2">
          <a:extLst>
            <a:ext uri="{FF2B5EF4-FFF2-40B4-BE49-F238E27FC236}">
              <a16:creationId xmlns:a16="http://schemas.microsoft.com/office/drawing/2014/main" id="{F1443121-06D1-484D-82AE-285BF4236296}"/>
            </a:ext>
          </a:extLst>
        </xdr:cNvPr>
        <xdr:cNvPicPr>
          <a:picLocks noChangeAspect="1"/>
        </xdr:cNvPicPr>
      </xdr:nvPicPr>
      <xdr:blipFill>
        <a:blip xmlns:r="http://schemas.openxmlformats.org/officeDocument/2006/relationships" r:embed="rId2"/>
        <a:stretch>
          <a:fillRect/>
        </a:stretch>
      </xdr:blipFill>
      <xdr:spPr>
        <a:xfrm>
          <a:off x="0" y="2571750"/>
          <a:ext cx="3990476" cy="2590476"/>
        </a:xfrm>
        <a:prstGeom prst="rect">
          <a:avLst/>
        </a:prstGeom>
      </xdr:spPr>
    </xdr:pic>
    <xdr:clientData/>
  </xdr:twoCellAnchor>
  <xdr:twoCellAnchor editAs="oneCell">
    <xdr:from>
      <xdr:col>6</xdr:col>
      <xdr:colOff>582306</xdr:colOff>
      <xdr:row>11</xdr:row>
      <xdr:rowOff>15962</xdr:rowOff>
    </xdr:from>
    <xdr:to>
      <xdr:col>8</xdr:col>
      <xdr:colOff>266700</xdr:colOff>
      <xdr:row>27</xdr:row>
      <xdr:rowOff>94356</xdr:rowOff>
    </xdr:to>
    <xdr:pic>
      <xdr:nvPicPr>
        <xdr:cNvPr id="4" name="Picture 3">
          <a:extLst>
            <a:ext uri="{FF2B5EF4-FFF2-40B4-BE49-F238E27FC236}">
              <a16:creationId xmlns:a16="http://schemas.microsoft.com/office/drawing/2014/main" id="{99CF83B7-FAEE-4236-8DD7-A3C927BFD241}"/>
            </a:ext>
          </a:extLst>
        </xdr:cNvPr>
        <xdr:cNvPicPr>
          <a:picLocks noChangeAspect="1"/>
        </xdr:cNvPicPr>
      </xdr:nvPicPr>
      <xdr:blipFill>
        <a:blip xmlns:r="http://schemas.openxmlformats.org/officeDocument/2006/relationships" r:embed="rId3"/>
        <a:stretch>
          <a:fillRect/>
        </a:stretch>
      </xdr:blipFill>
      <xdr:spPr>
        <a:xfrm>
          <a:off x="4239906" y="2111462"/>
          <a:ext cx="1265544" cy="3126394"/>
        </a:xfrm>
        <a:prstGeom prst="rect">
          <a:avLst/>
        </a:prstGeom>
      </xdr:spPr>
    </xdr:pic>
    <xdr:clientData/>
  </xdr:twoCellAnchor>
  <xdr:twoCellAnchor editAs="oneCell">
    <xdr:from>
      <xdr:col>10</xdr:col>
      <xdr:colOff>447675</xdr:colOff>
      <xdr:row>2</xdr:row>
      <xdr:rowOff>0</xdr:rowOff>
    </xdr:from>
    <xdr:to>
      <xdr:col>15</xdr:col>
      <xdr:colOff>1047263</xdr:colOff>
      <xdr:row>11</xdr:row>
      <xdr:rowOff>66452</xdr:rowOff>
    </xdr:to>
    <xdr:pic>
      <xdr:nvPicPr>
        <xdr:cNvPr id="5" name="Picture 4">
          <a:extLst>
            <a:ext uri="{FF2B5EF4-FFF2-40B4-BE49-F238E27FC236}">
              <a16:creationId xmlns:a16="http://schemas.microsoft.com/office/drawing/2014/main" id="{11E9CADB-A1F0-41D8-9B9D-DB41D36064B5}"/>
            </a:ext>
          </a:extLst>
        </xdr:cNvPr>
        <xdr:cNvPicPr>
          <a:picLocks noChangeAspect="1"/>
        </xdr:cNvPicPr>
      </xdr:nvPicPr>
      <xdr:blipFill>
        <a:blip xmlns:r="http://schemas.openxmlformats.org/officeDocument/2006/relationships" r:embed="rId4"/>
        <a:stretch>
          <a:fillRect/>
        </a:stretch>
      </xdr:blipFill>
      <xdr:spPr>
        <a:xfrm>
          <a:off x="8401050" y="381000"/>
          <a:ext cx="3895238" cy="1780952"/>
        </a:xfrm>
        <a:prstGeom prst="rect">
          <a:avLst/>
        </a:prstGeom>
      </xdr:spPr>
    </xdr:pic>
    <xdr:clientData/>
  </xdr:twoCellAnchor>
  <xdr:twoCellAnchor editAs="oneCell">
    <xdr:from>
      <xdr:col>10</xdr:col>
      <xdr:colOff>523875</xdr:colOff>
      <xdr:row>12</xdr:row>
      <xdr:rowOff>19050</xdr:rowOff>
    </xdr:from>
    <xdr:to>
      <xdr:col>14</xdr:col>
      <xdr:colOff>466307</xdr:colOff>
      <xdr:row>26</xdr:row>
      <xdr:rowOff>0</xdr:rowOff>
    </xdr:to>
    <xdr:pic>
      <xdr:nvPicPr>
        <xdr:cNvPr id="6" name="Picture 5">
          <a:extLst>
            <a:ext uri="{FF2B5EF4-FFF2-40B4-BE49-F238E27FC236}">
              <a16:creationId xmlns:a16="http://schemas.microsoft.com/office/drawing/2014/main" id="{10EC8FA4-2551-42E4-A92F-2764EADE27DD}"/>
            </a:ext>
          </a:extLst>
        </xdr:cNvPr>
        <xdr:cNvPicPr>
          <a:picLocks noChangeAspect="1"/>
        </xdr:cNvPicPr>
      </xdr:nvPicPr>
      <xdr:blipFill>
        <a:blip xmlns:r="http://schemas.openxmlformats.org/officeDocument/2006/relationships" r:embed="rId5"/>
        <a:stretch>
          <a:fillRect/>
        </a:stretch>
      </xdr:blipFill>
      <xdr:spPr>
        <a:xfrm>
          <a:off x="6619875" y="2305050"/>
          <a:ext cx="2380832" cy="2647950"/>
        </a:xfrm>
        <a:prstGeom prst="rect">
          <a:avLst/>
        </a:prstGeom>
      </xdr:spPr>
    </xdr:pic>
    <xdr:clientData/>
  </xdr:twoCellAnchor>
  <xdr:twoCellAnchor editAs="oneCell">
    <xdr:from>
      <xdr:col>0</xdr:col>
      <xdr:colOff>28575</xdr:colOff>
      <xdr:row>29</xdr:row>
      <xdr:rowOff>76200</xdr:rowOff>
    </xdr:from>
    <xdr:to>
      <xdr:col>9</xdr:col>
      <xdr:colOff>1447800</xdr:colOff>
      <xdr:row>38</xdr:row>
      <xdr:rowOff>171224</xdr:rowOff>
    </xdr:to>
    <xdr:pic>
      <xdr:nvPicPr>
        <xdr:cNvPr id="7" name="Picture 6">
          <a:extLst>
            <a:ext uri="{FF2B5EF4-FFF2-40B4-BE49-F238E27FC236}">
              <a16:creationId xmlns:a16="http://schemas.microsoft.com/office/drawing/2014/main" id="{EC2C8DDB-75D5-4C0A-A491-E3556859140E}"/>
            </a:ext>
          </a:extLst>
        </xdr:cNvPr>
        <xdr:cNvPicPr>
          <a:picLocks noChangeAspect="1"/>
        </xdr:cNvPicPr>
      </xdr:nvPicPr>
      <xdr:blipFill>
        <a:blip xmlns:r="http://schemas.openxmlformats.org/officeDocument/2006/relationships" r:embed="rId6"/>
        <a:stretch>
          <a:fillRect/>
        </a:stretch>
      </xdr:blipFill>
      <xdr:spPr>
        <a:xfrm>
          <a:off x="28575" y="5600700"/>
          <a:ext cx="7886700" cy="1809524"/>
        </a:xfrm>
        <a:prstGeom prst="rect">
          <a:avLst/>
        </a:prstGeom>
      </xdr:spPr>
    </xdr:pic>
    <xdr:clientData/>
  </xdr:twoCellAnchor>
  <xdr:twoCellAnchor editAs="oneCell">
    <xdr:from>
      <xdr:col>0</xdr:col>
      <xdr:colOff>0</xdr:colOff>
      <xdr:row>44</xdr:row>
      <xdr:rowOff>0</xdr:rowOff>
    </xdr:from>
    <xdr:to>
      <xdr:col>8</xdr:col>
      <xdr:colOff>42083</xdr:colOff>
      <xdr:row>59</xdr:row>
      <xdr:rowOff>66675</xdr:rowOff>
    </xdr:to>
    <xdr:pic>
      <xdr:nvPicPr>
        <xdr:cNvPr id="8" name="Picture 7">
          <a:extLst>
            <a:ext uri="{FF2B5EF4-FFF2-40B4-BE49-F238E27FC236}">
              <a16:creationId xmlns:a16="http://schemas.microsoft.com/office/drawing/2014/main" id="{94BBCFD0-43C8-4C0D-A2AF-E65142FCBBA4}"/>
            </a:ext>
          </a:extLst>
        </xdr:cNvPr>
        <xdr:cNvPicPr>
          <a:picLocks noChangeAspect="1"/>
        </xdr:cNvPicPr>
      </xdr:nvPicPr>
      <xdr:blipFill>
        <a:blip xmlns:r="http://schemas.openxmlformats.org/officeDocument/2006/relationships" r:embed="rId7"/>
        <a:stretch>
          <a:fillRect/>
        </a:stretch>
      </xdr:blipFill>
      <xdr:spPr>
        <a:xfrm>
          <a:off x="0" y="8382000"/>
          <a:ext cx="5280833" cy="3495675"/>
        </a:xfrm>
        <a:prstGeom prst="rect">
          <a:avLst/>
        </a:prstGeom>
      </xdr:spPr>
    </xdr:pic>
    <xdr:clientData/>
  </xdr:twoCellAnchor>
  <xdr:twoCellAnchor editAs="oneCell">
    <xdr:from>
      <xdr:col>0</xdr:col>
      <xdr:colOff>0</xdr:colOff>
      <xdr:row>75</xdr:row>
      <xdr:rowOff>0</xdr:rowOff>
    </xdr:from>
    <xdr:to>
      <xdr:col>4</xdr:col>
      <xdr:colOff>66362</xdr:colOff>
      <xdr:row>79</xdr:row>
      <xdr:rowOff>133238</xdr:rowOff>
    </xdr:to>
    <xdr:pic>
      <xdr:nvPicPr>
        <xdr:cNvPr id="9" name="Picture 8">
          <a:extLst>
            <a:ext uri="{FF2B5EF4-FFF2-40B4-BE49-F238E27FC236}">
              <a16:creationId xmlns:a16="http://schemas.microsoft.com/office/drawing/2014/main" id="{27AABD8E-40A1-4992-AA8A-6E721D5FD7E7}"/>
            </a:ext>
          </a:extLst>
        </xdr:cNvPr>
        <xdr:cNvPicPr>
          <a:picLocks noChangeAspect="1"/>
        </xdr:cNvPicPr>
      </xdr:nvPicPr>
      <xdr:blipFill>
        <a:blip xmlns:r="http://schemas.openxmlformats.org/officeDocument/2006/relationships" r:embed="rId8"/>
        <a:stretch>
          <a:fillRect/>
        </a:stretch>
      </xdr:blipFill>
      <xdr:spPr>
        <a:xfrm>
          <a:off x="0" y="15240000"/>
          <a:ext cx="2504762" cy="895238"/>
        </a:xfrm>
        <a:prstGeom prst="rect">
          <a:avLst/>
        </a:prstGeom>
      </xdr:spPr>
    </xdr:pic>
    <xdr:clientData/>
  </xdr:twoCellAnchor>
  <xdr:twoCellAnchor editAs="oneCell">
    <xdr:from>
      <xdr:col>9</xdr:col>
      <xdr:colOff>28575</xdr:colOff>
      <xdr:row>1</xdr:row>
      <xdr:rowOff>47625</xdr:rowOff>
    </xdr:from>
    <xdr:to>
      <xdr:col>10</xdr:col>
      <xdr:colOff>202406</xdr:colOff>
      <xdr:row>3</xdr:row>
      <xdr:rowOff>152400</xdr:rowOff>
    </xdr:to>
    <xdr:pic>
      <xdr:nvPicPr>
        <xdr:cNvPr id="10" name="Picture 9">
          <a:extLst>
            <a:ext uri="{FF2B5EF4-FFF2-40B4-BE49-F238E27FC236}">
              <a16:creationId xmlns:a16="http://schemas.microsoft.com/office/drawing/2014/main" id="{3E600524-9153-446A-B950-7FB3BE82C1F0}"/>
            </a:ext>
          </a:extLst>
        </xdr:cNvPr>
        <xdr:cNvPicPr>
          <a:picLocks noChangeAspect="1"/>
        </xdr:cNvPicPr>
      </xdr:nvPicPr>
      <xdr:blipFill>
        <a:blip xmlns:r="http://schemas.openxmlformats.org/officeDocument/2006/relationships" r:embed="rId9"/>
        <a:stretch>
          <a:fillRect/>
        </a:stretch>
      </xdr:blipFill>
      <xdr:spPr>
        <a:xfrm>
          <a:off x="5514975" y="238125"/>
          <a:ext cx="1659731" cy="485775"/>
        </a:xfrm>
        <a:prstGeom prst="rect">
          <a:avLst/>
        </a:prstGeom>
      </xdr:spPr>
    </xdr:pic>
    <xdr:clientData/>
  </xdr:twoCellAnchor>
  <xdr:twoCellAnchor editAs="oneCell">
    <xdr:from>
      <xdr:col>0</xdr:col>
      <xdr:colOff>0</xdr:colOff>
      <xdr:row>90</xdr:row>
      <xdr:rowOff>0</xdr:rowOff>
    </xdr:from>
    <xdr:to>
      <xdr:col>9</xdr:col>
      <xdr:colOff>532525</xdr:colOff>
      <xdr:row>106</xdr:row>
      <xdr:rowOff>142476</xdr:rowOff>
    </xdr:to>
    <xdr:pic>
      <xdr:nvPicPr>
        <xdr:cNvPr id="11" name="Picture 10">
          <a:extLst>
            <a:ext uri="{FF2B5EF4-FFF2-40B4-BE49-F238E27FC236}">
              <a16:creationId xmlns:a16="http://schemas.microsoft.com/office/drawing/2014/main" id="{CCD10EFB-9C08-4F54-AFC8-C20F314AA7CC}"/>
            </a:ext>
          </a:extLst>
        </xdr:cNvPr>
        <xdr:cNvPicPr>
          <a:picLocks noChangeAspect="1"/>
        </xdr:cNvPicPr>
      </xdr:nvPicPr>
      <xdr:blipFill>
        <a:blip xmlns:r="http://schemas.openxmlformats.org/officeDocument/2006/relationships" r:embed="rId10"/>
        <a:stretch>
          <a:fillRect/>
        </a:stretch>
      </xdr:blipFill>
      <xdr:spPr>
        <a:xfrm>
          <a:off x="0" y="18097500"/>
          <a:ext cx="7000000" cy="3190476"/>
        </a:xfrm>
        <a:prstGeom prst="rect">
          <a:avLst/>
        </a:prstGeom>
      </xdr:spPr>
    </xdr:pic>
    <xdr:clientData/>
  </xdr:twoCellAnchor>
  <xdr:twoCellAnchor editAs="oneCell">
    <xdr:from>
      <xdr:col>0</xdr:col>
      <xdr:colOff>9525</xdr:colOff>
      <xdr:row>107</xdr:row>
      <xdr:rowOff>161925</xdr:rowOff>
    </xdr:from>
    <xdr:to>
      <xdr:col>9</xdr:col>
      <xdr:colOff>427764</xdr:colOff>
      <xdr:row>123</xdr:row>
      <xdr:rowOff>66306</xdr:rowOff>
    </xdr:to>
    <xdr:pic>
      <xdr:nvPicPr>
        <xdr:cNvPr id="12" name="Picture 11">
          <a:extLst>
            <a:ext uri="{FF2B5EF4-FFF2-40B4-BE49-F238E27FC236}">
              <a16:creationId xmlns:a16="http://schemas.microsoft.com/office/drawing/2014/main" id="{4A3965C0-BB6F-43C1-87E3-E7857D4AECEE}"/>
            </a:ext>
          </a:extLst>
        </xdr:cNvPr>
        <xdr:cNvPicPr>
          <a:picLocks noChangeAspect="1"/>
        </xdr:cNvPicPr>
      </xdr:nvPicPr>
      <xdr:blipFill>
        <a:blip xmlns:r="http://schemas.openxmlformats.org/officeDocument/2006/relationships" r:embed="rId11"/>
        <a:stretch>
          <a:fillRect/>
        </a:stretch>
      </xdr:blipFill>
      <xdr:spPr>
        <a:xfrm>
          <a:off x="9525" y="21497925"/>
          <a:ext cx="6885714" cy="2952381"/>
        </a:xfrm>
        <a:prstGeom prst="rect">
          <a:avLst/>
        </a:prstGeom>
      </xdr:spPr>
    </xdr:pic>
    <xdr:clientData/>
  </xdr:twoCellAnchor>
  <xdr:twoCellAnchor editAs="oneCell">
    <xdr:from>
      <xdr:col>0</xdr:col>
      <xdr:colOff>0</xdr:colOff>
      <xdr:row>125</xdr:row>
      <xdr:rowOff>0</xdr:rowOff>
    </xdr:from>
    <xdr:to>
      <xdr:col>9</xdr:col>
      <xdr:colOff>494430</xdr:colOff>
      <xdr:row>144</xdr:row>
      <xdr:rowOff>113833</xdr:rowOff>
    </xdr:to>
    <xdr:pic>
      <xdr:nvPicPr>
        <xdr:cNvPr id="13" name="Picture 12">
          <a:extLst>
            <a:ext uri="{FF2B5EF4-FFF2-40B4-BE49-F238E27FC236}">
              <a16:creationId xmlns:a16="http://schemas.microsoft.com/office/drawing/2014/main" id="{C4746618-5F9F-4E28-BCB0-53D4EF766C16}"/>
            </a:ext>
          </a:extLst>
        </xdr:cNvPr>
        <xdr:cNvPicPr>
          <a:picLocks noChangeAspect="1"/>
        </xdr:cNvPicPr>
      </xdr:nvPicPr>
      <xdr:blipFill>
        <a:blip xmlns:r="http://schemas.openxmlformats.org/officeDocument/2006/relationships" r:embed="rId12"/>
        <a:stretch>
          <a:fillRect/>
        </a:stretch>
      </xdr:blipFill>
      <xdr:spPr>
        <a:xfrm>
          <a:off x="0" y="24765000"/>
          <a:ext cx="6961905" cy="3733333"/>
        </a:xfrm>
        <a:prstGeom prst="rect">
          <a:avLst/>
        </a:prstGeom>
      </xdr:spPr>
    </xdr:pic>
    <xdr:clientData/>
  </xdr:twoCellAnchor>
  <xdr:twoCellAnchor editAs="oneCell">
    <xdr:from>
      <xdr:col>0</xdr:col>
      <xdr:colOff>0</xdr:colOff>
      <xdr:row>146</xdr:row>
      <xdr:rowOff>0</xdr:rowOff>
    </xdr:from>
    <xdr:to>
      <xdr:col>10</xdr:col>
      <xdr:colOff>46625</xdr:colOff>
      <xdr:row>149</xdr:row>
      <xdr:rowOff>123738</xdr:rowOff>
    </xdr:to>
    <xdr:pic>
      <xdr:nvPicPr>
        <xdr:cNvPr id="14" name="Picture 13">
          <a:extLst>
            <a:ext uri="{FF2B5EF4-FFF2-40B4-BE49-F238E27FC236}">
              <a16:creationId xmlns:a16="http://schemas.microsoft.com/office/drawing/2014/main" id="{85F1D5DB-7127-40AA-8551-50994054B330}"/>
            </a:ext>
          </a:extLst>
        </xdr:cNvPr>
        <xdr:cNvPicPr>
          <a:picLocks noChangeAspect="1"/>
        </xdr:cNvPicPr>
      </xdr:nvPicPr>
      <xdr:blipFill>
        <a:blip xmlns:r="http://schemas.openxmlformats.org/officeDocument/2006/relationships" r:embed="rId13"/>
        <a:stretch>
          <a:fillRect/>
        </a:stretch>
      </xdr:blipFill>
      <xdr:spPr>
        <a:xfrm>
          <a:off x="0" y="28765500"/>
          <a:ext cx="8000000" cy="695238"/>
        </a:xfrm>
        <a:prstGeom prst="rect">
          <a:avLst/>
        </a:prstGeom>
      </xdr:spPr>
    </xdr:pic>
    <xdr:clientData/>
  </xdr:twoCellAnchor>
  <xdr:twoCellAnchor editAs="oneCell">
    <xdr:from>
      <xdr:col>0</xdr:col>
      <xdr:colOff>0</xdr:colOff>
      <xdr:row>152</xdr:row>
      <xdr:rowOff>0</xdr:rowOff>
    </xdr:from>
    <xdr:to>
      <xdr:col>9</xdr:col>
      <xdr:colOff>542049</xdr:colOff>
      <xdr:row>168</xdr:row>
      <xdr:rowOff>123429</xdr:rowOff>
    </xdr:to>
    <xdr:pic>
      <xdr:nvPicPr>
        <xdr:cNvPr id="15" name="Picture 14">
          <a:extLst>
            <a:ext uri="{FF2B5EF4-FFF2-40B4-BE49-F238E27FC236}">
              <a16:creationId xmlns:a16="http://schemas.microsoft.com/office/drawing/2014/main" id="{ECBA079C-FDE3-4CFD-8CFF-8CA558998294}"/>
            </a:ext>
          </a:extLst>
        </xdr:cNvPr>
        <xdr:cNvPicPr>
          <a:picLocks noChangeAspect="1"/>
        </xdr:cNvPicPr>
      </xdr:nvPicPr>
      <xdr:blipFill>
        <a:blip xmlns:r="http://schemas.openxmlformats.org/officeDocument/2006/relationships" r:embed="rId14"/>
        <a:stretch>
          <a:fillRect/>
        </a:stretch>
      </xdr:blipFill>
      <xdr:spPr>
        <a:xfrm>
          <a:off x="0" y="29908500"/>
          <a:ext cx="7009524" cy="3171429"/>
        </a:xfrm>
        <a:prstGeom prst="rect">
          <a:avLst/>
        </a:prstGeom>
      </xdr:spPr>
    </xdr:pic>
    <xdr:clientData/>
  </xdr:twoCellAnchor>
  <xdr:twoCellAnchor editAs="oneCell">
    <xdr:from>
      <xdr:col>0</xdr:col>
      <xdr:colOff>0</xdr:colOff>
      <xdr:row>170</xdr:row>
      <xdr:rowOff>0</xdr:rowOff>
    </xdr:from>
    <xdr:to>
      <xdr:col>9</xdr:col>
      <xdr:colOff>456334</xdr:colOff>
      <xdr:row>186</xdr:row>
      <xdr:rowOff>75809</xdr:rowOff>
    </xdr:to>
    <xdr:pic>
      <xdr:nvPicPr>
        <xdr:cNvPr id="16" name="Picture 15">
          <a:extLst>
            <a:ext uri="{FF2B5EF4-FFF2-40B4-BE49-F238E27FC236}">
              <a16:creationId xmlns:a16="http://schemas.microsoft.com/office/drawing/2014/main" id="{34806134-AFA9-43C7-BA1F-B3DBD4A6A44F}"/>
            </a:ext>
          </a:extLst>
        </xdr:cNvPr>
        <xdr:cNvPicPr>
          <a:picLocks noChangeAspect="1"/>
        </xdr:cNvPicPr>
      </xdr:nvPicPr>
      <xdr:blipFill>
        <a:blip xmlns:r="http://schemas.openxmlformats.org/officeDocument/2006/relationships" r:embed="rId15"/>
        <a:stretch>
          <a:fillRect/>
        </a:stretch>
      </xdr:blipFill>
      <xdr:spPr>
        <a:xfrm>
          <a:off x="0" y="33337500"/>
          <a:ext cx="6923809" cy="3123809"/>
        </a:xfrm>
        <a:prstGeom prst="rect">
          <a:avLst/>
        </a:prstGeom>
      </xdr:spPr>
    </xdr:pic>
    <xdr:clientData/>
  </xdr:twoCellAnchor>
  <xdr:twoCellAnchor editAs="oneCell">
    <xdr:from>
      <xdr:col>0</xdr:col>
      <xdr:colOff>0</xdr:colOff>
      <xdr:row>188</xdr:row>
      <xdr:rowOff>0</xdr:rowOff>
    </xdr:from>
    <xdr:to>
      <xdr:col>9</xdr:col>
      <xdr:colOff>627763</xdr:colOff>
      <xdr:row>208</xdr:row>
      <xdr:rowOff>113809</xdr:rowOff>
    </xdr:to>
    <xdr:pic>
      <xdr:nvPicPr>
        <xdr:cNvPr id="17" name="Picture 16">
          <a:extLst>
            <a:ext uri="{FF2B5EF4-FFF2-40B4-BE49-F238E27FC236}">
              <a16:creationId xmlns:a16="http://schemas.microsoft.com/office/drawing/2014/main" id="{5B2F279E-92BD-4A5B-99F6-AA7BA76C5D51}"/>
            </a:ext>
          </a:extLst>
        </xdr:cNvPr>
        <xdr:cNvPicPr>
          <a:picLocks noChangeAspect="1"/>
        </xdr:cNvPicPr>
      </xdr:nvPicPr>
      <xdr:blipFill>
        <a:blip xmlns:r="http://schemas.openxmlformats.org/officeDocument/2006/relationships" r:embed="rId16"/>
        <a:stretch>
          <a:fillRect/>
        </a:stretch>
      </xdr:blipFill>
      <xdr:spPr>
        <a:xfrm>
          <a:off x="0" y="36766500"/>
          <a:ext cx="7095238" cy="3923809"/>
        </a:xfrm>
        <a:prstGeom prst="rect">
          <a:avLst/>
        </a:prstGeom>
      </xdr:spPr>
    </xdr:pic>
    <xdr:clientData/>
  </xdr:twoCellAnchor>
  <xdr:twoCellAnchor editAs="oneCell">
    <xdr:from>
      <xdr:col>0</xdr:col>
      <xdr:colOff>0</xdr:colOff>
      <xdr:row>209</xdr:row>
      <xdr:rowOff>0</xdr:rowOff>
    </xdr:from>
    <xdr:to>
      <xdr:col>10</xdr:col>
      <xdr:colOff>46625</xdr:colOff>
      <xdr:row>212</xdr:row>
      <xdr:rowOff>9452</xdr:rowOff>
    </xdr:to>
    <xdr:pic>
      <xdr:nvPicPr>
        <xdr:cNvPr id="18" name="Picture 17">
          <a:extLst>
            <a:ext uri="{FF2B5EF4-FFF2-40B4-BE49-F238E27FC236}">
              <a16:creationId xmlns:a16="http://schemas.microsoft.com/office/drawing/2014/main" id="{70E53C64-0373-451A-AC7A-3710EC1709F8}"/>
            </a:ext>
          </a:extLst>
        </xdr:cNvPr>
        <xdr:cNvPicPr>
          <a:picLocks noChangeAspect="1"/>
        </xdr:cNvPicPr>
      </xdr:nvPicPr>
      <xdr:blipFill>
        <a:blip xmlns:r="http://schemas.openxmlformats.org/officeDocument/2006/relationships" r:embed="rId17"/>
        <a:stretch>
          <a:fillRect/>
        </a:stretch>
      </xdr:blipFill>
      <xdr:spPr>
        <a:xfrm>
          <a:off x="0" y="40767000"/>
          <a:ext cx="8000000" cy="580952"/>
        </a:xfrm>
        <a:prstGeom prst="rect">
          <a:avLst/>
        </a:prstGeom>
      </xdr:spPr>
    </xdr:pic>
    <xdr:clientData/>
  </xdr:twoCellAnchor>
  <xdr:twoCellAnchor editAs="oneCell">
    <xdr:from>
      <xdr:col>0</xdr:col>
      <xdr:colOff>0</xdr:colOff>
      <xdr:row>213</xdr:row>
      <xdr:rowOff>0</xdr:rowOff>
    </xdr:from>
    <xdr:to>
      <xdr:col>9</xdr:col>
      <xdr:colOff>513477</xdr:colOff>
      <xdr:row>229</xdr:row>
      <xdr:rowOff>94857</xdr:rowOff>
    </xdr:to>
    <xdr:pic>
      <xdr:nvPicPr>
        <xdr:cNvPr id="19" name="Picture 18">
          <a:extLst>
            <a:ext uri="{FF2B5EF4-FFF2-40B4-BE49-F238E27FC236}">
              <a16:creationId xmlns:a16="http://schemas.microsoft.com/office/drawing/2014/main" id="{5365ADE0-5BB5-4E1C-B511-53F45671FC75}"/>
            </a:ext>
          </a:extLst>
        </xdr:cNvPr>
        <xdr:cNvPicPr>
          <a:picLocks noChangeAspect="1"/>
        </xdr:cNvPicPr>
      </xdr:nvPicPr>
      <xdr:blipFill>
        <a:blip xmlns:r="http://schemas.openxmlformats.org/officeDocument/2006/relationships" r:embed="rId18"/>
        <a:stretch>
          <a:fillRect/>
        </a:stretch>
      </xdr:blipFill>
      <xdr:spPr>
        <a:xfrm>
          <a:off x="0" y="41529000"/>
          <a:ext cx="6980952" cy="3142857"/>
        </a:xfrm>
        <a:prstGeom prst="rect">
          <a:avLst/>
        </a:prstGeom>
      </xdr:spPr>
    </xdr:pic>
    <xdr:clientData/>
  </xdr:twoCellAnchor>
  <xdr:twoCellAnchor editAs="oneCell">
    <xdr:from>
      <xdr:col>0</xdr:col>
      <xdr:colOff>0</xdr:colOff>
      <xdr:row>230</xdr:row>
      <xdr:rowOff>0</xdr:rowOff>
    </xdr:from>
    <xdr:to>
      <xdr:col>9</xdr:col>
      <xdr:colOff>561096</xdr:colOff>
      <xdr:row>246</xdr:row>
      <xdr:rowOff>66286</xdr:rowOff>
    </xdr:to>
    <xdr:pic>
      <xdr:nvPicPr>
        <xdr:cNvPr id="20" name="Picture 19">
          <a:extLst>
            <a:ext uri="{FF2B5EF4-FFF2-40B4-BE49-F238E27FC236}">
              <a16:creationId xmlns:a16="http://schemas.microsoft.com/office/drawing/2014/main" id="{5F820162-FD93-4433-8ACC-6443E0464958}"/>
            </a:ext>
          </a:extLst>
        </xdr:cNvPr>
        <xdr:cNvPicPr>
          <a:picLocks noChangeAspect="1"/>
        </xdr:cNvPicPr>
      </xdr:nvPicPr>
      <xdr:blipFill>
        <a:blip xmlns:r="http://schemas.openxmlformats.org/officeDocument/2006/relationships" r:embed="rId19"/>
        <a:stretch>
          <a:fillRect/>
        </a:stretch>
      </xdr:blipFill>
      <xdr:spPr>
        <a:xfrm>
          <a:off x="0" y="44767500"/>
          <a:ext cx="7028571" cy="3114286"/>
        </a:xfrm>
        <a:prstGeom prst="rect">
          <a:avLst/>
        </a:prstGeom>
      </xdr:spPr>
    </xdr:pic>
    <xdr:clientData/>
  </xdr:twoCellAnchor>
  <xdr:twoCellAnchor editAs="oneCell">
    <xdr:from>
      <xdr:col>0</xdr:col>
      <xdr:colOff>0</xdr:colOff>
      <xdr:row>247</xdr:row>
      <xdr:rowOff>0</xdr:rowOff>
    </xdr:from>
    <xdr:to>
      <xdr:col>9</xdr:col>
      <xdr:colOff>608715</xdr:colOff>
      <xdr:row>267</xdr:row>
      <xdr:rowOff>113809</xdr:rowOff>
    </xdr:to>
    <xdr:pic>
      <xdr:nvPicPr>
        <xdr:cNvPr id="21" name="Picture 20">
          <a:extLst>
            <a:ext uri="{FF2B5EF4-FFF2-40B4-BE49-F238E27FC236}">
              <a16:creationId xmlns:a16="http://schemas.microsoft.com/office/drawing/2014/main" id="{28C345F1-2D6E-42D2-9F12-FE93EC8B3B17}"/>
            </a:ext>
          </a:extLst>
        </xdr:cNvPr>
        <xdr:cNvPicPr>
          <a:picLocks noChangeAspect="1"/>
        </xdr:cNvPicPr>
      </xdr:nvPicPr>
      <xdr:blipFill>
        <a:blip xmlns:r="http://schemas.openxmlformats.org/officeDocument/2006/relationships" r:embed="rId20"/>
        <a:stretch>
          <a:fillRect/>
        </a:stretch>
      </xdr:blipFill>
      <xdr:spPr>
        <a:xfrm>
          <a:off x="0" y="48006000"/>
          <a:ext cx="7076190" cy="3923809"/>
        </a:xfrm>
        <a:prstGeom prst="rect">
          <a:avLst/>
        </a:prstGeom>
      </xdr:spPr>
    </xdr:pic>
    <xdr:clientData/>
  </xdr:twoCellAnchor>
  <xdr:twoCellAnchor editAs="oneCell">
    <xdr:from>
      <xdr:col>0</xdr:col>
      <xdr:colOff>0</xdr:colOff>
      <xdr:row>268</xdr:row>
      <xdr:rowOff>0</xdr:rowOff>
    </xdr:from>
    <xdr:to>
      <xdr:col>10</xdr:col>
      <xdr:colOff>46625</xdr:colOff>
      <xdr:row>270</xdr:row>
      <xdr:rowOff>190429</xdr:rowOff>
    </xdr:to>
    <xdr:pic>
      <xdr:nvPicPr>
        <xdr:cNvPr id="22" name="Picture 21">
          <a:extLst>
            <a:ext uri="{FF2B5EF4-FFF2-40B4-BE49-F238E27FC236}">
              <a16:creationId xmlns:a16="http://schemas.microsoft.com/office/drawing/2014/main" id="{EA54FE23-16A3-4787-BC8D-0F35B5113591}"/>
            </a:ext>
          </a:extLst>
        </xdr:cNvPr>
        <xdr:cNvPicPr>
          <a:picLocks noChangeAspect="1"/>
        </xdr:cNvPicPr>
      </xdr:nvPicPr>
      <xdr:blipFill>
        <a:blip xmlns:r="http://schemas.openxmlformats.org/officeDocument/2006/relationships" r:embed="rId21"/>
        <a:stretch>
          <a:fillRect/>
        </a:stretch>
      </xdr:blipFill>
      <xdr:spPr>
        <a:xfrm>
          <a:off x="0" y="52006500"/>
          <a:ext cx="8000000" cy="571429"/>
        </a:xfrm>
        <a:prstGeom prst="rect">
          <a:avLst/>
        </a:prstGeom>
      </xdr:spPr>
    </xdr:pic>
    <xdr:clientData/>
  </xdr:twoCellAnchor>
  <xdr:twoCellAnchor editAs="oneCell">
    <xdr:from>
      <xdr:col>0</xdr:col>
      <xdr:colOff>0</xdr:colOff>
      <xdr:row>272</xdr:row>
      <xdr:rowOff>0</xdr:rowOff>
    </xdr:from>
    <xdr:to>
      <xdr:col>8</xdr:col>
      <xdr:colOff>608869</xdr:colOff>
      <xdr:row>286</xdr:row>
      <xdr:rowOff>18714</xdr:rowOff>
    </xdr:to>
    <xdr:pic>
      <xdr:nvPicPr>
        <xdr:cNvPr id="23" name="Picture 22">
          <a:extLst>
            <a:ext uri="{FF2B5EF4-FFF2-40B4-BE49-F238E27FC236}">
              <a16:creationId xmlns:a16="http://schemas.microsoft.com/office/drawing/2014/main" id="{FB0C9506-C3DD-442D-9604-D30845EEDB3F}"/>
            </a:ext>
          </a:extLst>
        </xdr:cNvPr>
        <xdr:cNvPicPr>
          <a:picLocks noChangeAspect="1"/>
        </xdr:cNvPicPr>
      </xdr:nvPicPr>
      <xdr:blipFill>
        <a:blip xmlns:r="http://schemas.openxmlformats.org/officeDocument/2006/relationships" r:embed="rId22"/>
        <a:stretch>
          <a:fillRect/>
        </a:stretch>
      </xdr:blipFill>
      <xdr:spPr>
        <a:xfrm>
          <a:off x="0" y="52768500"/>
          <a:ext cx="5847619" cy="2685714"/>
        </a:xfrm>
        <a:prstGeom prst="rect">
          <a:avLst/>
        </a:prstGeom>
      </xdr:spPr>
    </xdr:pic>
    <xdr:clientData/>
  </xdr:twoCellAnchor>
  <xdr:twoCellAnchor editAs="oneCell">
    <xdr:from>
      <xdr:col>0</xdr:col>
      <xdr:colOff>9525</xdr:colOff>
      <xdr:row>287</xdr:row>
      <xdr:rowOff>0</xdr:rowOff>
    </xdr:from>
    <xdr:to>
      <xdr:col>8</xdr:col>
      <xdr:colOff>627918</xdr:colOff>
      <xdr:row>304</xdr:row>
      <xdr:rowOff>85309</xdr:rowOff>
    </xdr:to>
    <xdr:pic>
      <xdr:nvPicPr>
        <xdr:cNvPr id="24" name="Picture 23">
          <a:extLst>
            <a:ext uri="{FF2B5EF4-FFF2-40B4-BE49-F238E27FC236}">
              <a16:creationId xmlns:a16="http://schemas.microsoft.com/office/drawing/2014/main" id="{63079603-935A-4829-98EF-F8045FF6EA3B}"/>
            </a:ext>
          </a:extLst>
        </xdr:cNvPr>
        <xdr:cNvPicPr>
          <a:picLocks noChangeAspect="1"/>
        </xdr:cNvPicPr>
      </xdr:nvPicPr>
      <xdr:blipFill>
        <a:blip xmlns:r="http://schemas.openxmlformats.org/officeDocument/2006/relationships" r:embed="rId23"/>
        <a:stretch>
          <a:fillRect/>
        </a:stretch>
      </xdr:blipFill>
      <xdr:spPr>
        <a:xfrm>
          <a:off x="9525" y="55626000"/>
          <a:ext cx="5857143" cy="3323809"/>
        </a:xfrm>
        <a:prstGeom prst="rect">
          <a:avLst/>
        </a:prstGeom>
      </xdr:spPr>
    </xdr:pic>
    <xdr:clientData/>
  </xdr:twoCellAnchor>
  <xdr:twoCellAnchor editAs="oneCell">
    <xdr:from>
      <xdr:col>0</xdr:col>
      <xdr:colOff>0</xdr:colOff>
      <xdr:row>305</xdr:row>
      <xdr:rowOff>0</xdr:rowOff>
    </xdr:from>
    <xdr:to>
      <xdr:col>10</xdr:col>
      <xdr:colOff>56149</xdr:colOff>
      <xdr:row>307</xdr:row>
      <xdr:rowOff>28524</xdr:rowOff>
    </xdr:to>
    <xdr:pic>
      <xdr:nvPicPr>
        <xdr:cNvPr id="25" name="Picture 24">
          <a:extLst>
            <a:ext uri="{FF2B5EF4-FFF2-40B4-BE49-F238E27FC236}">
              <a16:creationId xmlns:a16="http://schemas.microsoft.com/office/drawing/2014/main" id="{5FE343F2-6EB5-4146-9770-883AD3A9513F}"/>
            </a:ext>
          </a:extLst>
        </xdr:cNvPr>
        <xdr:cNvPicPr>
          <a:picLocks noChangeAspect="1"/>
        </xdr:cNvPicPr>
      </xdr:nvPicPr>
      <xdr:blipFill>
        <a:blip xmlns:r="http://schemas.openxmlformats.org/officeDocument/2006/relationships" r:embed="rId24"/>
        <a:stretch>
          <a:fillRect/>
        </a:stretch>
      </xdr:blipFill>
      <xdr:spPr>
        <a:xfrm>
          <a:off x="0" y="59055000"/>
          <a:ext cx="8009524" cy="409524"/>
        </a:xfrm>
        <a:prstGeom prst="rect">
          <a:avLst/>
        </a:prstGeom>
      </xdr:spPr>
    </xdr:pic>
    <xdr:clientData/>
  </xdr:twoCellAnchor>
  <xdr:twoCellAnchor>
    <xdr:from>
      <xdr:col>0</xdr:col>
      <xdr:colOff>342900</xdr:colOff>
      <xdr:row>88</xdr:row>
      <xdr:rowOff>161926</xdr:rowOff>
    </xdr:from>
    <xdr:to>
      <xdr:col>9</xdr:col>
      <xdr:colOff>1447800</xdr:colOff>
      <xdr:row>106</xdr:row>
      <xdr:rowOff>95250</xdr:rowOff>
    </xdr:to>
    <xdr:graphicFrame macro="">
      <xdr:nvGraphicFramePr>
        <xdr:cNvPr id="26" name="Chart 25">
          <a:extLst>
            <a:ext uri="{FF2B5EF4-FFF2-40B4-BE49-F238E27FC236}">
              <a16:creationId xmlns:a16="http://schemas.microsoft.com/office/drawing/2014/main" id="{C796EB52-C462-4CAE-84E7-5F15BAECA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247650</xdr:colOff>
      <xdr:row>106</xdr:row>
      <xdr:rowOff>142876</xdr:rowOff>
    </xdr:from>
    <xdr:to>
      <xdr:col>9</xdr:col>
      <xdr:colOff>1352550</xdr:colOff>
      <xdr:row>123</xdr:row>
      <xdr:rowOff>19050</xdr:rowOff>
    </xdr:to>
    <xdr:graphicFrame macro="">
      <xdr:nvGraphicFramePr>
        <xdr:cNvPr id="27" name="Chart 26">
          <a:extLst>
            <a:ext uri="{FF2B5EF4-FFF2-40B4-BE49-F238E27FC236}">
              <a16:creationId xmlns:a16="http://schemas.microsoft.com/office/drawing/2014/main" id="{354180FD-4275-47D1-9FFA-8D75E8C7E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266700</xdr:colOff>
      <xdr:row>125</xdr:row>
      <xdr:rowOff>95250</xdr:rowOff>
    </xdr:from>
    <xdr:to>
      <xdr:col>9</xdr:col>
      <xdr:colOff>1371600</xdr:colOff>
      <xdr:row>141</xdr:row>
      <xdr:rowOff>114298</xdr:rowOff>
    </xdr:to>
    <xdr:graphicFrame macro="">
      <xdr:nvGraphicFramePr>
        <xdr:cNvPr id="28" name="Chart 27">
          <a:extLst>
            <a:ext uri="{FF2B5EF4-FFF2-40B4-BE49-F238E27FC236}">
              <a16:creationId xmlns:a16="http://schemas.microsoft.com/office/drawing/2014/main" id="{1099827A-8C0D-4FD0-9491-4917B498F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428625</xdr:colOff>
      <xdr:row>150</xdr:row>
      <xdr:rowOff>133350</xdr:rowOff>
    </xdr:from>
    <xdr:to>
      <xdr:col>9</xdr:col>
      <xdr:colOff>638175</xdr:colOff>
      <xdr:row>169</xdr:row>
      <xdr:rowOff>95250</xdr:rowOff>
    </xdr:to>
    <xdr:graphicFrame macro="">
      <xdr:nvGraphicFramePr>
        <xdr:cNvPr id="29" name="Chart 28">
          <a:extLst>
            <a:ext uri="{FF2B5EF4-FFF2-40B4-BE49-F238E27FC236}">
              <a16:creationId xmlns:a16="http://schemas.microsoft.com/office/drawing/2014/main" id="{F64E8D15-431C-48AC-9E29-7168C7FC1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447675</xdr:colOff>
      <xdr:row>169</xdr:row>
      <xdr:rowOff>76200</xdr:rowOff>
    </xdr:from>
    <xdr:to>
      <xdr:col>9</xdr:col>
      <xdr:colOff>657225</xdr:colOff>
      <xdr:row>187</xdr:row>
      <xdr:rowOff>47624</xdr:rowOff>
    </xdr:to>
    <xdr:graphicFrame macro="">
      <xdr:nvGraphicFramePr>
        <xdr:cNvPr id="30" name="Chart 29">
          <a:extLst>
            <a:ext uri="{FF2B5EF4-FFF2-40B4-BE49-F238E27FC236}">
              <a16:creationId xmlns:a16="http://schemas.microsoft.com/office/drawing/2014/main" id="{4564E421-0AE8-47A4-A0AB-EDD8BF2D0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533400</xdr:colOff>
      <xdr:row>187</xdr:row>
      <xdr:rowOff>114300</xdr:rowOff>
    </xdr:from>
    <xdr:to>
      <xdr:col>9</xdr:col>
      <xdr:colOff>742950</xdr:colOff>
      <xdr:row>205</xdr:row>
      <xdr:rowOff>85724</xdr:rowOff>
    </xdr:to>
    <xdr:graphicFrame macro="">
      <xdr:nvGraphicFramePr>
        <xdr:cNvPr id="31" name="Chart 30">
          <a:extLst>
            <a:ext uri="{FF2B5EF4-FFF2-40B4-BE49-F238E27FC236}">
              <a16:creationId xmlns:a16="http://schemas.microsoft.com/office/drawing/2014/main" id="{6A531DE6-6760-4FDD-85D1-29A85680D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314326</xdr:colOff>
      <xdr:row>210</xdr:row>
      <xdr:rowOff>123825</xdr:rowOff>
    </xdr:from>
    <xdr:to>
      <xdr:col>9</xdr:col>
      <xdr:colOff>742951</xdr:colOff>
      <xdr:row>229</xdr:row>
      <xdr:rowOff>9525</xdr:rowOff>
    </xdr:to>
    <xdr:graphicFrame macro="">
      <xdr:nvGraphicFramePr>
        <xdr:cNvPr id="32" name="Chart 31">
          <a:extLst>
            <a:ext uri="{FF2B5EF4-FFF2-40B4-BE49-F238E27FC236}">
              <a16:creationId xmlns:a16="http://schemas.microsoft.com/office/drawing/2014/main" id="{CDF37B06-E616-407C-8AAE-AFA13CC8A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361950</xdr:colOff>
      <xdr:row>228</xdr:row>
      <xdr:rowOff>152401</xdr:rowOff>
    </xdr:from>
    <xdr:to>
      <xdr:col>9</xdr:col>
      <xdr:colOff>790575</xdr:colOff>
      <xdr:row>246</xdr:row>
      <xdr:rowOff>9525</xdr:rowOff>
    </xdr:to>
    <xdr:graphicFrame macro="">
      <xdr:nvGraphicFramePr>
        <xdr:cNvPr id="33" name="Chart 32">
          <a:extLst>
            <a:ext uri="{FF2B5EF4-FFF2-40B4-BE49-F238E27FC236}">
              <a16:creationId xmlns:a16="http://schemas.microsoft.com/office/drawing/2014/main" id="{EE706F89-B694-4B2E-A851-9904D134D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390525</xdr:colOff>
      <xdr:row>245</xdr:row>
      <xdr:rowOff>171448</xdr:rowOff>
    </xdr:from>
    <xdr:to>
      <xdr:col>9</xdr:col>
      <xdr:colOff>819150</xdr:colOff>
      <xdr:row>264</xdr:row>
      <xdr:rowOff>76199</xdr:rowOff>
    </xdr:to>
    <xdr:graphicFrame macro="">
      <xdr:nvGraphicFramePr>
        <xdr:cNvPr id="34" name="Chart 33">
          <a:extLst>
            <a:ext uri="{FF2B5EF4-FFF2-40B4-BE49-F238E27FC236}">
              <a16:creationId xmlns:a16="http://schemas.microsoft.com/office/drawing/2014/main" id="{7C7384AA-E7E7-43F6-8176-D4489623F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219075</xdr:colOff>
      <xdr:row>274</xdr:row>
      <xdr:rowOff>0</xdr:rowOff>
    </xdr:from>
    <xdr:to>
      <xdr:col>8</xdr:col>
      <xdr:colOff>581025</xdr:colOff>
      <xdr:row>287</xdr:row>
      <xdr:rowOff>19050</xdr:rowOff>
    </xdr:to>
    <xdr:graphicFrame macro="">
      <xdr:nvGraphicFramePr>
        <xdr:cNvPr id="35" name="Chart 34">
          <a:extLst>
            <a:ext uri="{FF2B5EF4-FFF2-40B4-BE49-F238E27FC236}">
              <a16:creationId xmlns:a16="http://schemas.microsoft.com/office/drawing/2014/main" id="{20C823D7-4313-422B-9BDA-1615D42C8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247650</xdr:colOff>
      <xdr:row>285</xdr:row>
      <xdr:rowOff>161926</xdr:rowOff>
    </xdr:from>
    <xdr:to>
      <xdr:col>8</xdr:col>
      <xdr:colOff>609600</xdr:colOff>
      <xdr:row>302</xdr:row>
      <xdr:rowOff>9526</xdr:rowOff>
    </xdr:to>
    <xdr:graphicFrame macro="">
      <xdr:nvGraphicFramePr>
        <xdr:cNvPr id="36" name="Chart 35">
          <a:extLst>
            <a:ext uri="{FF2B5EF4-FFF2-40B4-BE49-F238E27FC236}">
              <a16:creationId xmlns:a16="http://schemas.microsoft.com/office/drawing/2014/main" id="{EB4A959D-9056-4485-98C7-B21CAD624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xdr:col>
      <xdr:colOff>381000</xdr:colOff>
      <xdr:row>12</xdr:row>
      <xdr:rowOff>104775</xdr:rowOff>
    </xdr:from>
    <xdr:to>
      <xdr:col>11</xdr:col>
      <xdr:colOff>0</xdr:colOff>
      <xdr:row>13</xdr:row>
      <xdr:rowOff>161308</xdr:rowOff>
    </xdr:to>
    <xdr:pic>
      <xdr:nvPicPr>
        <xdr:cNvPr id="38" name="Picture 37">
          <a:extLst>
            <a:ext uri="{FF2B5EF4-FFF2-40B4-BE49-F238E27FC236}">
              <a16:creationId xmlns:a16="http://schemas.microsoft.com/office/drawing/2014/main" id="{C6A8EC07-E11D-479B-90AE-1A4DCF4144C7}"/>
            </a:ext>
          </a:extLst>
        </xdr:cNvPr>
        <xdr:cNvPicPr>
          <a:picLocks noChangeAspect="1"/>
        </xdr:cNvPicPr>
      </xdr:nvPicPr>
      <xdr:blipFill>
        <a:blip xmlns:r="http://schemas.openxmlformats.org/officeDocument/2006/relationships" r:embed="rId36"/>
        <a:stretch>
          <a:fillRect/>
        </a:stretch>
      </xdr:blipFill>
      <xdr:spPr>
        <a:xfrm>
          <a:off x="5619750" y="2390775"/>
          <a:ext cx="2943225" cy="247033"/>
        </a:xfrm>
        <a:prstGeom prst="rect">
          <a:avLst/>
        </a:prstGeom>
      </xdr:spPr>
    </xdr:pic>
    <xdr:clientData/>
  </xdr:twoCellAnchor>
  <xdr:twoCellAnchor editAs="oneCell">
    <xdr:from>
      <xdr:col>0</xdr:col>
      <xdr:colOff>0</xdr:colOff>
      <xdr:row>62</xdr:row>
      <xdr:rowOff>0</xdr:rowOff>
    </xdr:from>
    <xdr:to>
      <xdr:col>6</xdr:col>
      <xdr:colOff>228114</xdr:colOff>
      <xdr:row>63</xdr:row>
      <xdr:rowOff>171405</xdr:rowOff>
    </xdr:to>
    <xdr:pic>
      <xdr:nvPicPr>
        <xdr:cNvPr id="37" name="Picture 36">
          <a:extLst>
            <a:ext uri="{FF2B5EF4-FFF2-40B4-BE49-F238E27FC236}">
              <a16:creationId xmlns:a16="http://schemas.microsoft.com/office/drawing/2014/main" id="{F6672299-12CD-47B6-9126-A12E9E6CD0E8}"/>
            </a:ext>
          </a:extLst>
        </xdr:cNvPr>
        <xdr:cNvPicPr>
          <a:picLocks noChangeAspect="1"/>
        </xdr:cNvPicPr>
      </xdr:nvPicPr>
      <xdr:blipFill>
        <a:blip xmlns:r="http://schemas.openxmlformats.org/officeDocument/2006/relationships" r:embed="rId37"/>
        <a:stretch>
          <a:fillRect/>
        </a:stretch>
      </xdr:blipFill>
      <xdr:spPr>
        <a:xfrm>
          <a:off x="0" y="12573000"/>
          <a:ext cx="3885714" cy="361905"/>
        </a:xfrm>
        <a:prstGeom prst="rect">
          <a:avLst/>
        </a:prstGeom>
      </xdr:spPr>
    </xdr:pic>
    <xdr:clientData/>
  </xdr:twoCellAnchor>
  <xdr:twoCellAnchor editAs="oneCell">
    <xdr:from>
      <xdr:col>1</xdr:col>
      <xdr:colOff>0</xdr:colOff>
      <xdr:row>310</xdr:row>
      <xdr:rowOff>0</xdr:rowOff>
    </xdr:from>
    <xdr:to>
      <xdr:col>8</xdr:col>
      <xdr:colOff>885136</xdr:colOff>
      <xdr:row>349</xdr:row>
      <xdr:rowOff>8595</xdr:rowOff>
    </xdr:to>
    <xdr:pic>
      <xdr:nvPicPr>
        <xdr:cNvPr id="39" name="Picture 38">
          <a:extLst>
            <a:ext uri="{FF2B5EF4-FFF2-40B4-BE49-F238E27FC236}">
              <a16:creationId xmlns:a16="http://schemas.microsoft.com/office/drawing/2014/main" id="{FEA61567-6A1C-4AD9-8C3D-E6540B8C5F65}"/>
            </a:ext>
          </a:extLst>
        </xdr:cNvPr>
        <xdr:cNvPicPr>
          <a:picLocks noChangeAspect="1"/>
        </xdr:cNvPicPr>
      </xdr:nvPicPr>
      <xdr:blipFill>
        <a:blip xmlns:r="http://schemas.openxmlformats.org/officeDocument/2006/relationships" r:embed="rId38"/>
        <a:stretch>
          <a:fillRect/>
        </a:stretch>
      </xdr:blipFill>
      <xdr:spPr>
        <a:xfrm>
          <a:off x="609600" y="60579000"/>
          <a:ext cx="5514286" cy="7438095"/>
        </a:xfrm>
        <a:prstGeom prst="rect">
          <a:avLst/>
        </a:prstGeom>
      </xdr:spPr>
    </xdr:pic>
    <xdr:clientData/>
  </xdr:twoCellAnchor>
  <xdr:twoCellAnchor>
    <xdr:from>
      <xdr:col>1</xdr:col>
      <xdr:colOff>266700</xdr:colOff>
      <xdr:row>310</xdr:row>
      <xdr:rowOff>57151</xdr:rowOff>
    </xdr:from>
    <xdr:to>
      <xdr:col>8</xdr:col>
      <xdr:colOff>800100</xdr:colOff>
      <xdr:row>317</xdr:row>
      <xdr:rowOff>161925</xdr:rowOff>
    </xdr:to>
    <xdr:graphicFrame macro="">
      <xdr:nvGraphicFramePr>
        <xdr:cNvPr id="40" name="Chart 39">
          <a:extLst>
            <a:ext uri="{FF2B5EF4-FFF2-40B4-BE49-F238E27FC236}">
              <a16:creationId xmlns:a16="http://schemas.microsoft.com/office/drawing/2014/main" id="{99714D07-676E-404E-8FA0-9793101BD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352425</xdr:colOff>
      <xdr:row>319</xdr:row>
      <xdr:rowOff>123825</xdr:rowOff>
    </xdr:from>
    <xdr:to>
      <xdr:col>8</xdr:col>
      <xdr:colOff>790575</xdr:colOff>
      <xdr:row>332</xdr:row>
      <xdr:rowOff>47625</xdr:rowOff>
    </xdr:to>
    <xdr:graphicFrame macro="">
      <xdr:nvGraphicFramePr>
        <xdr:cNvPr id="42" name="Chart 41">
          <a:extLst>
            <a:ext uri="{FF2B5EF4-FFF2-40B4-BE49-F238E27FC236}">
              <a16:creationId xmlns:a16="http://schemas.microsoft.com/office/drawing/2014/main" id="{643FE508-CB23-48D4-8669-788930A8E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371475</xdr:colOff>
      <xdr:row>318</xdr:row>
      <xdr:rowOff>104775</xdr:rowOff>
    </xdr:from>
    <xdr:to>
      <xdr:col>8</xdr:col>
      <xdr:colOff>809625</xdr:colOff>
      <xdr:row>322</xdr:row>
      <xdr:rowOff>9526</xdr:rowOff>
    </xdr:to>
    <xdr:graphicFrame macro="">
      <xdr:nvGraphicFramePr>
        <xdr:cNvPr id="43" name="Chart 42">
          <a:extLst>
            <a:ext uri="{FF2B5EF4-FFF2-40B4-BE49-F238E27FC236}">
              <a16:creationId xmlns:a16="http://schemas.microsoft.com/office/drawing/2014/main" id="{880BFC5C-4447-4F19-8552-180E5D173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304800</xdr:colOff>
      <xdr:row>335</xdr:row>
      <xdr:rowOff>19050</xdr:rowOff>
    </xdr:from>
    <xdr:to>
      <xdr:col>8</xdr:col>
      <xdr:colOff>742950</xdr:colOff>
      <xdr:row>347</xdr:row>
      <xdr:rowOff>114300</xdr:rowOff>
    </xdr:to>
    <xdr:graphicFrame macro="">
      <xdr:nvGraphicFramePr>
        <xdr:cNvPr id="44" name="Chart 43">
          <a:extLst>
            <a:ext uri="{FF2B5EF4-FFF2-40B4-BE49-F238E27FC236}">
              <a16:creationId xmlns:a16="http://schemas.microsoft.com/office/drawing/2014/main" id="{08886C0B-84EF-4CAE-8FDD-29B1BD9EE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351924</xdr:colOff>
      <xdr:row>23</xdr:row>
      <xdr:rowOff>180452</xdr:rowOff>
    </xdr:to>
    <xdr:pic>
      <xdr:nvPicPr>
        <xdr:cNvPr id="2" name="Picture 1">
          <a:extLst>
            <a:ext uri="{FF2B5EF4-FFF2-40B4-BE49-F238E27FC236}">
              <a16:creationId xmlns:a16="http://schemas.microsoft.com/office/drawing/2014/main" id="{35BEB1FE-D73B-415D-8298-2B1B2CB88B1D}"/>
            </a:ext>
          </a:extLst>
        </xdr:cNvPr>
        <xdr:cNvPicPr>
          <a:picLocks noChangeAspect="1"/>
        </xdr:cNvPicPr>
      </xdr:nvPicPr>
      <xdr:blipFill>
        <a:blip xmlns:r="http://schemas.openxmlformats.org/officeDocument/2006/relationships" r:embed="rId1"/>
        <a:stretch>
          <a:fillRect/>
        </a:stretch>
      </xdr:blipFill>
      <xdr:spPr>
        <a:xfrm>
          <a:off x="0" y="381000"/>
          <a:ext cx="4009524" cy="4180952"/>
        </a:xfrm>
        <a:prstGeom prst="rect">
          <a:avLst/>
        </a:prstGeom>
      </xdr:spPr>
    </xdr:pic>
    <xdr:clientData/>
  </xdr:twoCellAnchor>
  <xdr:twoCellAnchor editAs="oneCell">
    <xdr:from>
      <xdr:col>0</xdr:col>
      <xdr:colOff>161925</xdr:colOff>
      <xdr:row>24</xdr:row>
      <xdr:rowOff>171450</xdr:rowOff>
    </xdr:from>
    <xdr:to>
      <xdr:col>6</xdr:col>
      <xdr:colOff>485277</xdr:colOff>
      <xdr:row>28</xdr:row>
      <xdr:rowOff>142783</xdr:rowOff>
    </xdr:to>
    <xdr:pic>
      <xdr:nvPicPr>
        <xdr:cNvPr id="3" name="Picture 2">
          <a:extLst>
            <a:ext uri="{FF2B5EF4-FFF2-40B4-BE49-F238E27FC236}">
              <a16:creationId xmlns:a16="http://schemas.microsoft.com/office/drawing/2014/main" id="{FC2D01C0-E682-42A5-A306-0E40FF579D68}"/>
            </a:ext>
          </a:extLst>
        </xdr:cNvPr>
        <xdr:cNvPicPr>
          <a:picLocks noChangeAspect="1"/>
        </xdr:cNvPicPr>
      </xdr:nvPicPr>
      <xdr:blipFill>
        <a:blip xmlns:r="http://schemas.openxmlformats.org/officeDocument/2006/relationships" r:embed="rId2"/>
        <a:stretch>
          <a:fillRect/>
        </a:stretch>
      </xdr:blipFill>
      <xdr:spPr>
        <a:xfrm>
          <a:off x="161925" y="4743450"/>
          <a:ext cx="3980952" cy="733333"/>
        </a:xfrm>
        <a:prstGeom prst="rect">
          <a:avLst/>
        </a:prstGeom>
      </xdr:spPr>
    </xdr:pic>
    <xdr:clientData/>
  </xdr:twoCellAnchor>
  <xdr:twoCellAnchor editAs="oneCell">
    <xdr:from>
      <xdr:col>7</xdr:col>
      <xdr:colOff>28574</xdr:colOff>
      <xdr:row>1</xdr:row>
      <xdr:rowOff>79853</xdr:rowOff>
    </xdr:from>
    <xdr:to>
      <xdr:col>16</xdr:col>
      <xdr:colOff>60475</xdr:colOff>
      <xdr:row>21</xdr:row>
      <xdr:rowOff>133350</xdr:rowOff>
    </xdr:to>
    <xdr:pic>
      <xdr:nvPicPr>
        <xdr:cNvPr id="5" name="Picture 4" descr="Map of field W at Davis Purdue Agricultural Center showing soil types and the locations of tile drains, observation wells, and control structures (MWD = moderately well drained, SPD = somewhat poorly drained, PD = poorly drained, and VPD = very poorly drained).Â ">
          <a:extLst>
            <a:ext uri="{FF2B5EF4-FFF2-40B4-BE49-F238E27FC236}">
              <a16:creationId xmlns:a16="http://schemas.microsoft.com/office/drawing/2014/main" id="{6412B0C0-0389-4F7A-8FC8-BB55159A35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5774" y="270353"/>
          <a:ext cx="5594501" cy="3863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46</xdr:row>
      <xdr:rowOff>57150</xdr:rowOff>
    </xdr:from>
    <xdr:to>
      <xdr:col>13</xdr:col>
      <xdr:colOff>94275</xdr:colOff>
      <xdr:row>57</xdr:row>
      <xdr:rowOff>104507</xdr:rowOff>
    </xdr:to>
    <xdr:pic>
      <xdr:nvPicPr>
        <xdr:cNvPr id="6" name="Picture 5">
          <a:extLst>
            <a:ext uri="{FF2B5EF4-FFF2-40B4-BE49-F238E27FC236}">
              <a16:creationId xmlns:a16="http://schemas.microsoft.com/office/drawing/2014/main" id="{1F8BF5E6-1616-4543-B299-64525419EEC4}"/>
            </a:ext>
          </a:extLst>
        </xdr:cNvPr>
        <xdr:cNvPicPr>
          <a:picLocks noChangeAspect="1"/>
        </xdr:cNvPicPr>
      </xdr:nvPicPr>
      <xdr:blipFill>
        <a:blip xmlns:r="http://schemas.openxmlformats.org/officeDocument/2006/relationships" r:embed="rId4"/>
        <a:stretch>
          <a:fillRect/>
        </a:stretch>
      </xdr:blipFill>
      <xdr:spPr>
        <a:xfrm>
          <a:off x="219075" y="8820150"/>
          <a:ext cx="7800000" cy="2142857"/>
        </a:xfrm>
        <a:prstGeom prst="rect">
          <a:avLst/>
        </a:prstGeom>
      </xdr:spPr>
    </xdr:pic>
    <xdr:clientData/>
  </xdr:twoCellAnchor>
  <xdr:twoCellAnchor editAs="oneCell">
    <xdr:from>
      <xdr:col>0</xdr:col>
      <xdr:colOff>171450</xdr:colOff>
      <xdr:row>58</xdr:row>
      <xdr:rowOff>142875</xdr:rowOff>
    </xdr:from>
    <xdr:to>
      <xdr:col>13</xdr:col>
      <xdr:colOff>227602</xdr:colOff>
      <xdr:row>76</xdr:row>
      <xdr:rowOff>161494</xdr:rowOff>
    </xdr:to>
    <xdr:pic>
      <xdr:nvPicPr>
        <xdr:cNvPr id="7" name="Picture 6">
          <a:extLst>
            <a:ext uri="{FF2B5EF4-FFF2-40B4-BE49-F238E27FC236}">
              <a16:creationId xmlns:a16="http://schemas.microsoft.com/office/drawing/2014/main" id="{6424EB38-091A-4E55-ACE5-E63BD07422D3}"/>
            </a:ext>
          </a:extLst>
        </xdr:cNvPr>
        <xdr:cNvPicPr>
          <a:picLocks noChangeAspect="1"/>
        </xdr:cNvPicPr>
      </xdr:nvPicPr>
      <xdr:blipFill>
        <a:blip xmlns:r="http://schemas.openxmlformats.org/officeDocument/2006/relationships" r:embed="rId5"/>
        <a:stretch>
          <a:fillRect/>
        </a:stretch>
      </xdr:blipFill>
      <xdr:spPr>
        <a:xfrm>
          <a:off x="171450" y="11191875"/>
          <a:ext cx="7980952" cy="3447619"/>
        </a:xfrm>
        <a:prstGeom prst="rect">
          <a:avLst/>
        </a:prstGeom>
      </xdr:spPr>
    </xdr:pic>
    <xdr:clientData/>
  </xdr:twoCellAnchor>
  <xdr:twoCellAnchor editAs="oneCell">
    <xdr:from>
      <xdr:col>0</xdr:col>
      <xdr:colOff>0</xdr:colOff>
      <xdr:row>89</xdr:row>
      <xdr:rowOff>0</xdr:rowOff>
    </xdr:from>
    <xdr:to>
      <xdr:col>7</xdr:col>
      <xdr:colOff>218514</xdr:colOff>
      <xdr:row>123</xdr:row>
      <xdr:rowOff>84905</xdr:rowOff>
    </xdr:to>
    <xdr:pic>
      <xdr:nvPicPr>
        <xdr:cNvPr id="8" name="Picture 7">
          <a:extLst>
            <a:ext uri="{FF2B5EF4-FFF2-40B4-BE49-F238E27FC236}">
              <a16:creationId xmlns:a16="http://schemas.microsoft.com/office/drawing/2014/main" id="{31E93DED-853C-4764-BEDD-60B88E4ED0FF}"/>
            </a:ext>
          </a:extLst>
        </xdr:cNvPr>
        <xdr:cNvPicPr>
          <a:picLocks noChangeAspect="1"/>
        </xdr:cNvPicPr>
      </xdr:nvPicPr>
      <xdr:blipFill>
        <a:blip xmlns:r="http://schemas.openxmlformats.org/officeDocument/2006/relationships" r:embed="rId6"/>
        <a:stretch>
          <a:fillRect/>
        </a:stretch>
      </xdr:blipFill>
      <xdr:spPr>
        <a:xfrm>
          <a:off x="0" y="16954500"/>
          <a:ext cx="4485714" cy="6561905"/>
        </a:xfrm>
        <a:prstGeom prst="rect">
          <a:avLst/>
        </a:prstGeom>
      </xdr:spPr>
    </xdr:pic>
    <xdr:clientData/>
  </xdr:twoCellAnchor>
  <xdr:twoCellAnchor editAs="oneCell">
    <xdr:from>
      <xdr:col>0</xdr:col>
      <xdr:colOff>0</xdr:colOff>
      <xdr:row>127</xdr:row>
      <xdr:rowOff>0</xdr:rowOff>
    </xdr:from>
    <xdr:to>
      <xdr:col>7</xdr:col>
      <xdr:colOff>199467</xdr:colOff>
      <xdr:row>151</xdr:row>
      <xdr:rowOff>37524</xdr:rowOff>
    </xdr:to>
    <xdr:pic>
      <xdr:nvPicPr>
        <xdr:cNvPr id="9" name="Picture 8">
          <a:extLst>
            <a:ext uri="{FF2B5EF4-FFF2-40B4-BE49-F238E27FC236}">
              <a16:creationId xmlns:a16="http://schemas.microsoft.com/office/drawing/2014/main" id="{54863B27-4D48-40CF-887A-92BBBAD7F858}"/>
            </a:ext>
          </a:extLst>
        </xdr:cNvPr>
        <xdr:cNvPicPr>
          <a:picLocks noChangeAspect="1"/>
        </xdr:cNvPicPr>
      </xdr:nvPicPr>
      <xdr:blipFill>
        <a:blip xmlns:r="http://schemas.openxmlformats.org/officeDocument/2006/relationships" r:embed="rId7"/>
        <a:stretch>
          <a:fillRect/>
        </a:stretch>
      </xdr:blipFill>
      <xdr:spPr>
        <a:xfrm>
          <a:off x="0" y="24193500"/>
          <a:ext cx="4466667" cy="4609524"/>
        </a:xfrm>
        <a:prstGeom prst="rect">
          <a:avLst/>
        </a:prstGeom>
      </xdr:spPr>
    </xdr:pic>
    <xdr:clientData/>
  </xdr:twoCellAnchor>
  <xdr:twoCellAnchor editAs="oneCell">
    <xdr:from>
      <xdr:col>0</xdr:col>
      <xdr:colOff>342900</xdr:colOff>
      <xdr:row>29</xdr:row>
      <xdr:rowOff>0</xdr:rowOff>
    </xdr:from>
    <xdr:to>
      <xdr:col>6</xdr:col>
      <xdr:colOff>380538</xdr:colOff>
      <xdr:row>45</xdr:row>
      <xdr:rowOff>37714</xdr:rowOff>
    </xdr:to>
    <xdr:pic>
      <xdr:nvPicPr>
        <xdr:cNvPr id="10" name="Picture 9">
          <a:extLst>
            <a:ext uri="{FF2B5EF4-FFF2-40B4-BE49-F238E27FC236}">
              <a16:creationId xmlns:a16="http://schemas.microsoft.com/office/drawing/2014/main" id="{845555E1-8154-4633-9603-3AFF2289DDB1}"/>
            </a:ext>
          </a:extLst>
        </xdr:cNvPr>
        <xdr:cNvPicPr>
          <a:picLocks noChangeAspect="1"/>
        </xdr:cNvPicPr>
      </xdr:nvPicPr>
      <xdr:blipFill>
        <a:blip xmlns:r="http://schemas.openxmlformats.org/officeDocument/2006/relationships" r:embed="rId8"/>
        <a:stretch>
          <a:fillRect/>
        </a:stretch>
      </xdr:blipFill>
      <xdr:spPr>
        <a:xfrm>
          <a:off x="342900" y="5524500"/>
          <a:ext cx="3695238" cy="3085714"/>
        </a:xfrm>
        <a:prstGeom prst="rect">
          <a:avLst/>
        </a:prstGeom>
      </xdr:spPr>
    </xdr:pic>
    <xdr:clientData/>
  </xdr:twoCellAnchor>
  <xdr:twoCellAnchor editAs="oneCell">
    <xdr:from>
      <xdr:col>14</xdr:col>
      <xdr:colOff>0</xdr:colOff>
      <xdr:row>46</xdr:row>
      <xdr:rowOff>0</xdr:rowOff>
    </xdr:from>
    <xdr:to>
      <xdr:col>20</xdr:col>
      <xdr:colOff>66200</xdr:colOff>
      <xdr:row>57</xdr:row>
      <xdr:rowOff>56881</xdr:rowOff>
    </xdr:to>
    <xdr:pic>
      <xdr:nvPicPr>
        <xdr:cNvPr id="11" name="Picture 10">
          <a:extLst>
            <a:ext uri="{FF2B5EF4-FFF2-40B4-BE49-F238E27FC236}">
              <a16:creationId xmlns:a16="http://schemas.microsoft.com/office/drawing/2014/main" id="{FDEC0B71-6F04-47E5-B9C8-F48E4D1036C9}"/>
            </a:ext>
          </a:extLst>
        </xdr:cNvPr>
        <xdr:cNvPicPr>
          <a:picLocks noChangeAspect="1"/>
        </xdr:cNvPicPr>
      </xdr:nvPicPr>
      <xdr:blipFill>
        <a:blip xmlns:r="http://schemas.openxmlformats.org/officeDocument/2006/relationships" r:embed="rId9"/>
        <a:stretch>
          <a:fillRect/>
        </a:stretch>
      </xdr:blipFill>
      <xdr:spPr>
        <a:xfrm>
          <a:off x="8534400" y="8763000"/>
          <a:ext cx="3800000" cy="2152381"/>
        </a:xfrm>
        <a:prstGeom prst="rect">
          <a:avLst/>
        </a:prstGeom>
      </xdr:spPr>
    </xdr:pic>
    <xdr:clientData/>
  </xdr:twoCellAnchor>
  <xdr:twoCellAnchor>
    <xdr:from>
      <xdr:col>0</xdr:col>
      <xdr:colOff>542926</xdr:colOff>
      <xdr:row>58</xdr:row>
      <xdr:rowOff>133349</xdr:rowOff>
    </xdr:from>
    <xdr:to>
      <xdr:col>13</xdr:col>
      <xdr:colOff>85726</xdr:colOff>
      <xdr:row>72</xdr:row>
      <xdr:rowOff>85725</xdr:rowOff>
    </xdr:to>
    <xdr:graphicFrame macro="">
      <xdr:nvGraphicFramePr>
        <xdr:cNvPr id="12" name="Chart 11">
          <a:extLst>
            <a:ext uri="{FF2B5EF4-FFF2-40B4-BE49-F238E27FC236}">
              <a16:creationId xmlns:a16="http://schemas.microsoft.com/office/drawing/2014/main" id="{7857CDF6-E85A-4617-9042-857ED7138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17971</xdr:colOff>
      <xdr:row>156</xdr:row>
      <xdr:rowOff>53916</xdr:rowOff>
    </xdr:from>
    <xdr:to>
      <xdr:col>14</xdr:col>
      <xdr:colOff>23394</xdr:colOff>
      <xdr:row>166</xdr:row>
      <xdr:rowOff>100221</xdr:rowOff>
    </xdr:to>
    <xdr:pic>
      <xdr:nvPicPr>
        <xdr:cNvPr id="13" name="Picture 12">
          <a:extLst>
            <a:ext uri="{FF2B5EF4-FFF2-40B4-BE49-F238E27FC236}">
              <a16:creationId xmlns:a16="http://schemas.microsoft.com/office/drawing/2014/main" id="{BD542889-45D4-4D91-9F6A-6BC6D2E30DAD}"/>
            </a:ext>
          </a:extLst>
        </xdr:cNvPr>
        <xdr:cNvPicPr>
          <a:picLocks noChangeAspect="1"/>
        </xdr:cNvPicPr>
      </xdr:nvPicPr>
      <xdr:blipFill>
        <a:blip xmlns:r="http://schemas.openxmlformats.org/officeDocument/2006/relationships" r:embed="rId11"/>
        <a:stretch>
          <a:fillRect/>
        </a:stretch>
      </xdr:blipFill>
      <xdr:spPr>
        <a:xfrm>
          <a:off x="3073160" y="29491558"/>
          <a:ext cx="5504762" cy="1933333"/>
        </a:xfrm>
        <a:prstGeom prst="rect">
          <a:avLst/>
        </a:prstGeom>
      </xdr:spPr>
    </xdr:pic>
    <xdr:clientData/>
  </xdr:twoCellAnchor>
  <xdr:twoCellAnchor editAs="oneCell">
    <xdr:from>
      <xdr:col>5</xdr:col>
      <xdr:colOff>8986</xdr:colOff>
      <xdr:row>153</xdr:row>
      <xdr:rowOff>107831</xdr:rowOff>
    </xdr:from>
    <xdr:to>
      <xdr:col>11</xdr:col>
      <xdr:colOff>47522</xdr:colOff>
      <xdr:row>155</xdr:row>
      <xdr:rowOff>92330</xdr:rowOff>
    </xdr:to>
    <xdr:pic>
      <xdr:nvPicPr>
        <xdr:cNvPr id="14" name="Picture 13">
          <a:extLst>
            <a:ext uri="{FF2B5EF4-FFF2-40B4-BE49-F238E27FC236}">
              <a16:creationId xmlns:a16="http://schemas.microsoft.com/office/drawing/2014/main" id="{7F3EA728-BDFF-4C61-A8A8-4650E05A745B}"/>
            </a:ext>
          </a:extLst>
        </xdr:cNvPr>
        <xdr:cNvPicPr>
          <a:picLocks noChangeAspect="1"/>
        </xdr:cNvPicPr>
      </xdr:nvPicPr>
      <xdr:blipFill>
        <a:blip xmlns:r="http://schemas.openxmlformats.org/officeDocument/2006/relationships" r:embed="rId12"/>
        <a:stretch>
          <a:fillRect/>
        </a:stretch>
      </xdr:blipFill>
      <xdr:spPr>
        <a:xfrm>
          <a:off x="3064175" y="28979364"/>
          <a:ext cx="3704762" cy="361905"/>
        </a:xfrm>
        <a:prstGeom prst="rect">
          <a:avLst/>
        </a:prstGeom>
      </xdr:spPr>
    </xdr:pic>
    <xdr:clientData/>
  </xdr:twoCellAnchor>
  <xdr:twoCellAnchor>
    <xdr:from>
      <xdr:col>0</xdr:col>
      <xdr:colOff>566109</xdr:colOff>
      <xdr:row>99</xdr:row>
      <xdr:rowOff>98845</xdr:rowOff>
    </xdr:from>
    <xdr:to>
      <xdr:col>6</xdr:col>
      <xdr:colOff>539152</xdr:colOff>
      <xdr:row>108</xdr:row>
      <xdr:rowOff>161745</xdr:rowOff>
    </xdr:to>
    <xdr:graphicFrame macro="">
      <xdr:nvGraphicFramePr>
        <xdr:cNvPr id="15" name="Chart 14">
          <a:extLst>
            <a:ext uri="{FF2B5EF4-FFF2-40B4-BE49-F238E27FC236}">
              <a16:creationId xmlns:a16="http://schemas.microsoft.com/office/drawing/2014/main" id="{EC6B3851-060F-41FB-BF36-BB6369A40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17972</xdr:colOff>
      <xdr:row>110</xdr:row>
      <xdr:rowOff>17972</xdr:rowOff>
    </xdr:from>
    <xdr:to>
      <xdr:col>6</xdr:col>
      <xdr:colOff>602053</xdr:colOff>
      <xdr:row>118</xdr:row>
      <xdr:rowOff>71885</xdr:rowOff>
    </xdr:to>
    <xdr:graphicFrame macro="">
      <xdr:nvGraphicFramePr>
        <xdr:cNvPr id="16" name="Chart 15">
          <a:extLst>
            <a:ext uri="{FF2B5EF4-FFF2-40B4-BE49-F238E27FC236}">
              <a16:creationId xmlns:a16="http://schemas.microsoft.com/office/drawing/2014/main" id="{EDA9B11E-DEFE-4A32-8D08-8E5464175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323492</xdr:colOff>
      <xdr:row>126</xdr:row>
      <xdr:rowOff>188701</xdr:rowOff>
    </xdr:from>
    <xdr:to>
      <xdr:col>6</xdr:col>
      <xdr:colOff>503208</xdr:colOff>
      <xdr:row>136</xdr:row>
      <xdr:rowOff>188702</xdr:rowOff>
    </xdr:to>
    <xdr:graphicFrame macro="">
      <xdr:nvGraphicFramePr>
        <xdr:cNvPr id="17" name="Chart 16">
          <a:extLst>
            <a:ext uri="{FF2B5EF4-FFF2-40B4-BE49-F238E27FC236}">
              <a16:creationId xmlns:a16="http://schemas.microsoft.com/office/drawing/2014/main" id="{55546903-0424-44D2-BB52-7F6586B8F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341462</xdr:colOff>
      <xdr:row>137</xdr:row>
      <xdr:rowOff>44929</xdr:rowOff>
    </xdr:from>
    <xdr:to>
      <xdr:col>6</xdr:col>
      <xdr:colOff>521178</xdr:colOff>
      <xdr:row>147</xdr:row>
      <xdr:rowOff>53915</xdr:rowOff>
    </xdr:to>
    <xdr:graphicFrame macro="">
      <xdr:nvGraphicFramePr>
        <xdr:cNvPr id="18" name="Chart 17">
          <a:extLst>
            <a:ext uri="{FF2B5EF4-FFF2-40B4-BE49-F238E27FC236}">
              <a16:creationId xmlns:a16="http://schemas.microsoft.com/office/drawing/2014/main" id="{0419507E-982B-4708-B77F-6790EB8AA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7</xdr:col>
      <xdr:colOff>142400</xdr:colOff>
      <xdr:row>44</xdr:row>
      <xdr:rowOff>142429</xdr:rowOff>
    </xdr:to>
    <xdr:pic>
      <xdr:nvPicPr>
        <xdr:cNvPr id="3" name="Picture 2">
          <a:extLst>
            <a:ext uri="{FF2B5EF4-FFF2-40B4-BE49-F238E27FC236}">
              <a16:creationId xmlns:a16="http://schemas.microsoft.com/office/drawing/2014/main" id="{5C31903B-ADF1-4466-9396-6B120EDC8CF4}"/>
            </a:ext>
          </a:extLst>
        </xdr:cNvPr>
        <xdr:cNvPicPr>
          <a:picLocks noChangeAspect="1"/>
        </xdr:cNvPicPr>
      </xdr:nvPicPr>
      <xdr:blipFill>
        <a:blip xmlns:r="http://schemas.openxmlformats.org/officeDocument/2006/relationships" r:embed="rId1"/>
        <a:stretch>
          <a:fillRect/>
        </a:stretch>
      </xdr:blipFill>
      <xdr:spPr>
        <a:xfrm>
          <a:off x="1143000" y="4572000"/>
          <a:ext cx="3800000" cy="3571429"/>
        </a:xfrm>
        <a:prstGeom prst="rect">
          <a:avLst/>
        </a:prstGeom>
      </xdr:spPr>
    </xdr:pic>
    <xdr:clientData/>
  </xdr:twoCellAnchor>
  <xdr:twoCellAnchor editAs="oneCell">
    <xdr:from>
      <xdr:col>8</xdr:col>
      <xdr:colOff>209550</xdr:colOff>
      <xdr:row>26</xdr:row>
      <xdr:rowOff>47625</xdr:rowOff>
    </xdr:from>
    <xdr:to>
      <xdr:col>14</xdr:col>
      <xdr:colOff>351950</xdr:colOff>
      <xdr:row>42</xdr:row>
      <xdr:rowOff>142482</xdr:rowOff>
    </xdr:to>
    <xdr:pic>
      <xdr:nvPicPr>
        <xdr:cNvPr id="4" name="Picture 3">
          <a:extLst>
            <a:ext uri="{FF2B5EF4-FFF2-40B4-BE49-F238E27FC236}">
              <a16:creationId xmlns:a16="http://schemas.microsoft.com/office/drawing/2014/main" id="{505069AA-FE78-49EB-8C1D-98BDE649A28F}"/>
            </a:ext>
          </a:extLst>
        </xdr:cNvPr>
        <xdr:cNvPicPr>
          <a:picLocks noChangeAspect="1"/>
        </xdr:cNvPicPr>
      </xdr:nvPicPr>
      <xdr:blipFill>
        <a:blip xmlns:r="http://schemas.openxmlformats.org/officeDocument/2006/relationships" r:embed="rId2"/>
        <a:stretch>
          <a:fillRect/>
        </a:stretch>
      </xdr:blipFill>
      <xdr:spPr>
        <a:xfrm>
          <a:off x="5619750" y="4619625"/>
          <a:ext cx="3800000" cy="3142857"/>
        </a:xfrm>
        <a:prstGeom prst="rect">
          <a:avLst/>
        </a:prstGeom>
      </xdr:spPr>
    </xdr:pic>
    <xdr:clientData/>
  </xdr:twoCellAnchor>
  <xdr:twoCellAnchor>
    <xdr:from>
      <xdr:col>8</xdr:col>
      <xdr:colOff>342900</xdr:colOff>
      <xdr:row>26</xdr:row>
      <xdr:rowOff>138112</xdr:rowOff>
    </xdr:from>
    <xdr:to>
      <xdr:col>16</xdr:col>
      <xdr:colOff>38100</xdr:colOff>
      <xdr:row>41</xdr:row>
      <xdr:rowOff>23812</xdr:rowOff>
    </xdr:to>
    <xdr:graphicFrame macro="">
      <xdr:nvGraphicFramePr>
        <xdr:cNvPr id="5" name="Chart 4">
          <a:extLst>
            <a:ext uri="{FF2B5EF4-FFF2-40B4-BE49-F238E27FC236}">
              <a16:creationId xmlns:a16="http://schemas.microsoft.com/office/drawing/2014/main" id="{3103D46D-BE8F-4EA4-ACF8-9689BF102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50</xdr:row>
      <xdr:rowOff>0</xdr:rowOff>
    </xdr:from>
    <xdr:to>
      <xdr:col>9</xdr:col>
      <xdr:colOff>392868</xdr:colOff>
      <xdr:row>64</xdr:row>
      <xdr:rowOff>0</xdr:rowOff>
    </xdr:to>
    <xdr:pic>
      <xdr:nvPicPr>
        <xdr:cNvPr id="7" name="Picture 6">
          <a:extLst>
            <a:ext uri="{FF2B5EF4-FFF2-40B4-BE49-F238E27FC236}">
              <a16:creationId xmlns:a16="http://schemas.microsoft.com/office/drawing/2014/main" id="{B23D181D-6516-4168-B676-076C8BC8103C}"/>
            </a:ext>
          </a:extLst>
        </xdr:cNvPr>
        <xdr:cNvPicPr>
          <a:picLocks noChangeAspect="1"/>
        </xdr:cNvPicPr>
      </xdr:nvPicPr>
      <xdr:blipFill>
        <a:blip xmlns:r="http://schemas.openxmlformats.org/officeDocument/2006/relationships" r:embed="rId4"/>
        <a:stretch>
          <a:fillRect/>
        </a:stretch>
      </xdr:blipFill>
      <xdr:spPr>
        <a:xfrm>
          <a:off x="1143000" y="9525000"/>
          <a:ext cx="5117268" cy="2667000"/>
        </a:xfrm>
        <a:prstGeom prst="rect">
          <a:avLst/>
        </a:prstGeom>
      </xdr:spPr>
    </xdr:pic>
    <xdr:clientData/>
  </xdr:twoCellAnchor>
  <xdr:twoCellAnchor editAs="oneCell">
    <xdr:from>
      <xdr:col>13</xdr:col>
      <xdr:colOff>257175</xdr:colOff>
      <xdr:row>0</xdr:row>
      <xdr:rowOff>152400</xdr:rowOff>
    </xdr:from>
    <xdr:to>
      <xdr:col>19</xdr:col>
      <xdr:colOff>513875</xdr:colOff>
      <xdr:row>8</xdr:row>
      <xdr:rowOff>161733</xdr:rowOff>
    </xdr:to>
    <xdr:pic>
      <xdr:nvPicPr>
        <xdr:cNvPr id="8" name="Picture 7">
          <a:extLst>
            <a:ext uri="{FF2B5EF4-FFF2-40B4-BE49-F238E27FC236}">
              <a16:creationId xmlns:a16="http://schemas.microsoft.com/office/drawing/2014/main" id="{B9937B4D-4831-433B-B498-8EFD2B160944}"/>
            </a:ext>
          </a:extLst>
        </xdr:cNvPr>
        <xdr:cNvPicPr>
          <a:picLocks noChangeAspect="1"/>
        </xdr:cNvPicPr>
      </xdr:nvPicPr>
      <xdr:blipFill>
        <a:blip xmlns:r="http://schemas.openxmlformats.org/officeDocument/2006/relationships" r:embed="rId5"/>
        <a:stretch>
          <a:fillRect/>
        </a:stretch>
      </xdr:blipFill>
      <xdr:spPr>
        <a:xfrm>
          <a:off x="8486775" y="152400"/>
          <a:ext cx="3800000" cy="153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561975</xdr:colOff>
      <xdr:row>4</xdr:row>
      <xdr:rowOff>85725</xdr:rowOff>
    </xdr:from>
    <xdr:to>
      <xdr:col>10</xdr:col>
      <xdr:colOff>105392</xdr:colOff>
      <xdr:row>19</xdr:row>
      <xdr:rowOff>38100</xdr:rowOff>
    </xdr:to>
    <xdr:pic>
      <xdr:nvPicPr>
        <xdr:cNvPr id="2" name="Picture 1">
          <a:extLst>
            <a:ext uri="{FF2B5EF4-FFF2-40B4-BE49-F238E27FC236}">
              <a16:creationId xmlns:a16="http://schemas.microsoft.com/office/drawing/2014/main" id="{2C519FE9-3B5E-461D-895E-ED26D4CD3B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7499"/>
        <a:stretch/>
      </xdr:blipFill>
      <xdr:spPr>
        <a:xfrm>
          <a:off x="1704975" y="657225"/>
          <a:ext cx="4420217" cy="2809875"/>
        </a:xfrm>
        <a:prstGeom prst="rect">
          <a:avLst/>
        </a:prstGeom>
      </xdr:spPr>
    </xdr:pic>
    <xdr:clientData/>
  </xdr:twoCellAnchor>
  <xdr:twoCellAnchor editAs="oneCell">
    <xdr:from>
      <xdr:col>3</xdr:col>
      <xdr:colOff>0</xdr:colOff>
      <xdr:row>20</xdr:row>
      <xdr:rowOff>190499</xdr:rowOff>
    </xdr:from>
    <xdr:to>
      <xdr:col>10</xdr:col>
      <xdr:colOff>153017</xdr:colOff>
      <xdr:row>38</xdr:row>
      <xdr:rowOff>180974</xdr:rowOff>
    </xdr:to>
    <xdr:pic>
      <xdr:nvPicPr>
        <xdr:cNvPr id="3" name="Picture 2">
          <a:extLst>
            <a:ext uri="{FF2B5EF4-FFF2-40B4-BE49-F238E27FC236}">
              <a16:creationId xmlns:a16="http://schemas.microsoft.com/office/drawing/2014/main" id="{CDDCF2BC-B3FB-4A46-95C1-19E74213C4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250" b="1027"/>
        <a:stretch/>
      </xdr:blipFill>
      <xdr:spPr>
        <a:xfrm>
          <a:off x="1752600" y="3619499"/>
          <a:ext cx="4420217" cy="3419475"/>
        </a:xfrm>
        <a:prstGeom prst="rect">
          <a:avLst/>
        </a:prstGeom>
      </xdr:spPr>
    </xdr:pic>
    <xdr:clientData/>
  </xdr:twoCellAnchor>
  <xdr:twoCellAnchor>
    <xdr:from>
      <xdr:col>3</xdr:col>
      <xdr:colOff>161925</xdr:colOff>
      <xdr:row>4</xdr:row>
      <xdr:rowOff>28574</xdr:rowOff>
    </xdr:from>
    <xdr:to>
      <xdr:col>10</xdr:col>
      <xdr:colOff>466725</xdr:colOff>
      <xdr:row>20</xdr:row>
      <xdr:rowOff>66675</xdr:rowOff>
    </xdr:to>
    <xdr:graphicFrame macro="">
      <xdr:nvGraphicFramePr>
        <xdr:cNvPr id="4" name="Chart 3">
          <a:extLst>
            <a:ext uri="{FF2B5EF4-FFF2-40B4-BE49-F238E27FC236}">
              <a16:creationId xmlns:a16="http://schemas.microsoft.com/office/drawing/2014/main" id="{8C380483-6E85-4918-8C5B-2B099720C4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200025</xdr:colOff>
      <xdr:row>20</xdr:row>
      <xdr:rowOff>104775</xdr:rowOff>
    </xdr:from>
    <xdr:to>
      <xdr:col>10</xdr:col>
      <xdr:colOff>504825</xdr:colOff>
      <xdr:row>37</xdr:row>
      <xdr:rowOff>0</xdr:rowOff>
    </xdr:to>
    <xdr:graphicFrame macro="">
      <xdr:nvGraphicFramePr>
        <xdr:cNvPr id="5" name="Chart 4">
          <a:extLst>
            <a:ext uri="{FF2B5EF4-FFF2-40B4-BE49-F238E27FC236}">
              <a16:creationId xmlns:a16="http://schemas.microsoft.com/office/drawing/2014/main" id="{026CBA4E-8ED5-4DEE-9C4C-6B6F288EC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42</xdr:row>
      <xdr:rowOff>0</xdr:rowOff>
    </xdr:from>
    <xdr:to>
      <xdr:col>12</xdr:col>
      <xdr:colOff>65703</xdr:colOff>
      <xdr:row>63</xdr:row>
      <xdr:rowOff>132833</xdr:rowOff>
    </xdr:to>
    <xdr:pic>
      <xdr:nvPicPr>
        <xdr:cNvPr id="6" name="Picture 5">
          <a:extLst>
            <a:ext uri="{FF2B5EF4-FFF2-40B4-BE49-F238E27FC236}">
              <a16:creationId xmlns:a16="http://schemas.microsoft.com/office/drawing/2014/main" id="{69868814-C76C-4A65-921D-CD19D999E6CB}"/>
            </a:ext>
          </a:extLst>
        </xdr:cNvPr>
        <xdr:cNvPicPr>
          <a:picLocks noChangeAspect="1"/>
        </xdr:cNvPicPr>
      </xdr:nvPicPr>
      <xdr:blipFill>
        <a:blip xmlns:r="http://schemas.openxmlformats.org/officeDocument/2006/relationships" r:embed="rId4"/>
        <a:stretch>
          <a:fillRect/>
        </a:stretch>
      </xdr:blipFill>
      <xdr:spPr>
        <a:xfrm>
          <a:off x="0" y="8001000"/>
          <a:ext cx="7771428" cy="4133333"/>
        </a:xfrm>
        <a:prstGeom prst="rect">
          <a:avLst/>
        </a:prstGeom>
      </xdr:spPr>
    </xdr:pic>
    <xdr:clientData/>
  </xdr:twoCellAnchor>
  <xdr:twoCellAnchor editAs="oneCell">
    <xdr:from>
      <xdr:col>0</xdr:col>
      <xdr:colOff>0</xdr:colOff>
      <xdr:row>68</xdr:row>
      <xdr:rowOff>28575</xdr:rowOff>
    </xdr:from>
    <xdr:to>
      <xdr:col>3</xdr:col>
      <xdr:colOff>409225</xdr:colOff>
      <xdr:row>70</xdr:row>
      <xdr:rowOff>123765</xdr:rowOff>
    </xdr:to>
    <xdr:pic>
      <xdr:nvPicPr>
        <xdr:cNvPr id="7" name="Picture 6">
          <a:extLst>
            <a:ext uri="{FF2B5EF4-FFF2-40B4-BE49-F238E27FC236}">
              <a16:creationId xmlns:a16="http://schemas.microsoft.com/office/drawing/2014/main" id="{0A8F62C4-5FE2-4AE9-BD2C-6967F3C42813}"/>
            </a:ext>
          </a:extLst>
        </xdr:cNvPr>
        <xdr:cNvPicPr>
          <a:picLocks noChangeAspect="1"/>
        </xdr:cNvPicPr>
      </xdr:nvPicPr>
      <xdr:blipFill>
        <a:blip xmlns:r="http://schemas.openxmlformats.org/officeDocument/2006/relationships" r:embed="rId5"/>
        <a:stretch>
          <a:fillRect/>
        </a:stretch>
      </xdr:blipFill>
      <xdr:spPr>
        <a:xfrm>
          <a:off x="0" y="12982575"/>
          <a:ext cx="2800000" cy="476190"/>
        </a:xfrm>
        <a:prstGeom prst="rect">
          <a:avLst/>
        </a:prstGeom>
      </xdr:spPr>
    </xdr:pic>
    <xdr:clientData/>
  </xdr:twoCellAnchor>
  <xdr:twoCellAnchor editAs="oneCell">
    <xdr:from>
      <xdr:col>5</xdr:col>
      <xdr:colOff>180975</xdr:colOff>
      <xdr:row>0</xdr:row>
      <xdr:rowOff>161925</xdr:rowOff>
    </xdr:from>
    <xdr:to>
      <xdr:col>11</xdr:col>
      <xdr:colOff>447199</xdr:colOff>
      <xdr:row>2</xdr:row>
      <xdr:rowOff>152354</xdr:rowOff>
    </xdr:to>
    <xdr:pic>
      <xdr:nvPicPr>
        <xdr:cNvPr id="9" name="Picture 8">
          <a:extLst>
            <a:ext uri="{FF2B5EF4-FFF2-40B4-BE49-F238E27FC236}">
              <a16:creationId xmlns:a16="http://schemas.microsoft.com/office/drawing/2014/main" id="{69E6DE4F-A47C-4211-9127-439EC32F9622}"/>
            </a:ext>
          </a:extLst>
        </xdr:cNvPr>
        <xdr:cNvPicPr>
          <a:picLocks noChangeAspect="1"/>
        </xdr:cNvPicPr>
      </xdr:nvPicPr>
      <xdr:blipFill>
        <a:blip xmlns:r="http://schemas.openxmlformats.org/officeDocument/2006/relationships" r:embed="rId6"/>
        <a:stretch>
          <a:fillRect/>
        </a:stretch>
      </xdr:blipFill>
      <xdr:spPr>
        <a:xfrm>
          <a:off x="3752850" y="161925"/>
          <a:ext cx="3809524" cy="371429"/>
        </a:xfrm>
        <a:prstGeom prst="rect">
          <a:avLst/>
        </a:prstGeom>
      </xdr:spPr>
    </xdr:pic>
    <xdr:clientData/>
  </xdr:twoCellAnchor>
  <xdr:twoCellAnchor editAs="oneCell">
    <xdr:from>
      <xdr:col>0</xdr:col>
      <xdr:colOff>57150</xdr:colOff>
      <xdr:row>82</xdr:row>
      <xdr:rowOff>38100</xdr:rowOff>
    </xdr:from>
    <xdr:to>
      <xdr:col>5</xdr:col>
      <xdr:colOff>485275</xdr:colOff>
      <xdr:row>100</xdr:row>
      <xdr:rowOff>104338</xdr:rowOff>
    </xdr:to>
    <xdr:pic>
      <xdr:nvPicPr>
        <xdr:cNvPr id="10" name="Picture 9">
          <a:extLst>
            <a:ext uri="{FF2B5EF4-FFF2-40B4-BE49-F238E27FC236}">
              <a16:creationId xmlns:a16="http://schemas.microsoft.com/office/drawing/2014/main" id="{A5A7FA2B-FFC7-40DA-9FE0-FF47C951756C}"/>
            </a:ext>
          </a:extLst>
        </xdr:cNvPr>
        <xdr:cNvPicPr>
          <a:picLocks noChangeAspect="1"/>
        </xdr:cNvPicPr>
      </xdr:nvPicPr>
      <xdr:blipFill>
        <a:blip xmlns:r="http://schemas.openxmlformats.org/officeDocument/2006/relationships" r:embed="rId7"/>
        <a:stretch>
          <a:fillRect/>
        </a:stretch>
      </xdr:blipFill>
      <xdr:spPr>
        <a:xfrm>
          <a:off x="57150" y="15659100"/>
          <a:ext cx="4000000" cy="34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4</xdr:col>
      <xdr:colOff>275886</xdr:colOff>
      <xdr:row>12</xdr:row>
      <xdr:rowOff>47381</xdr:rowOff>
    </xdr:to>
    <xdr:pic>
      <xdr:nvPicPr>
        <xdr:cNvPr id="2" name="Picture 1">
          <a:extLst>
            <a:ext uri="{FF2B5EF4-FFF2-40B4-BE49-F238E27FC236}">
              <a16:creationId xmlns:a16="http://schemas.microsoft.com/office/drawing/2014/main" id="{8B2F7402-BD90-441F-B439-3C386316110B}"/>
            </a:ext>
          </a:extLst>
        </xdr:cNvPr>
        <xdr:cNvPicPr>
          <a:picLocks noChangeAspect="1"/>
        </xdr:cNvPicPr>
      </xdr:nvPicPr>
      <xdr:blipFill>
        <a:blip xmlns:r="http://schemas.openxmlformats.org/officeDocument/2006/relationships" r:embed="rId1"/>
        <a:stretch>
          <a:fillRect/>
        </a:stretch>
      </xdr:blipFill>
      <xdr:spPr>
        <a:xfrm>
          <a:off x="0" y="381000"/>
          <a:ext cx="2714286" cy="1952381"/>
        </a:xfrm>
        <a:prstGeom prst="rect">
          <a:avLst/>
        </a:prstGeom>
      </xdr:spPr>
    </xdr:pic>
    <xdr:clientData/>
  </xdr:twoCellAnchor>
  <xdr:twoCellAnchor editAs="oneCell">
    <xdr:from>
      <xdr:col>0</xdr:col>
      <xdr:colOff>0</xdr:colOff>
      <xdr:row>14</xdr:row>
      <xdr:rowOff>0</xdr:rowOff>
    </xdr:from>
    <xdr:to>
      <xdr:col>8</xdr:col>
      <xdr:colOff>589867</xdr:colOff>
      <xdr:row>28</xdr:row>
      <xdr:rowOff>190143</xdr:rowOff>
    </xdr:to>
    <xdr:pic>
      <xdr:nvPicPr>
        <xdr:cNvPr id="3" name="Picture 2">
          <a:extLst>
            <a:ext uri="{FF2B5EF4-FFF2-40B4-BE49-F238E27FC236}">
              <a16:creationId xmlns:a16="http://schemas.microsoft.com/office/drawing/2014/main" id="{242FFBCD-DAA9-4429-83E3-026B40F1485C}"/>
            </a:ext>
          </a:extLst>
        </xdr:cNvPr>
        <xdr:cNvPicPr>
          <a:picLocks noChangeAspect="1"/>
        </xdr:cNvPicPr>
      </xdr:nvPicPr>
      <xdr:blipFill>
        <a:blip xmlns:r="http://schemas.openxmlformats.org/officeDocument/2006/relationships" r:embed="rId2"/>
        <a:stretch>
          <a:fillRect/>
        </a:stretch>
      </xdr:blipFill>
      <xdr:spPr>
        <a:xfrm>
          <a:off x="0" y="2667000"/>
          <a:ext cx="5466667" cy="2857143"/>
        </a:xfrm>
        <a:prstGeom prst="rect">
          <a:avLst/>
        </a:prstGeom>
      </xdr:spPr>
    </xdr:pic>
    <xdr:clientData/>
  </xdr:twoCellAnchor>
  <xdr:twoCellAnchor editAs="oneCell">
    <xdr:from>
      <xdr:col>0</xdr:col>
      <xdr:colOff>504825</xdr:colOff>
      <xdr:row>29</xdr:row>
      <xdr:rowOff>180975</xdr:rowOff>
    </xdr:from>
    <xdr:to>
      <xdr:col>5</xdr:col>
      <xdr:colOff>152063</xdr:colOff>
      <xdr:row>42</xdr:row>
      <xdr:rowOff>142570</xdr:rowOff>
    </xdr:to>
    <xdr:pic>
      <xdr:nvPicPr>
        <xdr:cNvPr id="4" name="Picture 3">
          <a:extLst>
            <a:ext uri="{FF2B5EF4-FFF2-40B4-BE49-F238E27FC236}">
              <a16:creationId xmlns:a16="http://schemas.microsoft.com/office/drawing/2014/main" id="{B93D0B9D-7455-4062-BFF2-AB082D98FA46}"/>
            </a:ext>
          </a:extLst>
        </xdr:cNvPr>
        <xdr:cNvPicPr>
          <a:picLocks noChangeAspect="1"/>
        </xdr:cNvPicPr>
      </xdr:nvPicPr>
      <xdr:blipFill>
        <a:blip xmlns:r="http://schemas.openxmlformats.org/officeDocument/2006/relationships" r:embed="rId3"/>
        <a:stretch>
          <a:fillRect/>
        </a:stretch>
      </xdr:blipFill>
      <xdr:spPr>
        <a:xfrm>
          <a:off x="504825" y="5705475"/>
          <a:ext cx="2695238" cy="2438095"/>
        </a:xfrm>
        <a:prstGeom prst="rect">
          <a:avLst/>
        </a:prstGeom>
      </xdr:spPr>
    </xdr:pic>
    <xdr:clientData/>
  </xdr:twoCellAnchor>
  <xdr:twoCellAnchor editAs="oneCell">
    <xdr:from>
      <xdr:col>5</xdr:col>
      <xdr:colOff>0</xdr:colOff>
      <xdr:row>2</xdr:row>
      <xdr:rowOff>0</xdr:rowOff>
    </xdr:from>
    <xdr:to>
      <xdr:col>9</xdr:col>
      <xdr:colOff>266362</xdr:colOff>
      <xdr:row>9</xdr:row>
      <xdr:rowOff>133167</xdr:rowOff>
    </xdr:to>
    <xdr:pic>
      <xdr:nvPicPr>
        <xdr:cNvPr id="5" name="Picture 4">
          <a:extLst>
            <a:ext uri="{FF2B5EF4-FFF2-40B4-BE49-F238E27FC236}">
              <a16:creationId xmlns:a16="http://schemas.microsoft.com/office/drawing/2014/main" id="{1D32FDAB-80DA-4124-92CD-89A9A82E3AC5}"/>
            </a:ext>
          </a:extLst>
        </xdr:cNvPr>
        <xdr:cNvPicPr>
          <a:picLocks noChangeAspect="1"/>
        </xdr:cNvPicPr>
      </xdr:nvPicPr>
      <xdr:blipFill>
        <a:blip xmlns:r="http://schemas.openxmlformats.org/officeDocument/2006/relationships" r:embed="rId4"/>
        <a:stretch>
          <a:fillRect/>
        </a:stretch>
      </xdr:blipFill>
      <xdr:spPr>
        <a:xfrm>
          <a:off x="3048000" y="381000"/>
          <a:ext cx="2704762" cy="1466667"/>
        </a:xfrm>
        <a:prstGeom prst="rect">
          <a:avLst/>
        </a:prstGeom>
      </xdr:spPr>
    </xdr:pic>
    <xdr:clientData/>
  </xdr:twoCellAnchor>
  <xdr:twoCellAnchor editAs="oneCell">
    <xdr:from>
      <xdr:col>0</xdr:col>
      <xdr:colOff>314325</xdr:colOff>
      <xdr:row>43</xdr:row>
      <xdr:rowOff>76200</xdr:rowOff>
    </xdr:from>
    <xdr:to>
      <xdr:col>4</xdr:col>
      <xdr:colOff>371475</xdr:colOff>
      <xdr:row>49</xdr:row>
      <xdr:rowOff>103220</xdr:rowOff>
    </xdr:to>
    <xdr:pic>
      <xdr:nvPicPr>
        <xdr:cNvPr id="6" name="Picture 5">
          <a:extLst>
            <a:ext uri="{FF2B5EF4-FFF2-40B4-BE49-F238E27FC236}">
              <a16:creationId xmlns:a16="http://schemas.microsoft.com/office/drawing/2014/main" id="{31D2FA33-A8B7-437C-A511-6270AE75C9B5}"/>
            </a:ext>
          </a:extLst>
        </xdr:cNvPr>
        <xdr:cNvPicPr>
          <a:picLocks noChangeAspect="1"/>
        </xdr:cNvPicPr>
      </xdr:nvPicPr>
      <xdr:blipFill>
        <a:blip xmlns:r="http://schemas.openxmlformats.org/officeDocument/2006/relationships" r:embed="rId5"/>
        <a:stretch>
          <a:fillRect/>
        </a:stretch>
      </xdr:blipFill>
      <xdr:spPr>
        <a:xfrm>
          <a:off x="314325" y="8267700"/>
          <a:ext cx="2495550" cy="1170020"/>
        </a:xfrm>
        <a:prstGeom prst="rect">
          <a:avLst/>
        </a:prstGeom>
      </xdr:spPr>
    </xdr:pic>
    <xdr:clientData/>
  </xdr:twoCellAnchor>
  <xdr:twoCellAnchor editAs="oneCell">
    <xdr:from>
      <xdr:col>0</xdr:col>
      <xdr:colOff>323850</xdr:colOff>
      <xdr:row>60</xdr:row>
      <xdr:rowOff>38100</xdr:rowOff>
    </xdr:from>
    <xdr:to>
      <xdr:col>10</xdr:col>
      <xdr:colOff>306617</xdr:colOff>
      <xdr:row>77</xdr:row>
      <xdr:rowOff>28575</xdr:rowOff>
    </xdr:to>
    <xdr:pic>
      <xdr:nvPicPr>
        <xdr:cNvPr id="8" name="Picture 7">
          <a:extLst>
            <a:ext uri="{FF2B5EF4-FFF2-40B4-BE49-F238E27FC236}">
              <a16:creationId xmlns:a16="http://schemas.microsoft.com/office/drawing/2014/main" id="{69E7955F-D35D-4BBF-BF65-91A91856C61E}"/>
            </a:ext>
          </a:extLst>
        </xdr:cNvPr>
        <xdr:cNvPicPr>
          <a:picLocks noChangeAspect="1"/>
        </xdr:cNvPicPr>
      </xdr:nvPicPr>
      <xdr:blipFill>
        <a:blip xmlns:r="http://schemas.openxmlformats.org/officeDocument/2006/relationships" r:embed="rId6"/>
        <a:stretch>
          <a:fillRect/>
        </a:stretch>
      </xdr:blipFill>
      <xdr:spPr>
        <a:xfrm>
          <a:off x="323850" y="11468100"/>
          <a:ext cx="6078767" cy="3228975"/>
        </a:xfrm>
        <a:prstGeom prst="rect">
          <a:avLst/>
        </a:prstGeom>
      </xdr:spPr>
    </xdr:pic>
    <xdr:clientData/>
  </xdr:twoCellAnchor>
  <xdr:twoCellAnchor editAs="oneCell">
    <xdr:from>
      <xdr:col>0</xdr:col>
      <xdr:colOff>466726</xdr:colOff>
      <xdr:row>50</xdr:row>
      <xdr:rowOff>12521</xdr:rowOff>
    </xdr:from>
    <xdr:to>
      <xdr:col>5</xdr:col>
      <xdr:colOff>47625</xdr:colOff>
      <xdr:row>59</xdr:row>
      <xdr:rowOff>190208</xdr:rowOff>
    </xdr:to>
    <xdr:pic>
      <xdr:nvPicPr>
        <xdr:cNvPr id="9" name="Picture 8">
          <a:extLst>
            <a:ext uri="{FF2B5EF4-FFF2-40B4-BE49-F238E27FC236}">
              <a16:creationId xmlns:a16="http://schemas.microsoft.com/office/drawing/2014/main" id="{D893C743-92AE-4F4D-8A12-32FD49BC3885}"/>
            </a:ext>
          </a:extLst>
        </xdr:cNvPr>
        <xdr:cNvPicPr>
          <a:picLocks noChangeAspect="1"/>
        </xdr:cNvPicPr>
      </xdr:nvPicPr>
      <xdr:blipFill>
        <a:blip xmlns:r="http://schemas.openxmlformats.org/officeDocument/2006/relationships" r:embed="rId7"/>
        <a:stretch>
          <a:fillRect/>
        </a:stretch>
      </xdr:blipFill>
      <xdr:spPr>
        <a:xfrm>
          <a:off x="466726" y="9537521"/>
          <a:ext cx="2628899" cy="1892187"/>
        </a:xfrm>
        <a:prstGeom prst="rect">
          <a:avLst/>
        </a:prstGeom>
      </xdr:spPr>
    </xdr:pic>
    <xdr:clientData/>
  </xdr:twoCellAnchor>
  <xdr:twoCellAnchor editAs="oneCell">
    <xdr:from>
      <xdr:col>0</xdr:col>
      <xdr:colOff>161925</xdr:colOff>
      <xdr:row>85</xdr:row>
      <xdr:rowOff>66676</xdr:rowOff>
    </xdr:from>
    <xdr:to>
      <xdr:col>10</xdr:col>
      <xdr:colOff>570535</xdr:colOff>
      <xdr:row>104</xdr:row>
      <xdr:rowOff>9526</xdr:rowOff>
    </xdr:to>
    <xdr:pic>
      <xdr:nvPicPr>
        <xdr:cNvPr id="13" name="Picture 12">
          <a:extLst>
            <a:ext uri="{FF2B5EF4-FFF2-40B4-BE49-F238E27FC236}">
              <a16:creationId xmlns:a16="http://schemas.microsoft.com/office/drawing/2014/main" id="{57A58140-F86A-4160-903E-C265DDE5B688}"/>
            </a:ext>
          </a:extLst>
        </xdr:cNvPr>
        <xdr:cNvPicPr>
          <a:picLocks noChangeAspect="1"/>
        </xdr:cNvPicPr>
      </xdr:nvPicPr>
      <xdr:blipFill>
        <a:blip xmlns:r="http://schemas.openxmlformats.org/officeDocument/2006/relationships" r:embed="rId8"/>
        <a:stretch>
          <a:fillRect/>
        </a:stretch>
      </xdr:blipFill>
      <xdr:spPr>
        <a:xfrm>
          <a:off x="161925" y="16259176"/>
          <a:ext cx="6504610" cy="3562350"/>
        </a:xfrm>
        <a:prstGeom prst="rect">
          <a:avLst/>
        </a:prstGeom>
      </xdr:spPr>
    </xdr:pic>
    <xdr:clientData/>
  </xdr:twoCellAnchor>
  <xdr:twoCellAnchor editAs="oneCell">
    <xdr:from>
      <xdr:col>16</xdr:col>
      <xdr:colOff>409575</xdr:colOff>
      <xdr:row>13</xdr:row>
      <xdr:rowOff>123825</xdr:rowOff>
    </xdr:from>
    <xdr:to>
      <xdr:col>22</xdr:col>
      <xdr:colOff>56737</xdr:colOff>
      <xdr:row>18</xdr:row>
      <xdr:rowOff>180849</xdr:rowOff>
    </xdr:to>
    <xdr:pic>
      <xdr:nvPicPr>
        <xdr:cNvPr id="14" name="Picture 13">
          <a:extLst>
            <a:ext uri="{FF2B5EF4-FFF2-40B4-BE49-F238E27FC236}">
              <a16:creationId xmlns:a16="http://schemas.microsoft.com/office/drawing/2014/main" id="{5292513A-6012-4B69-8C4E-5442E30295C8}"/>
            </a:ext>
          </a:extLst>
        </xdr:cNvPr>
        <xdr:cNvPicPr>
          <a:picLocks noChangeAspect="1"/>
        </xdr:cNvPicPr>
      </xdr:nvPicPr>
      <xdr:blipFill>
        <a:blip xmlns:r="http://schemas.openxmlformats.org/officeDocument/2006/relationships" r:embed="rId9"/>
        <a:stretch>
          <a:fillRect/>
        </a:stretch>
      </xdr:blipFill>
      <xdr:spPr>
        <a:xfrm>
          <a:off x="10772775" y="2600325"/>
          <a:ext cx="3304762" cy="1009524"/>
        </a:xfrm>
        <a:prstGeom prst="rect">
          <a:avLst/>
        </a:prstGeom>
      </xdr:spPr>
    </xdr:pic>
    <xdr:clientData/>
  </xdr:twoCellAnchor>
  <xdr:twoCellAnchor editAs="oneCell">
    <xdr:from>
      <xdr:col>0</xdr:col>
      <xdr:colOff>133350</xdr:colOff>
      <xdr:row>110</xdr:row>
      <xdr:rowOff>114300</xdr:rowOff>
    </xdr:from>
    <xdr:to>
      <xdr:col>7</xdr:col>
      <xdr:colOff>437579</xdr:colOff>
      <xdr:row>131</xdr:row>
      <xdr:rowOff>170943</xdr:rowOff>
    </xdr:to>
    <xdr:pic>
      <xdr:nvPicPr>
        <xdr:cNvPr id="15" name="Picture 14">
          <a:extLst>
            <a:ext uri="{FF2B5EF4-FFF2-40B4-BE49-F238E27FC236}">
              <a16:creationId xmlns:a16="http://schemas.microsoft.com/office/drawing/2014/main" id="{43AF4EF9-4B9F-42B5-93F9-B53BFCE9D977}"/>
            </a:ext>
          </a:extLst>
        </xdr:cNvPr>
        <xdr:cNvPicPr>
          <a:picLocks noChangeAspect="1"/>
        </xdr:cNvPicPr>
      </xdr:nvPicPr>
      <xdr:blipFill>
        <a:blip xmlns:r="http://schemas.openxmlformats.org/officeDocument/2006/relationships" r:embed="rId10"/>
        <a:stretch>
          <a:fillRect/>
        </a:stretch>
      </xdr:blipFill>
      <xdr:spPr>
        <a:xfrm>
          <a:off x="133350" y="21069300"/>
          <a:ext cx="4571429" cy="40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Smith%20et%20al.%20(2017)\Data-Indiana_State_Climate_Office.xl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is.agr.gc.ca/cansis/soils/on/GUR/B~~~~/A/description.html" TargetMode="External"/><Relationship Id="rId1" Type="http://schemas.openxmlformats.org/officeDocument/2006/relationships/hyperlink" Target="http://sis.agr.gc.ca/cansis/soils/on/BDH/B~~~~/A/description.html"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Tan%20and%20Zhang%20(2010)" TargetMode="External"/><Relationship Id="rId1" Type="http://schemas.openxmlformats.org/officeDocument/2006/relationships/hyperlink" Target="http://climate.weather.gc.ca/climate_data/daily_data_e.html?hlyRange=%7C&amp;dlyRange=1960-10-01%7C2019-06-19&amp;mlyRange=1960-01-01%7C2006-12-01&amp;StationID=4647&amp;Prov=ON&amp;urlExtension=_e.html&amp;searchType=stnName&amp;optLimit=yearRange&amp;StartYear=1840&amp;EndYear=2019&amp;selRowPerPage=25&amp;Line=0&amp;searchMethod=contains&amp;Month=6&amp;Day=20&amp;txtStationName=KINGSVILLE&amp;timeframe=2&amp;Year=2019"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http://sis.agr.gc.ca/cansis/soils/on/PTH/~~~~~/A/description.html" TargetMode="External"/><Relationship Id="rId7" Type="http://schemas.openxmlformats.org/officeDocument/2006/relationships/comments" Target="../comments1.xml"/><Relationship Id="rId2" Type="http://schemas.openxmlformats.org/officeDocument/2006/relationships/hyperlink" Target="http://sis.agr.gc.ca/cansis/soils/on/EBR/~~~~~/A/description.html" TargetMode="External"/><Relationship Id="rId1" Type="http://schemas.openxmlformats.org/officeDocument/2006/relationships/hyperlink" Target="http://sis.agr.gc.ca/cansis/soils/on/BIV/~~~~~/A/description.html" TargetMode="External"/><Relationship Id="rId6" Type="http://schemas.openxmlformats.org/officeDocument/2006/relationships/vmlDrawing" Target="../drawings/vmlDrawing1.vml"/><Relationship Id="rId5" Type="http://schemas.openxmlformats.org/officeDocument/2006/relationships/drawing" Target="../drawings/drawing14.xml"/><Relationship Id="rId4"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is.agr.gc.ca/cansis/soils/on/PTH/~~~~~/A/description.html" TargetMode="External"/><Relationship Id="rId1" Type="http://schemas.openxmlformats.org/officeDocument/2006/relationships/hyperlink" Target="http://sis.agr.gc.ca/cansis/soils/on/EBR/~~~~~/A/descriptio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Pease%20et%20al.%20(2018)\ohio_weather_2014_pease.xls" TargetMode="External"/><Relationship Id="rId2" Type="http://schemas.openxmlformats.org/officeDocument/2006/relationships/hyperlink" Target="Pease%20et%20al.%20(2018)\ohio_weather_2013_pease.xls" TargetMode="External"/><Relationship Id="rId1" Type="http://schemas.openxmlformats.org/officeDocument/2006/relationships/hyperlink" Target="Pease%20et%20al.%20(2018)\ohio_weather_2012_pease.xls"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Pease%20et%20al.%20(2018)\ohio_weather_2015_pease.xl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Ball%20Coelho%20et%20al%20(2011)\weather_May2007_Mar2009.xlsx" TargetMode="External"/><Relationship Id="rId1" Type="http://schemas.openxmlformats.org/officeDocument/2006/relationships/hyperlink" Target="http://climate.weather.gc.ca/climate_data/daily_data_e.html?StationID=10999&amp;timeframe=2&amp;StartYear=1840&amp;EndYear=2019&amp;Day=18&amp;Year=2008&amp;Month=5"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Saadat%20et%20al.%20(2018)\Data-Indiana_State_Climate_Office.xl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3"/>
  <sheetViews>
    <sheetView workbookViewId="0">
      <selection activeCell="B14" sqref="B14"/>
    </sheetView>
  </sheetViews>
  <sheetFormatPr defaultColWidth="8.85546875" defaultRowHeight="15" x14ac:dyDescent="0.25"/>
  <sheetData>
    <row r="1" spans="1:5" x14ac:dyDescent="0.25">
      <c r="A1" s="2"/>
      <c r="B1" t="s">
        <v>262</v>
      </c>
    </row>
    <row r="2" spans="1:5" x14ac:dyDescent="0.25">
      <c r="A2" s="15"/>
      <c r="B2" t="s">
        <v>286</v>
      </c>
    </row>
    <row r="3" spans="1:5" x14ac:dyDescent="0.25">
      <c r="A3" s="14"/>
      <c r="B3" t="s">
        <v>287</v>
      </c>
    </row>
    <row r="4" spans="1:5" x14ac:dyDescent="0.25">
      <c r="A4" s="12"/>
      <c r="B4" t="s">
        <v>288</v>
      </c>
    </row>
    <row r="8" spans="1:5" x14ac:dyDescent="0.25">
      <c r="A8">
        <v>1</v>
      </c>
      <c r="B8" t="s">
        <v>658</v>
      </c>
      <c r="C8" t="s">
        <v>146</v>
      </c>
      <c r="D8">
        <v>0.43640000000000001</v>
      </c>
      <c r="E8" t="s">
        <v>704</v>
      </c>
    </row>
    <row r="11" spans="1:5" x14ac:dyDescent="0.25">
      <c r="A11" t="s">
        <v>1563</v>
      </c>
    </row>
    <row r="12" spans="1:5" x14ac:dyDescent="0.25">
      <c r="A12" t="s">
        <v>733</v>
      </c>
      <c r="B12" t="s">
        <v>1564</v>
      </c>
    </row>
    <row r="13" spans="1:5" x14ac:dyDescent="0.25">
      <c r="A13" t="s">
        <v>860</v>
      </c>
      <c r="B13" t="s">
        <v>1565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81"/>
  <sheetViews>
    <sheetView workbookViewId="0">
      <selection activeCell="A81" sqref="A81"/>
    </sheetView>
  </sheetViews>
  <sheetFormatPr defaultColWidth="8.85546875" defaultRowHeight="15" x14ac:dyDescent="0.25"/>
  <cols>
    <col min="1" max="1" width="17.140625" customWidth="1"/>
    <col min="2" max="2" width="9.85546875" customWidth="1"/>
    <col min="13" max="13" width="30.85546875" customWidth="1"/>
  </cols>
  <sheetData>
    <row r="1" spans="1:17" x14ac:dyDescent="0.25">
      <c r="A1" s="12" t="s">
        <v>274</v>
      </c>
    </row>
    <row r="2" spans="1:17" x14ac:dyDescent="0.25">
      <c r="A2">
        <v>0</v>
      </c>
      <c r="B2">
        <v>0</v>
      </c>
      <c r="C2">
        <v>1</v>
      </c>
      <c r="M2" t="s">
        <v>108</v>
      </c>
    </row>
    <row r="3" spans="1:17" x14ac:dyDescent="0.25">
      <c r="A3">
        <v>0.03</v>
      </c>
      <c r="C3">
        <v>2</v>
      </c>
      <c r="E3" s="14" t="s">
        <v>43</v>
      </c>
      <c r="N3" t="s">
        <v>44</v>
      </c>
      <c r="P3" t="s">
        <v>45</v>
      </c>
    </row>
    <row r="4" spans="1:17" x14ac:dyDescent="0.25">
      <c r="A4">
        <v>0.06</v>
      </c>
      <c r="C4">
        <v>3</v>
      </c>
      <c r="N4" t="s">
        <v>41</v>
      </c>
      <c r="O4" t="s">
        <v>42</v>
      </c>
      <c r="P4" t="s">
        <v>41</v>
      </c>
      <c r="Q4" t="s">
        <v>42</v>
      </c>
    </row>
    <row r="5" spans="1:17" x14ac:dyDescent="0.25">
      <c r="A5">
        <v>0.09</v>
      </c>
      <c r="C5">
        <v>4</v>
      </c>
      <c r="M5" t="s">
        <v>21</v>
      </c>
      <c r="N5">
        <v>3.2000000000000001E-2</v>
      </c>
      <c r="O5">
        <v>6.2E-2</v>
      </c>
      <c r="P5">
        <v>0.08</v>
      </c>
      <c r="Q5">
        <v>0.3</v>
      </c>
    </row>
    <row r="6" spans="1:17" x14ac:dyDescent="0.25">
      <c r="A6">
        <v>0.12</v>
      </c>
      <c r="C6">
        <v>5</v>
      </c>
      <c r="M6" t="s">
        <v>22</v>
      </c>
      <c r="N6">
        <v>0.04</v>
      </c>
      <c r="P6">
        <v>1.78</v>
      </c>
    </row>
    <row r="7" spans="1:17" x14ac:dyDescent="0.25">
      <c r="A7">
        <v>0.15</v>
      </c>
      <c r="C7">
        <v>6</v>
      </c>
      <c r="M7" t="s">
        <v>23</v>
      </c>
      <c r="N7">
        <v>5.0000000000000001E-3</v>
      </c>
      <c r="P7">
        <v>0.15</v>
      </c>
      <c r="Q7">
        <v>0.02</v>
      </c>
    </row>
    <row r="8" spans="1:17" x14ac:dyDescent="0.25">
      <c r="A8">
        <v>0.18</v>
      </c>
      <c r="C8">
        <v>7</v>
      </c>
      <c r="M8" t="s">
        <v>24</v>
      </c>
      <c r="O8">
        <v>0.01</v>
      </c>
      <c r="Q8">
        <v>0.12</v>
      </c>
    </row>
    <row r="9" spans="1:17" x14ac:dyDescent="0.25">
      <c r="A9">
        <v>0.21</v>
      </c>
      <c r="C9">
        <v>8</v>
      </c>
      <c r="M9" t="s">
        <v>25</v>
      </c>
      <c r="O9">
        <v>1</v>
      </c>
      <c r="Q9">
        <v>0.48</v>
      </c>
    </row>
    <row r="10" spans="1:17" x14ac:dyDescent="0.25">
      <c r="A10">
        <v>0.24</v>
      </c>
      <c r="C10">
        <v>9</v>
      </c>
      <c r="M10" t="s">
        <v>26</v>
      </c>
      <c r="N10">
        <v>3.5000000000000003E-2</v>
      </c>
      <c r="O10">
        <v>0.13200000000000001</v>
      </c>
      <c r="P10">
        <v>0.3</v>
      </c>
      <c r="Q10">
        <v>0.6</v>
      </c>
    </row>
    <row r="11" spans="1:17" x14ac:dyDescent="0.25">
      <c r="A11">
        <v>0.27</v>
      </c>
      <c r="C11">
        <v>10</v>
      </c>
      <c r="M11" t="s">
        <v>27</v>
      </c>
      <c r="N11">
        <v>2.5000000000000001E-2</v>
      </c>
      <c r="O11">
        <v>3.5000000000000003E-2</v>
      </c>
      <c r="P11">
        <v>0.22</v>
      </c>
      <c r="Q11">
        <v>1.32</v>
      </c>
    </row>
    <row r="12" spans="1:17" x14ac:dyDescent="0.25">
      <c r="A12">
        <v>0.3</v>
      </c>
      <c r="C12">
        <v>11</v>
      </c>
      <c r="M12" t="s">
        <v>28</v>
      </c>
      <c r="N12">
        <v>0.02</v>
      </c>
      <c r="O12">
        <v>5.0000000000000001E-3</v>
      </c>
      <c r="P12">
        <v>0.32</v>
      </c>
      <c r="Q12">
        <v>0.78</v>
      </c>
    </row>
    <row r="13" spans="1:17" x14ac:dyDescent="0.25">
      <c r="A13">
        <v>0.33</v>
      </c>
      <c r="C13">
        <v>12</v>
      </c>
      <c r="M13" t="s">
        <v>29</v>
      </c>
      <c r="N13">
        <v>0.05</v>
      </c>
      <c r="O13">
        <v>1E-3</v>
      </c>
      <c r="P13">
        <v>0.1</v>
      </c>
      <c r="Q13">
        <v>0.14000000000000001</v>
      </c>
    </row>
    <row r="14" spans="1:17" x14ac:dyDescent="0.25">
      <c r="A14">
        <v>0.36</v>
      </c>
      <c r="C14">
        <v>13</v>
      </c>
      <c r="M14" t="s">
        <v>30</v>
      </c>
      <c r="O14">
        <v>7.0000000000000007E-2</v>
      </c>
      <c r="Q14">
        <v>0.35</v>
      </c>
    </row>
    <row r="15" spans="1:17" x14ac:dyDescent="0.25">
      <c r="A15">
        <v>0.39</v>
      </c>
      <c r="C15">
        <v>14</v>
      </c>
      <c r="M15" t="s">
        <v>31</v>
      </c>
      <c r="N15">
        <v>5.5E-2</v>
      </c>
      <c r="O15">
        <v>0.27500000000000002</v>
      </c>
      <c r="P15">
        <v>0.4</v>
      </c>
      <c r="Q15">
        <v>1.08</v>
      </c>
    </row>
    <row r="16" spans="1:17" x14ac:dyDescent="0.25">
      <c r="A16">
        <v>0.42</v>
      </c>
      <c r="C16">
        <v>15</v>
      </c>
      <c r="M16" t="s">
        <v>32</v>
      </c>
      <c r="N16">
        <v>0.11</v>
      </c>
      <c r="O16">
        <v>0.32</v>
      </c>
      <c r="P16">
        <v>0.62</v>
      </c>
      <c r="Q16">
        <v>2.4500000000000002</v>
      </c>
    </row>
    <row r="17" spans="1:17" x14ac:dyDescent="0.25">
      <c r="A17">
        <v>0.45</v>
      </c>
      <c r="C17">
        <v>16</v>
      </c>
      <c r="M17" t="s">
        <v>33</v>
      </c>
      <c r="N17">
        <v>4.1000000000000002E-2</v>
      </c>
      <c r="O17">
        <v>0.01</v>
      </c>
      <c r="P17">
        <v>0.62</v>
      </c>
      <c r="Q17">
        <v>0.52</v>
      </c>
    </row>
    <row r="18" spans="1:17" x14ac:dyDescent="0.25">
      <c r="A18">
        <v>0.48</v>
      </c>
      <c r="C18">
        <v>17</v>
      </c>
      <c r="M18" t="s">
        <v>34</v>
      </c>
      <c r="N18">
        <v>8.0000000000000002E-3</v>
      </c>
      <c r="O18">
        <v>0.11</v>
      </c>
      <c r="P18">
        <v>0.2</v>
      </c>
      <c r="Q18">
        <v>0.57999999999999996</v>
      </c>
    </row>
    <row r="19" spans="1:17" x14ac:dyDescent="0.25">
      <c r="A19">
        <v>0.51</v>
      </c>
      <c r="C19">
        <v>18</v>
      </c>
      <c r="M19" t="s">
        <v>35</v>
      </c>
      <c r="O19">
        <v>0.15</v>
      </c>
      <c r="Q19">
        <v>0.62</v>
      </c>
    </row>
    <row r="20" spans="1:17" x14ac:dyDescent="0.25">
      <c r="A20">
        <v>0.54</v>
      </c>
      <c r="C20">
        <v>19</v>
      </c>
      <c r="M20" t="s">
        <v>36</v>
      </c>
      <c r="N20">
        <v>8.0000000000000002E-3</v>
      </c>
      <c r="O20">
        <v>0.09</v>
      </c>
      <c r="P20">
        <v>0.02</v>
      </c>
      <c r="Q20">
        <v>0.64</v>
      </c>
    </row>
    <row r="21" spans="1:17" x14ac:dyDescent="0.25">
      <c r="A21">
        <v>0.6</v>
      </c>
      <c r="B21">
        <v>3.5</v>
      </c>
      <c r="C21">
        <v>20</v>
      </c>
      <c r="M21" t="s">
        <v>37</v>
      </c>
      <c r="N21">
        <v>0.09</v>
      </c>
      <c r="O21">
        <v>0.44800000000000001</v>
      </c>
      <c r="P21">
        <v>0.78</v>
      </c>
      <c r="Q21">
        <v>2.02</v>
      </c>
    </row>
    <row r="22" spans="1:17" x14ac:dyDescent="0.25">
      <c r="M22" t="s">
        <v>38</v>
      </c>
      <c r="N22">
        <v>0.3</v>
      </c>
      <c r="O22">
        <v>0.22</v>
      </c>
      <c r="P22">
        <v>1.42</v>
      </c>
      <c r="Q22">
        <v>1.28</v>
      </c>
    </row>
    <row r="23" spans="1:17" x14ac:dyDescent="0.25">
      <c r="M23" t="s">
        <v>39</v>
      </c>
      <c r="N23">
        <v>0.04</v>
      </c>
      <c r="O23">
        <v>0.08</v>
      </c>
      <c r="P23">
        <v>2.2200000000000002</v>
      </c>
      <c r="Q23">
        <v>0.6</v>
      </c>
    </row>
    <row r="24" spans="1:17" x14ac:dyDescent="0.25">
      <c r="M24" t="s">
        <v>40</v>
      </c>
      <c r="O24">
        <v>0.20499999999999999</v>
      </c>
      <c r="Q24">
        <v>0.8</v>
      </c>
    </row>
    <row r="25" spans="1:17" x14ac:dyDescent="0.25">
      <c r="M25" t="s">
        <v>46</v>
      </c>
      <c r="N25" s="8">
        <f>AVERAGE(N5,N10,N15,N20)</f>
        <v>3.2500000000000001E-2</v>
      </c>
      <c r="O25" s="8">
        <f t="shared" ref="O25:P25" si="0">AVERAGE(O5,O10,O15,O20)</f>
        <v>0.13975000000000001</v>
      </c>
      <c r="P25" s="8">
        <f t="shared" si="0"/>
        <v>0.2</v>
      </c>
      <c r="Q25" s="8">
        <f>AVERAGE(Q5,Q10,Q15,Q20)</f>
        <v>0.65500000000000003</v>
      </c>
    </row>
    <row r="26" spans="1:17" x14ac:dyDescent="0.25">
      <c r="M26" t="s">
        <v>47</v>
      </c>
      <c r="N26" s="8">
        <f t="shared" ref="N26:Q26" si="1">AVERAGE(N6,N11,N16,N21)</f>
        <v>6.6250000000000003E-2</v>
      </c>
      <c r="O26" s="8">
        <f t="shared" si="1"/>
        <v>0.26766666666666666</v>
      </c>
      <c r="P26" s="8">
        <f t="shared" si="1"/>
        <v>0.85000000000000009</v>
      </c>
      <c r="Q26" s="8">
        <f t="shared" si="1"/>
        <v>1.9300000000000004</v>
      </c>
    </row>
    <row r="27" spans="1:17" x14ac:dyDescent="0.25">
      <c r="M27" t="s">
        <v>48</v>
      </c>
      <c r="N27" s="8">
        <f t="shared" ref="N27:Q27" si="2">AVERAGE(N7,N12,N17,N22)</f>
        <v>9.1499999999999998E-2</v>
      </c>
      <c r="O27" s="8">
        <f t="shared" si="2"/>
        <v>7.8333333333333324E-2</v>
      </c>
      <c r="P27" s="8">
        <f t="shared" si="2"/>
        <v>0.62749999999999995</v>
      </c>
      <c r="Q27" s="8">
        <f t="shared" si="2"/>
        <v>0.65</v>
      </c>
    </row>
    <row r="28" spans="1:17" x14ac:dyDescent="0.25">
      <c r="M28" t="s">
        <v>49</v>
      </c>
      <c r="N28" s="8">
        <f t="shared" ref="N28:Q28" si="3">AVERAGE(N8,N13,N18,N23)</f>
        <v>3.266666666666667E-2</v>
      </c>
      <c r="O28" s="8">
        <f t="shared" si="3"/>
        <v>5.0250000000000003E-2</v>
      </c>
      <c r="P28" s="8">
        <f t="shared" si="3"/>
        <v>0.84000000000000019</v>
      </c>
      <c r="Q28" s="8">
        <f t="shared" si="3"/>
        <v>0.36</v>
      </c>
    </row>
    <row r="29" spans="1:17" x14ac:dyDescent="0.25">
      <c r="M29" t="s">
        <v>50</v>
      </c>
      <c r="N29" t="s">
        <v>51</v>
      </c>
      <c r="O29">
        <f t="shared" ref="O29:Q29" si="4">AVERAGE(O9,O14,O19,O24)</f>
        <v>0.35625000000000001</v>
      </c>
      <c r="P29" t="s">
        <v>51</v>
      </c>
      <c r="Q29">
        <f t="shared" si="4"/>
        <v>0.5625</v>
      </c>
    </row>
    <row r="30" spans="1:17" x14ac:dyDescent="0.25">
      <c r="M30" t="s">
        <v>269</v>
      </c>
      <c r="O30" s="2">
        <f>N25+O25</f>
        <v>0.17225000000000001</v>
      </c>
      <c r="Q30" s="2">
        <f>P25+Q25</f>
        <v>0.85499999999999998</v>
      </c>
    </row>
    <row r="31" spans="1:17" x14ac:dyDescent="0.25">
      <c r="M31" t="s">
        <v>270</v>
      </c>
      <c r="O31" s="2">
        <f t="shared" ref="O31:Q33" si="5">N26+O26</f>
        <v>0.33391666666666664</v>
      </c>
      <c r="Q31" s="2">
        <f t="shared" si="5"/>
        <v>2.7800000000000002</v>
      </c>
    </row>
    <row r="32" spans="1:17" x14ac:dyDescent="0.25">
      <c r="M32" t="s">
        <v>271</v>
      </c>
      <c r="O32" s="2">
        <f t="shared" si="5"/>
        <v>0.16983333333333334</v>
      </c>
      <c r="Q32" s="2">
        <f t="shared" si="5"/>
        <v>1.2774999999999999</v>
      </c>
    </row>
    <row r="33" spans="1:17" x14ac:dyDescent="0.25">
      <c r="M33" t="s">
        <v>272</v>
      </c>
      <c r="O33" s="2">
        <f t="shared" si="5"/>
        <v>8.2916666666666666E-2</v>
      </c>
      <c r="Q33" s="2">
        <f t="shared" si="5"/>
        <v>1.2000000000000002</v>
      </c>
    </row>
    <row r="41" spans="1:17" x14ac:dyDescent="0.25">
      <c r="A41" s="12" t="s">
        <v>273</v>
      </c>
    </row>
    <row r="66" spans="1:10" x14ac:dyDescent="0.25">
      <c r="A66" s="12" t="s">
        <v>281</v>
      </c>
    </row>
    <row r="74" spans="1:10" x14ac:dyDescent="0.25">
      <c r="A74" t="s">
        <v>0</v>
      </c>
      <c r="B74" t="s">
        <v>882</v>
      </c>
      <c r="C74" t="s">
        <v>255</v>
      </c>
      <c r="D74" t="s">
        <v>607</v>
      </c>
      <c r="E74" t="s">
        <v>606</v>
      </c>
      <c r="F74" t="s">
        <v>608</v>
      </c>
      <c r="G74" t="s">
        <v>482</v>
      </c>
      <c r="H74" t="s">
        <v>657</v>
      </c>
      <c r="I74" t="s">
        <v>733</v>
      </c>
      <c r="J74" t="s">
        <v>734</v>
      </c>
    </row>
    <row r="75" spans="1:10" x14ac:dyDescent="0.25">
      <c r="A75" t="s">
        <v>231</v>
      </c>
      <c r="B75" s="30" t="s">
        <v>1178</v>
      </c>
      <c r="C75" s="32" t="s">
        <v>1114</v>
      </c>
      <c r="D75">
        <v>37</v>
      </c>
      <c r="E75">
        <v>45</v>
      </c>
      <c r="F75">
        <v>18</v>
      </c>
      <c r="G75">
        <v>1.45</v>
      </c>
      <c r="H75">
        <v>6.5</v>
      </c>
      <c r="I75">
        <v>1.1599999999999999</v>
      </c>
      <c r="J75" t="s">
        <v>1116</v>
      </c>
    </row>
    <row r="76" spans="1:10" x14ac:dyDescent="0.25">
      <c r="A76" t="s">
        <v>1177</v>
      </c>
      <c r="B76" s="30">
        <v>160318</v>
      </c>
      <c r="C76" s="32" t="s">
        <v>1113</v>
      </c>
      <c r="D76">
        <v>19</v>
      </c>
      <c r="E76">
        <v>60</v>
      </c>
      <c r="F76">
        <v>21</v>
      </c>
      <c r="G76">
        <v>1.45</v>
      </c>
      <c r="H76">
        <v>6.5</v>
      </c>
      <c r="I76">
        <v>1.45</v>
      </c>
      <c r="J76" t="s">
        <v>1116</v>
      </c>
    </row>
    <row r="77" spans="1:10" x14ac:dyDescent="0.25">
      <c r="A77" t="s">
        <v>233</v>
      </c>
      <c r="B77" s="31">
        <v>160334</v>
      </c>
      <c r="C77" s="10" t="s">
        <v>1179</v>
      </c>
      <c r="D77">
        <v>17</v>
      </c>
      <c r="E77">
        <v>51</v>
      </c>
      <c r="F77">
        <v>32</v>
      </c>
      <c r="G77">
        <v>1.5</v>
      </c>
      <c r="H77">
        <v>6.5</v>
      </c>
      <c r="I77">
        <v>0.87</v>
      </c>
      <c r="J77" t="s">
        <v>1115</v>
      </c>
    </row>
    <row r="78" spans="1:10" x14ac:dyDescent="0.25">
      <c r="A78" t="s">
        <v>234</v>
      </c>
      <c r="B78" s="30" t="s">
        <v>1178</v>
      </c>
      <c r="C78" s="32" t="s">
        <v>1114</v>
      </c>
      <c r="D78">
        <v>37</v>
      </c>
      <c r="E78">
        <v>45</v>
      </c>
      <c r="F78">
        <v>18</v>
      </c>
      <c r="G78">
        <v>1.45</v>
      </c>
      <c r="H78">
        <v>6.5</v>
      </c>
      <c r="I78">
        <v>1.1599999999999999</v>
      </c>
      <c r="J78" t="s">
        <v>1116</v>
      </c>
    </row>
    <row r="81" spans="1:2" x14ac:dyDescent="0.25">
      <c r="A81" s="12" t="s">
        <v>1485</v>
      </c>
      <c r="B81" s="39" t="s">
        <v>1486</v>
      </c>
    </row>
  </sheetData>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C8063-AB43-478F-A7FA-1ED2E10A5939}">
  <dimension ref="A1:AK111"/>
  <sheetViews>
    <sheetView topLeftCell="A7" workbookViewId="0">
      <selection activeCell="L27" sqref="L27"/>
    </sheetView>
  </sheetViews>
  <sheetFormatPr defaultRowHeight="15" x14ac:dyDescent="0.25"/>
  <cols>
    <col min="16" max="16" width="12" bestFit="1" customWidth="1"/>
    <col min="28" max="28" width="12" bestFit="1" customWidth="1"/>
  </cols>
  <sheetData>
    <row r="1" spans="1:21" x14ac:dyDescent="0.25">
      <c r="A1" s="13" t="s">
        <v>383</v>
      </c>
    </row>
    <row r="2" spans="1:21" x14ac:dyDescent="0.25">
      <c r="C2" t="s">
        <v>1219</v>
      </c>
    </row>
    <row r="3" spans="1:21" x14ac:dyDescent="0.25">
      <c r="L3" t="s">
        <v>447</v>
      </c>
      <c r="M3">
        <f>0.091*0.182*4</f>
        <v>6.6248000000000001E-2</v>
      </c>
      <c r="N3" t="s">
        <v>1220</v>
      </c>
    </row>
    <row r="4" spans="1:21" x14ac:dyDescent="0.25">
      <c r="L4" t="s">
        <v>0</v>
      </c>
      <c r="M4" t="s">
        <v>882</v>
      </c>
      <c r="N4" t="s">
        <v>255</v>
      </c>
      <c r="O4" t="s">
        <v>607</v>
      </c>
      <c r="P4" t="s">
        <v>606</v>
      </c>
      <c r="Q4" t="s">
        <v>608</v>
      </c>
      <c r="R4" t="s">
        <v>482</v>
      </c>
      <c r="S4" t="s">
        <v>657</v>
      </c>
      <c r="T4" t="s">
        <v>733</v>
      </c>
      <c r="U4" t="s">
        <v>734</v>
      </c>
    </row>
    <row r="5" spans="1:21" x14ac:dyDescent="0.25">
      <c r="M5">
        <v>164327</v>
      </c>
      <c r="N5" t="s">
        <v>1221</v>
      </c>
      <c r="O5">
        <v>17</v>
      </c>
      <c r="P5">
        <v>65</v>
      </c>
      <c r="Q5">
        <v>18</v>
      </c>
      <c r="R5">
        <v>1.45</v>
      </c>
      <c r="S5">
        <v>5.8</v>
      </c>
      <c r="T5">
        <v>1.74</v>
      </c>
      <c r="U5" t="s">
        <v>1116</v>
      </c>
    </row>
    <row r="13" spans="1:21" x14ac:dyDescent="0.25">
      <c r="K13" t="s">
        <v>1196</v>
      </c>
      <c r="L13" t="s">
        <v>821</v>
      </c>
      <c r="M13" t="s">
        <v>1209</v>
      </c>
      <c r="N13" t="s">
        <v>1197</v>
      </c>
      <c r="O13" t="s">
        <v>1198</v>
      </c>
      <c r="P13" t="s">
        <v>659</v>
      </c>
    </row>
    <row r="14" spans="1:21" x14ac:dyDescent="0.25">
      <c r="K14">
        <v>1</v>
      </c>
      <c r="L14" t="s">
        <v>1199</v>
      </c>
      <c r="M14">
        <v>0</v>
      </c>
      <c r="P14" t="s">
        <v>108</v>
      </c>
    </row>
    <row r="15" spans="1:21" x14ac:dyDescent="0.25">
      <c r="K15">
        <v>2</v>
      </c>
      <c r="L15" t="s">
        <v>1200</v>
      </c>
      <c r="M15">
        <v>9.6</v>
      </c>
      <c r="N15" t="s">
        <v>1201</v>
      </c>
      <c r="O15" t="s">
        <v>42</v>
      </c>
      <c r="P15">
        <f>M15</f>
        <v>9.6</v>
      </c>
    </row>
    <row r="16" spans="1:21" x14ac:dyDescent="0.25">
      <c r="K16">
        <v>3</v>
      </c>
      <c r="L16" t="s">
        <v>1200</v>
      </c>
      <c r="M16">
        <v>24.4</v>
      </c>
      <c r="N16" t="s">
        <v>1206</v>
      </c>
      <c r="O16" t="s">
        <v>42</v>
      </c>
      <c r="P16">
        <f>M16/2</f>
        <v>12.2</v>
      </c>
    </row>
    <row r="17" spans="11:16" x14ac:dyDescent="0.25">
      <c r="K17">
        <v>4</v>
      </c>
      <c r="L17" t="s">
        <v>626</v>
      </c>
      <c r="M17">
        <v>9.6</v>
      </c>
      <c r="N17" t="s">
        <v>1201</v>
      </c>
      <c r="O17" t="s">
        <v>42</v>
      </c>
      <c r="P17">
        <f>M17</f>
        <v>9.6</v>
      </c>
    </row>
    <row r="18" spans="11:16" x14ac:dyDescent="0.25">
      <c r="K18">
        <v>5</v>
      </c>
      <c r="L18" t="s">
        <v>626</v>
      </c>
      <c r="M18">
        <v>24.4</v>
      </c>
      <c r="N18" t="s">
        <v>1206</v>
      </c>
      <c r="O18" t="s">
        <v>42</v>
      </c>
      <c r="P18">
        <f>M18/2</f>
        <v>12.2</v>
      </c>
    </row>
    <row r="19" spans="11:16" x14ac:dyDescent="0.25">
      <c r="K19">
        <v>6</v>
      </c>
      <c r="L19" t="s">
        <v>1202</v>
      </c>
      <c r="M19">
        <v>9.6</v>
      </c>
      <c r="N19" t="s">
        <v>1201</v>
      </c>
      <c r="O19" t="s">
        <v>1207</v>
      </c>
      <c r="P19">
        <f>M19</f>
        <v>9.6</v>
      </c>
    </row>
    <row r="20" spans="11:16" x14ac:dyDescent="0.25">
      <c r="K20">
        <v>7</v>
      </c>
      <c r="L20" t="s">
        <v>1200</v>
      </c>
      <c r="M20">
        <v>24.4</v>
      </c>
      <c r="N20" t="s">
        <v>1206</v>
      </c>
      <c r="O20" t="s">
        <v>1208</v>
      </c>
      <c r="P20">
        <f>M20/2</f>
        <v>12.2</v>
      </c>
    </row>
    <row r="21" spans="11:16" x14ac:dyDescent="0.25">
      <c r="K21">
        <v>8</v>
      </c>
      <c r="L21" t="s">
        <v>1205</v>
      </c>
      <c r="M21">
        <v>9.6</v>
      </c>
      <c r="N21" t="s">
        <v>1201</v>
      </c>
      <c r="O21" t="s">
        <v>42</v>
      </c>
      <c r="P21">
        <f>M21</f>
        <v>9.6</v>
      </c>
    </row>
    <row r="22" spans="11:16" x14ac:dyDescent="0.25">
      <c r="K22">
        <v>9</v>
      </c>
      <c r="L22" t="s">
        <v>1205</v>
      </c>
      <c r="M22">
        <v>24.4</v>
      </c>
      <c r="N22" t="s">
        <v>1206</v>
      </c>
      <c r="O22" t="s">
        <v>42</v>
      </c>
      <c r="P22">
        <f>M22/2</f>
        <v>12.2</v>
      </c>
    </row>
    <row r="24" spans="11:16" x14ac:dyDescent="0.25">
      <c r="M24" s="19"/>
    </row>
    <row r="31" spans="11:16" x14ac:dyDescent="0.25">
      <c r="M31" s="19"/>
    </row>
    <row r="42" spans="13:13" x14ac:dyDescent="0.25">
      <c r="M42" s="19"/>
    </row>
    <row r="62" spans="13:25" x14ac:dyDescent="0.25">
      <c r="P62" t="s">
        <v>822</v>
      </c>
      <c r="U62" t="s">
        <v>1237</v>
      </c>
    </row>
    <row r="63" spans="13:25" x14ac:dyDescent="0.25">
      <c r="M63" t="s">
        <v>821</v>
      </c>
      <c r="N63" t="s">
        <v>3</v>
      </c>
      <c r="O63" t="s">
        <v>1198</v>
      </c>
      <c r="P63" t="s">
        <v>1232</v>
      </c>
      <c r="Q63" t="s">
        <v>1233</v>
      </c>
      <c r="R63" t="s">
        <v>1234</v>
      </c>
      <c r="S63" t="s">
        <v>1235</v>
      </c>
      <c r="T63" t="s">
        <v>1236</v>
      </c>
      <c r="U63" t="s">
        <v>1238</v>
      </c>
      <c r="V63" t="s">
        <v>1239</v>
      </c>
      <c r="W63" t="s">
        <v>1240</v>
      </c>
      <c r="X63" t="s">
        <v>1241</v>
      </c>
      <c r="Y63" t="s">
        <v>1242</v>
      </c>
    </row>
    <row r="64" spans="13:25" x14ac:dyDescent="0.25">
      <c r="M64" t="s">
        <v>1199</v>
      </c>
      <c r="N64">
        <v>0</v>
      </c>
      <c r="P64">
        <v>4.07</v>
      </c>
      <c r="Q64">
        <v>95.7</v>
      </c>
      <c r="R64">
        <v>6.9</v>
      </c>
      <c r="S64">
        <v>252</v>
      </c>
      <c r="T64">
        <v>192</v>
      </c>
      <c r="U64">
        <v>7.9000000000000001E-2</v>
      </c>
      <c r="V64">
        <v>2.1800000000000002</v>
      </c>
      <c r="W64">
        <v>0.14000000000000001</v>
      </c>
      <c r="X64">
        <v>5.4</v>
      </c>
      <c r="Y64">
        <v>4.3099999999999996</v>
      </c>
    </row>
    <row r="65" spans="13:37" x14ac:dyDescent="0.25">
      <c r="M65" t="s">
        <v>1200</v>
      </c>
      <c r="N65">
        <v>9.6</v>
      </c>
      <c r="O65" t="s">
        <v>42</v>
      </c>
      <c r="P65">
        <v>328</v>
      </c>
      <c r="Q65">
        <v>555</v>
      </c>
      <c r="R65">
        <v>171</v>
      </c>
      <c r="S65">
        <v>649</v>
      </c>
      <c r="T65">
        <v>202</v>
      </c>
      <c r="U65">
        <v>4.68</v>
      </c>
      <c r="V65">
        <v>7.89</v>
      </c>
      <c r="W65">
        <v>2.44</v>
      </c>
      <c r="X65">
        <v>9.39</v>
      </c>
      <c r="Y65">
        <v>3.19</v>
      </c>
    </row>
    <row r="66" spans="13:37" x14ac:dyDescent="0.25">
      <c r="M66" t="s">
        <v>1200</v>
      </c>
      <c r="N66">
        <v>24.4</v>
      </c>
      <c r="O66" t="s">
        <v>42</v>
      </c>
      <c r="P66">
        <v>238</v>
      </c>
      <c r="Q66">
        <v>456</v>
      </c>
      <c r="R66">
        <v>112</v>
      </c>
      <c r="S66">
        <v>494</v>
      </c>
      <c r="T66">
        <v>155</v>
      </c>
      <c r="U66">
        <v>3.83</v>
      </c>
      <c r="V66">
        <v>7.37</v>
      </c>
      <c r="W66">
        <v>1.81</v>
      </c>
      <c r="X66">
        <v>7.89</v>
      </c>
      <c r="Y66">
        <v>2.58</v>
      </c>
    </row>
    <row r="67" spans="13:37" x14ac:dyDescent="0.25">
      <c r="M67" t="s">
        <v>626</v>
      </c>
      <c r="N67">
        <v>9.6</v>
      </c>
      <c r="O67" t="s">
        <v>42</v>
      </c>
      <c r="P67">
        <v>201</v>
      </c>
      <c r="Q67">
        <v>312</v>
      </c>
      <c r="R67">
        <v>62.2</v>
      </c>
      <c r="S67">
        <v>281</v>
      </c>
      <c r="T67">
        <v>79.900000000000006</v>
      </c>
      <c r="U67">
        <v>3.71</v>
      </c>
      <c r="V67">
        <v>5.7</v>
      </c>
      <c r="W67">
        <v>1.1499999999999999</v>
      </c>
      <c r="X67">
        <v>5.18</v>
      </c>
      <c r="Y67">
        <v>1.54</v>
      </c>
    </row>
    <row r="68" spans="13:37" x14ac:dyDescent="0.25">
      <c r="M68" t="s">
        <v>626</v>
      </c>
      <c r="N68">
        <v>24.4</v>
      </c>
      <c r="O68" t="s">
        <v>42</v>
      </c>
      <c r="P68">
        <v>231</v>
      </c>
      <c r="Q68">
        <v>476</v>
      </c>
      <c r="R68">
        <v>103</v>
      </c>
      <c r="S68">
        <v>357</v>
      </c>
      <c r="T68">
        <v>189</v>
      </c>
      <c r="U68">
        <v>5.2</v>
      </c>
      <c r="V68">
        <v>10.4</v>
      </c>
      <c r="W68">
        <v>2.2799999999999998</v>
      </c>
      <c r="X68">
        <v>7.86</v>
      </c>
      <c r="Y68">
        <v>4.28</v>
      </c>
    </row>
    <row r="69" spans="13:37" x14ac:dyDescent="0.25">
      <c r="M69" t="s">
        <v>1202</v>
      </c>
      <c r="N69">
        <v>9.6</v>
      </c>
      <c r="O69" t="s">
        <v>1203</v>
      </c>
      <c r="P69">
        <v>18.2</v>
      </c>
      <c r="Q69">
        <v>128</v>
      </c>
      <c r="R69">
        <v>17</v>
      </c>
      <c r="S69">
        <v>210</v>
      </c>
      <c r="T69">
        <v>75.900000000000006</v>
      </c>
      <c r="U69">
        <v>0.52300000000000002</v>
      </c>
      <c r="V69">
        <v>3.16</v>
      </c>
      <c r="W69">
        <v>0.495</v>
      </c>
      <c r="X69">
        <v>5.23</v>
      </c>
      <c r="Y69">
        <v>1.87</v>
      </c>
    </row>
    <row r="70" spans="13:37" x14ac:dyDescent="0.25">
      <c r="M70" t="s">
        <v>1200</v>
      </c>
      <c r="N70">
        <v>24.4</v>
      </c>
      <c r="O70" t="s">
        <v>1204</v>
      </c>
      <c r="P70">
        <v>76.3</v>
      </c>
      <c r="Q70">
        <v>654</v>
      </c>
      <c r="R70">
        <v>51.7</v>
      </c>
      <c r="S70" s="29">
        <v>1740</v>
      </c>
      <c r="T70">
        <v>756</v>
      </c>
      <c r="U70">
        <v>1.02</v>
      </c>
      <c r="V70">
        <v>8.4600000000000009</v>
      </c>
      <c r="W70">
        <v>0.67900000000000005</v>
      </c>
      <c r="X70">
        <v>22.2</v>
      </c>
      <c r="Y70">
        <v>9.76</v>
      </c>
    </row>
    <row r="71" spans="13:37" x14ac:dyDescent="0.25">
      <c r="M71" t="s">
        <v>1200</v>
      </c>
      <c r="N71">
        <v>9.6</v>
      </c>
      <c r="O71" t="s">
        <v>130</v>
      </c>
      <c r="P71">
        <v>153</v>
      </c>
      <c r="Q71">
        <v>340</v>
      </c>
      <c r="R71">
        <v>87</v>
      </c>
      <c r="S71">
        <v>275</v>
      </c>
      <c r="T71">
        <v>103</v>
      </c>
      <c r="U71">
        <v>3.39</v>
      </c>
      <c r="V71">
        <v>7.18</v>
      </c>
      <c r="W71">
        <v>1.93</v>
      </c>
      <c r="X71">
        <v>5.78</v>
      </c>
      <c r="Y71">
        <v>2.15</v>
      </c>
    </row>
    <row r="72" spans="13:37" x14ac:dyDescent="0.25">
      <c r="M72" t="s">
        <v>1200</v>
      </c>
      <c r="N72">
        <v>24.4</v>
      </c>
      <c r="O72" t="s">
        <v>130</v>
      </c>
      <c r="P72">
        <v>313</v>
      </c>
      <c r="Q72">
        <v>425</v>
      </c>
      <c r="R72">
        <v>259</v>
      </c>
      <c r="S72">
        <v>466</v>
      </c>
      <c r="T72">
        <v>98.9</v>
      </c>
      <c r="U72">
        <v>6.89</v>
      </c>
      <c r="V72">
        <v>9.27</v>
      </c>
      <c r="W72">
        <v>5.73</v>
      </c>
      <c r="X72">
        <v>10.199999999999999</v>
      </c>
      <c r="Y72">
        <v>2.2200000000000002</v>
      </c>
      <c r="AB72" t="s">
        <v>251</v>
      </c>
      <c r="AG72" t="s">
        <v>1148</v>
      </c>
    </row>
    <row r="73" spans="13:37" x14ac:dyDescent="0.25">
      <c r="O73" t="s">
        <v>251</v>
      </c>
      <c r="P73">
        <f>P64*0.001*0.001/$M$3</f>
        <v>6.1435816930322431E-5</v>
      </c>
      <c r="Q73">
        <f t="shared" ref="Q73:S73" si="0">Q64*0.001*0.001/$M$3</f>
        <v>1.4445719116048788E-3</v>
      </c>
      <c r="R73">
        <f t="shared" si="0"/>
        <v>1.0415408767057119E-4</v>
      </c>
      <c r="S73">
        <f t="shared" si="0"/>
        <v>3.8038884192730348E-3</v>
      </c>
      <c r="T73">
        <f>T64*0.001/$M$3</f>
        <v>2.8982007003985024</v>
      </c>
      <c r="U73">
        <f>U64</f>
        <v>7.9000000000000001E-2</v>
      </c>
      <c r="V73">
        <f t="shared" ref="V73:X73" si="1">V64</f>
        <v>2.1800000000000002</v>
      </c>
      <c r="W73">
        <f t="shared" si="1"/>
        <v>0.14000000000000001</v>
      </c>
      <c r="X73">
        <f t="shared" si="1"/>
        <v>5.4</v>
      </c>
      <c r="Y73">
        <f>Y64*1000</f>
        <v>4310</v>
      </c>
      <c r="Z73" t="s">
        <v>1148</v>
      </c>
      <c r="AA73" t="s">
        <v>108</v>
      </c>
      <c r="AB73">
        <f>P73/2</f>
        <v>3.0717908465161216E-5</v>
      </c>
      <c r="AC73">
        <f t="shared" ref="AC73:AI73" si="2">Q73/2</f>
        <v>7.2228595580243939E-4</v>
      </c>
      <c r="AD73">
        <f t="shared" si="2"/>
        <v>5.2077043835285597E-5</v>
      </c>
      <c r="AE73">
        <f t="shared" si="2"/>
        <v>1.9019442096365174E-3</v>
      </c>
      <c r="AF73">
        <f t="shared" si="2"/>
        <v>1.4491003501992512</v>
      </c>
      <c r="AG73">
        <f t="shared" si="2"/>
        <v>3.95E-2</v>
      </c>
      <c r="AH73">
        <f t="shared" si="2"/>
        <v>1.0900000000000001</v>
      </c>
      <c r="AI73">
        <f t="shared" si="2"/>
        <v>7.0000000000000007E-2</v>
      </c>
      <c r="AJ73">
        <f>X73/2</f>
        <v>2.7</v>
      </c>
      <c r="AK73">
        <f>Y73/2</f>
        <v>2155</v>
      </c>
    </row>
    <row r="74" spans="13:37" x14ac:dyDescent="0.25">
      <c r="P74">
        <f t="shared" ref="P74:S74" si="3">P65*0.001*0.001/$M$3</f>
        <v>4.9510928631807749E-3</v>
      </c>
      <c r="Q74">
        <f t="shared" si="3"/>
        <v>8.3776113995894224E-3</v>
      </c>
      <c r="R74">
        <f t="shared" si="3"/>
        <v>2.5812099987924165E-3</v>
      </c>
      <c r="S74">
        <f t="shared" si="3"/>
        <v>9.7965221591595226E-3</v>
      </c>
      <c r="T74">
        <f t="shared" ref="T74:T81" si="4">T65*0.001/$M$3</f>
        <v>3.049148653544258</v>
      </c>
      <c r="U74">
        <f t="shared" ref="U74:X74" si="5">U65</f>
        <v>4.68</v>
      </c>
      <c r="V74">
        <f t="shared" si="5"/>
        <v>7.89</v>
      </c>
      <c r="W74">
        <f t="shared" si="5"/>
        <v>2.44</v>
      </c>
      <c r="X74">
        <f t="shared" si="5"/>
        <v>9.39</v>
      </c>
      <c r="Y74">
        <f t="shared" ref="Y74:Y81" si="6">Y65*1000</f>
        <v>3190</v>
      </c>
      <c r="AB74">
        <f t="shared" ref="AB74:AB81" si="7">P74/2</f>
        <v>2.4755464315903875E-3</v>
      </c>
      <c r="AC74">
        <f t="shared" ref="AC74:AC81" si="8">Q74/2</f>
        <v>4.1888056997947112E-3</v>
      </c>
      <c r="AD74">
        <f t="shared" ref="AD74:AD81" si="9">R74/2</f>
        <v>1.2906049993962083E-3</v>
      </c>
      <c r="AE74">
        <f t="shared" ref="AE74:AE81" si="10">S74/2</f>
        <v>4.8982610795797613E-3</v>
      </c>
      <c r="AF74">
        <f t="shared" ref="AF74:AF81" si="11">T74/2</f>
        <v>1.524574326772129</v>
      </c>
      <c r="AG74">
        <f t="shared" ref="AG74:AG81" si="12">U74/2</f>
        <v>2.34</v>
      </c>
      <c r="AH74">
        <f t="shared" ref="AH74:AH81" si="13">V74/2</f>
        <v>3.9449999999999998</v>
      </c>
      <c r="AI74">
        <f t="shared" ref="AI74:AI81" si="14">W74/2</f>
        <v>1.22</v>
      </c>
      <c r="AJ74">
        <f t="shared" ref="AJ74:AJ81" si="15">X74/2</f>
        <v>4.6950000000000003</v>
      </c>
      <c r="AK74">
        <f t="shared" ref="AK74:AK81" si="16">Y74/2</f>
        <v>1595</v>
      </c>
    </row>
    <row r="75" spans="13:37" x14ac:dyDescent="0.25">
      <c r="P75">
        <f t="shared" ref="P75:S75" si="17">P66*0.001*0.001/$M$3</f>
        <v>3.5925612848689771E-3</v>
      </c>
      <c r="Q75">
        <f t="shared" si="17"/>
        <v>6.8832266634464437E-3</v>
      </c>
      <c r="R75">
        <f t="shared" si="17"/>
        <v>1.6906170752324597E-3</v>
      </c>
      <c r="S75">
        <f t="shared" si="17"/>
        <v>7.4568288854003134E-3</v>
      </c>
      <c r="T75">
        <f t="shared" si="4"/>
        <v>2.3396932737592078</v>
      </c>
      <c r="U75">
        <f t="shared" ref="U75:X75" si="18">U66</f>
        <v>3.83</v>
      </c>
      <c r="V75">
        <f t="shared" si="18"/>
        <v>7.37</v>
      </c>
      <c r="W75">
        <f t="shared" si="18"/>
        <v>1.81</v>
      </c>
      <c r="X75">
        <f t="shared" si="18"/>
        <v>7.89</v>
      </c>
      <c r="Y75">
        <f t="shared" si="6"/>
        <v>2580</v>
      </c>
      <c r="AB75">
        <f t="shared" si="7"/>
        <v>1.7962806424344886E-3</v>
      </c>
      <c r="AC75">
        <f t="shared" si="8"/>
        <v>3.4416133317232219E-3</v>
      </c>
      <c r="AD75">
        <f t="shared" si="9"/>
        <v>8.4530853761622987E-4</v>
      </c>
      <c r="AE75">
        <f t="shared" si="10"/>
        <v>3.7284144427001567E-3</v>
      </c>
      <c r="AF75">
        <f t="shared" si="11"/>
        <v>1.1698466368796039</v>
      </c>
      <c r="AG75">
        <f t="shared" si="12"/>
        <v>1.915</v>
      </c>
      <c r="AH75">
        <f t="shared" si="13"/>
        <v>3.6850000000000001</v>
      </c>
      <c r="AI75">
        <f t="shared" si="14"/>
        <v>0.90500000000000003</v>
      </c>
      <c r="AJ75">
        <f t="shared" si="15"/>
        <v>3.9449999999999998</v>
      </c>
      <c r="AK75">
        <f t="shared" si="16"/>
        <v>1290</v>
      </c>
    </row>
    <row r="76" spans="13:37" x14ac:dyDescent="0.25">
      <c r="P76">
        <f t="shared" ref="P76:S76" si="19">P67*0.001*0.001/$M$3</f>
        <v>3.0340538582296823E-3</v>
      </c>
      <c r="Q76">
        <f t="shared" si="19"/>
        <v>4.7095761381475663E-3</v>
      </c>
      <c r="R76">
        <f t="shared" si="19"/>
        <v>9.3889626856659837E-4</v>
      </c>
      <c r="S76">
        <f t="shared" si="19"/>
        <v>4.2416374833957257E-3</v>
      </c>
      <c r="T76">
        <f t="shared" si="4"/>
        <v>1.2060741456345854</v>
      </c>
      <c r="U76">
        <f t="shared" ref="U76:X76" si="20">U67</f>
        <v>3.71</v>
      </c>
      <c r="V76">
        <f t="shared" si="20"/>
        <v>5.7</v>
      </c>
      <c r="W76">
        <f t="shared" si="20"/>
        <v>1.1499999999999999</v>
      </c>
      <c r="X76">
        <f t="shared" si="20"/>
        <v>5.18</v>
      </c>
      <c r="Y76">
        <f t="shared" si="6"/>
        <v>1540</v>
      </c>
      <c r="AB76">
        <f t="shared" si="7"/>
        <v>1.5170269291148411E-3</v>
      </c>
      <c r="AC76">
        <f t="shared" si="8"/>
        <v>2.3547880690737832E-3</v>
      </c>
      <c r="AD76">
        <f t="shared" si="9"/>
        <v>4.6944813428329918E-4</v>
      </c>
      <c r="AE76">
        <f t="shared" si="10"/>
        <v>2.1208187416978629E-3</v>
      </c>
      <c r="AF76">
        <f t="shared" si="11"/>
        <v>0.60303707281729269</v>
      </c>
      <c r="AG76">
        <f t="shared" si="12"/>
        <v>1.855</v>
      </c>
      <c r="AH76">
        <f t="shared" si="13"/>
        <v>2.85</v>
      </c>
      <c r="AI76">
        <f t="shared" si="14"/>
        <v>0.57499999999999996</v>
      </c>
      <c r="AJ76">
        <f t="shared" si="15"/>
        <v>2.59</v>
      </c>
      <c r="AK76">
        <f t="shared" si="16"/>
        <v>770</v>
      </c>
    </row>
    <row r="77" spans="13:37" x14ac:dyDescent="0.25">
      <c r="P77">
        <f t="shared" ref="P77:S77" si="21">P68*0.001*0.001/$M$3</f>
        <v>3.4868977176669485E-3</v>
      </c>
      <c r="Q77">
        <f t="shared" si="21"/>
        <v>7.1851225697379542E-3</v>
      </c>
      <c r="R77">
        <f t="shared" si="21"/>
        <v>1.5547639174012802E-3</v>
      </c>
      <c r="S77">
        <f t="shared" si="21"/>
        <v>5.3888419273034659E-3</v>
      </c>
      <c r="T77">
        <f t="shared" si="4"/>
        <v>2.852916314454776</v>
      </c>
      <c r="U77">
        <f t="shared" ref="U77:X77" si="22">U68</f>
        <v>5.2</v>
      </c>
      <c r="V77">
        <f t="shared" si="22"/>
        <v>10.4</v>
      </c>
      <c r="W77">
        <f t="shared" si="22"/>
        <v>2.2799999999999998</v>
      </c>
      <c r="X77">
        <f t="shared" si="22"/>
        <v>7.86</v>
      </c>
      <c r="Y77">
        <f t="shared" si="6"/>
        <v>4280</v>
      </c>
      <c r="AB77">
        <f t="shared" si="7"/>
        <v>1.7434488588334743E-3</v>
      </c>
      <c r="AC77">
        <f t="shared" si="8"/>
        <v>3.5925612848689771E-3</v>
      </c>
      <c r="AD77">
        <f t="shared" si="9"/>
        <v>7.7738195870064009E-4</v>
      </c>
      <c r="AE77">
        <f t="shared" si="10"/>
        <v>2.694420963651733E-3</v>
      </c>
      <c r="AF77">
        <f t="shared" si="11"/>
        <v>1.426458157227388</v>
      </c>
      <c r="AG77">
        <f t="shared" si="12"/>
        <v>2.6</v>
      </c>
      <c r="AH77">
        <f t="shared" si="13"/>
        <v>5.2</v>
      </c>
      <c r="AI77">
        <f t="shared" si="14"/>
        <v>1.1399999999999999</v>
      </c>
      <c r="AJ77">
        <f t="shared" si="15"/>
        <v>3.93</v>
      </c>
      <c r="AK77">
        <f t="shared" si="16"/>
        <v>2140</v>
      </c>
    </row>
    <row r="78" spans="13:37" x14ac:dyDescent="0.25">
      <c r="P78">
        <f t="shared" ref="P78:S78" si="23">P69*0.001*0.001/$M$3</f>
        <v>2.7472527472527473E-4</v>
      </c>
      <c r="Q78">
        <f t="shared" si="23"/>
        <v>1.9321338002656683E-3</v>
      </c>
      <c r="R78">
        <f t="shared" si="23"/>
        <v>2.5661152034778413E-4</v>
      </c>
      <c r="S78">
        <f t="shared" si="23"/>
        <v>3.1699070160608623E-3</v>
      </c>
      <c r="T78">
        <f t="shared" si="4"/>
        <v>1.1456949643762833</v>
      </c>
      <c r="U78">
        <f t="shared" ref="U78:X78" si="24">U69</f>
        <v>0.52300000000000002</v>
      </c>
      <c r="V78">
        <f t="shared" si="24"/>
        <v>3.16</v>
      </c>
      <c r="W78">
        <f t="shared" si="24"/>
        <v>0.495</v>
      </c>
      <c r="X78">
        <f t="shared" si="24"/>
        <v>5.23</v>
      </c>
      <c r="Y78">
        <f t="shared" si="6"/>
        <v>1870</v>
      </c>
      <c r="AB78">
        <f t="shared" si="7"/>
        <v>1.3736263736263736E-4</v>
      </c>
      <c r="AC78">
        <f t="shared" si="8"/>
        <v>9.6606690013283417E-4</v>
      </c>
      <c r="AD78">
        <f t="shared" si="9"/>
        <v>1.2830576017389207E-4</v>
      </c>
      <c r="AE78">
        <f t="shared" si="10"/>
        <v>1.5849535080304311E-3</v>
      </c>
      <c r="AF78">
        <f t="shared" si="11"/>
        <v>0.57284748218814163</v>
      </c>
      <c r="AG78">
        <f t="shared" si="12"/>
        <v>0.26150000000000001</v>
      </c>
      <c r="AH78">
        <f t="shared" si="13"/>
        <v>1.58</v>
      </c>
      <c r="AI78">
        <f t="shared" si="14"/>
        <v>0.2475</v>
      </c>
      <c r="AJ78">
        <f t="shared" si="15"/>
        <v>2.6150000000000002</v>
      </c>
      <c r="AK78">
        <f t="shared" si="16"/>
        <v>935</v>
      </c>
    </row>
    <row r="79" spans="13:37" x14ac:dyDescent="0.25">
      <c r="P79">
        <f t="shared" ref="P79:S79" si="25">P70*0.001*0.001/$M$3</f>
        <v>1.1517328825021132E-3</v>
      </c>
      <c r="Q79">
        <f t="shared" si="25"/>
        <v>9.8719961357324002E-3</v>
      </c>
      <c r="R79">
        <f t="shared" si="25"/>
        <v>7.8040091776355514E-4</v>
      </c>
      <c r="S79">
        <f t="shared" si="25"/>
        <v>2.626494384736143E-2</v>
      </c>
      <c r="T79">
        <f t="shared" si="4"/>
        <v>11.411665257819104</v>
      </c>
      <c r="U79">
        <f t="shared" ref="U79:X79" si="26">U70</f>
        <v>1.02</v>
      </c>
      <c r="V79">
        <f t="shared" si="26"/>
        <v>8.4600000000000009</v>
      </c>
      <c r="W79">
        <f t="shared" si="26"/>
        <v>0.67900000000000005</v>
      </c>
      <c r="X79">
        <f t="shared" si="26"/>
        <v>22.2</v>
      </c>
      <c r="Y79">
        <f t="shared" si="6"/>
        <v>9760</v>
      </c>
      <c r="AB79">
        <f t="shared" si="7"/>
        <v>5.758664412510566E-4</v>
      </c>
      <c r="AC79">
        <f t="shared" si="8"/>
        <v>4.9359980678662001E-3</v>
      </c>
      <c r="AD79">
        <f t="shared" si="9"/>
        <v>3.9020045888177757E-4</v>
      </c>
      <c r="AE79">
        <f t="shared" si="10"/>
        <v>1.3132471923680715E-2</v>
      </c>
      <c r="AF79">
        <f t="shared" si="11"/>
        <v>5.705832628909552</v>
      </c>
      <c r="AG79">
        <f t="shared" si="12"/>
        <v>0.51</v>
      </c>
      <c r="AH79">
        <f t="shared" si="13"/>
        <v>4.2300000000000004</v>
      </c>
      <c r="AI79">
        <f t="shared" si="14"/>
        <v>0.33950000000000002</v>
      </c>
      <c r="AJ79">
        <f t="shared" si="15"/>
        <v>11.1</v>
      </c>
      <c r="AK79">
        <f t="shared" si="16"/>
        <v>4880</v>
      </c>
    </row>
    <row r="80" spans="13:37" x14ac:dyDescent="0.25">
      <c r="P80">
        <f t="shared" ref="P80:S80" si="27">P71*0.001*0.001/$M$3</f>
        <v>2.3095036831300569E-3</v>
      </c>
      <c r="Q80">
        <f t="shared" si="27"/>
        <v>5.1322304069556816E-3</v>
      </c>
      <c r="R80">
        <f t="shared" si="27"/>
        <v>1.3132471923680716E-3</v>
      </c>
      <c r="S80">
        <f t="shared" si="27"/>
        <v>4.1510687115082724E-3</v>
      </c>
      <c r="T80">
        <f t="shared" si="4"/>
        <v>1.5547639174012802</v>
      </c>
      <c r="U80">
        <f t="shared" ref="U80:X80" si="28">U71</f>
        <v>3.39</v>
      </c>
      <c r="V80">
        <f t="shared" si="28"/>
        <v>7.18</v>
      </c>
      <c r="W80">
        <f t="shared" si="28"/>
        <v>1.93</v>
      </c>
      <c r="X80">
        <f t="shared" si="28"/>
        <v>5.78</v>
      </c>
      <c r="Y80">
        <f t="shared" si="6"/>
        <v>2150</v>
      </c>
      <c r="AB80">
        <f t="shared" si="7"/>
        <v>1.1547518415650285E-3</v>
      </c>
      <c r="AC80">
        <f t="shared" si="8"/>
        <v>2.5661152034778408E-3</v>
      </c>
      <c r="AD80">
        <f t="shared" si="9"/>
        <v>6.5662359618403579E-4</v>
      </c>
      <c r="AE80">
        <f t="shared" si="10"/>
        <v>2.0755343557541362E-3</v>
      </c>
      <c r="AF80">
        <f t="shared" si="11"/>
        <v>0.77738195870064009</v>
      </c>
      <c r="AG80">
        <f t="shared" si="12"/>
        <v>1.6950000000000001</v>
      </c>
      <c r="AH80">
        <f t="shared" si="13"/>
        <v>3.59</v>
      </c>
      <c r="AI80">
        <f t="shared" si="14"/>
        <v>0.96499999999999997</v>
      </c>
      <c r="AJ80">
        <f t="shared" si="15"/>
        <v>2.89</v>
      </c>
      <c r="AK80">
        <f t="shared" si="16"/>
        <v>1075</v>
      </c>
    </row>
    <row r="81" spans="13:37" x14ac:dyDescent="0.25">
      <c r="P81">
        <f t="shared" ref="P81:S81" si="29">P72*0.001*0.001/$M$3</f>
        <v>4.724670933462142E-3</v>
      </c>
      <c r="Q81">
        <f t="shared" si="29"/>
        <v>6.4152880086946014E-3</v>
      </c>
      <c r="R81">
        <f t="shared" si="29"/>
        <v>3.9095519864750638E-3</v>
      </c>
      <c r="S81">
        <f t="shared" si="29"/>
        <v>7.0341746165921998E-3</v>
      </c>
      <c r="T81">
        <f t="shared" si="4"/>
        <v>1.4928752566115204</v>
      </c>
      <c r="U81">
        <f t="shared" ref="U81:X81" si="30">U72</f>
        <v>6.89</v>
      </c>
      <c r="V81">
        <f t="shared" si="30"/>
        <v>9.27</v>
      </c>
      <c r="W81">
        <f t="shared" si="30"/>
        <v>5.73</v>
      </c>
      <c r="X81">
        <f t="shared" si="30"/>
        <v>10.199999999999999</v>
      </c>
      <c r="Y81">
        <f t="shared" si="6"/>
        <v>2220</v>
      </c>
      <c r="AB81">
        <f t="shared" si="7"/>
        <v>2.362335466731071E-3</v>
      </c>
      <c r="AC81">
        <f t="shared" si="8"/>
        <v>3.2076440043473007E-3</v>
      </c>
      <c r="AD81">
        <f t="shared" si="9"/>
        <v>1.9547759932375319E-3</v>
      </c>
      <c r="AE81">
        <f t="shared" si="10"/>
        <v>3.5170873082960999E-3</v>
      </c>
      <c r="AF81">
        <f t="shared" si="11"/>
        <v>0.74643762830576021</v>
      </c>
      <c r="AG81">
        <f t="shared" si="12"/>
        <v>3.4449999999999998</v>
      </c>
      <c r="AH81">
        <f t="shared" si="13"/>
        <v>4.6349999999999998</v>
      </c>
      <c r="AI81">
        <f t="shared" si="14"/>
        <v>2.8650000000000002</v>
      </c>
      <c r="AJ81">
        <f t="shared" si="15"/>
        <v>5.0999999999999996</v>
      </c>
      <c r="AK81">
        <f t="shared" si="16"/>
        <v>1110</v>
      </c>
    </row>
    <row r="89" spans="13:37" x14ac:dyDescent="0.25">
      <c r="P89" t="s">
        <v>1227</v>
      </c>
      <c r="U89" t="s">
        <v>1228</v>
      </c>
      <c r="X89" t="s">
        <v>1229</v>
      </c>
    </row>
    <row r="90" spans="13:37" x14ac:dyDescent="0.25">
      <c r="M90" t="s">
        <v>821</v>
      </c>
      <c r="N90" t="s">
        <v>3</v>
      </c>
      <c r="O90" t="s">
        <v>1198</v>
      </c>
      <c r="P90" t="s">
        <v>1222</v>
      </c>
      <c r="Q90" t="s">
        <v>1223</v>
      </c>
      <c r="R90" t="s">
        <v>1224</v>
      </c>
      <c r="S90" t="s">
        <v>1225</v>
      </c>
      <c r="T90" t="s">
        <v>1226</v>
      </c>
      <c r="U90" t="s">
        <v>1222</v>
      </c>
      <c r="V90" t="s">
        <v>1223</v>
      </c>
      <c r="W90" t="s">
        <v>1224</v>
      </c>
      <c r="X90" t="s">
        <v>1222</v>
      </c>
      <c r="Y90" t="s">
        <v>1223</v>
      </c>
      <c r="Z90" t="s">
        <v>1224</v>
      </c>
    </row>
    <row r="91" spans="13:37" x14ac:dyDescent="0.25">
      <c r="M91" t="s">
        <v>1199</v>
      </c>
      <c r="N91">
        <v>0</v>
      </c>
      <c r="P91">
        <v>2.2000000000000002</v>
      </c>
      <c r="Q91">
        <v>26.2</v>
      </c>
      <c r="R91">
        <v>19.399999999999999</v>
      </c>
      <c r="S91">
        <v>1.7999999999999999E-2</v>
      </c>
      <c r="T91">
        <v>8.8999999999999996E-2</v>
      </c>
      <c r="U91">
        <v>0.89</v>
      </c>
      <c r="V91">
        <v>20.399999999999999</v>
      </c>
      <c r="W91">
        <v>12.7</v>
      </c>
      <c r="X91">
        <v>2.4700000000000002</v>
      </c>
      <c r="Y91">
        <v>1.58</v>
      </c>
      <c r="Z91">
        <v>1.56</v>
      </c>
    </row>
    <row r="92" spans="13:37" x14ac:dyDescent="0.25">
      <c r="M92" t="s">
        <v>1200</v>
      </c>
      <c r="N92">
        <v>9.6</v>
      </c>
      <c r="O92" t="s">
        <v>42</v>
      </c>
      <c r="P92">
        <v>2.21</v>
      </c>
      <c r="Q92">
        <v>26.6</v>
      </c>
      <c r="R92">
        <v>19.600000000000001</v>
      </c>
      <c r="S92">
        <v>1.2999999999999999E-2</v>
      </c>
      <c r="T92">
        <v>9.1999999999999998E-2</v>
      </c>
      <c r="U92">
        <v>1.19</v>
      </c>
      <c r="V92">
        <v>13.8</v>
      </c>
      <c r="W92">
        <v>10.5</v>
      </c>
      <c r="X92">
        <v>1.88</v>
      </c>
      <c r="Y92">
        <v>2.2799999999999998</v>
      </c>
      <c r="Z92">
        <v>1.88</v>
      </c>
    </row>
    <row r="93" spans="13:37" x14ac:dyDescent="0.25">
      <c r="M93" t="s">
        <v>1200</v>
      </c>
      <c r="N93">
        <v>24.4</v>
      </c>
      <c r="O93" t="s">
        <v>42</v>
      </c>
      <c r="P93">
        <v>2.06</v>
      </c>
      <c r="Q93">
        <v>30.2</v>
      </c>
      <c r="R93">
        <v>21.1</v>
      </c>
      <c r="S93">
        <v>1.2E-2</v>
      </c>
      <c r="T93">
        <v>9.4E-2</v>
      </c>
      <c r="U93">
        <v>1.1000000000000001</v>
      </c>
      <c r="V93">
        <v>13.9</v>
      </c>
      <c r="W93">
        <v>10</v>
      </c>
      <c r="X93">
        <v>1.89</v>
      </c>
      <c r="Y93">
        <v>2.3199999999999998</v>
      </c>
      <c r="Z93">
        <v>2.19</v>
      </c>
    </row>
    <row r="94" spans="13:37" x14ac:dyDescent="0.25">
      <c r="M94" t="s">
        <v>626</v>
      </c>
      <c r="N94">
        <v>9.6</v>
      </c>
      <c r="O94" t="s">
        <v>42</v>
      </c>
      <c r="P94">
        <v>1.82</v>
      </c>
      <c r="Q94">
        <v>31.1</v>
      </c>
      <c r="R94">
        <v>21</v>
      </c>
      <c r="S94">
        <v>1.6E-2</v>
      </c>
      <c r="T94">
        <v>9.1999999999999998E-2</v>
      </c>
      <c r="U94">
        <v>1.17</v>
      </c>
      <c r="V94">
        <v>16.7</v>
      </c>
      <c r="W94">
        <v>10.9</v>
      </c>
      <c r="X94">
        <v>1.62</v>
      </c>
      <c r="Y94">
        <v>2.31</v>
      </c>
      <c r="Z94">
        <v>1.93</v>
      </c>
    </row>
    <row r="95" spans="13:37" x14ac:dyDescent="0.25">
      <c r="M95" t="s">
        <v>626</v>
      </c>
      <c r="N95">
        <v>24.4</v>
      </c>
      <c r="O95" t="s">
        <v>42</v>
      </c>
      <c r="P95">
        <v>3.2</v>
      </c>
      <c r="Q95">
        <v>27.3</v>
      </c>
      <c r="R95">
        <v>21.1</v>
      </c>
      <c r="S95">
        <v>1.2E-2</v>
      </c>
      <c r="T95">
        <v>9.0999999999999998E-2</v>
      </c>
      <c r="U95">
        <v>0.97</v>
      </c>
      <c r="V95">
        <v>13.8</v>
      </c>
      <c r="W95">
        <v>9.6999999999999993</v>
      </c>
      <c r="X95">
        <v>3.35</v>
      </c>
      <c r="Y95">
        <v>2.0499999999999998</v>
      </c>
      <c r="Z95">
        <v>2.1</v>
      </c>
    </row>
    <row r="96" spans="13:37" x14ac:dyDescent="0.25">
      <c r="M96" t="s">
        <v>1202</v>
      </c>
      <c r="N96">
        <v>9.6</v>
      </c>
      <c r="O96" t="s">
        <v>1203</v>
      </c>
      <c r="P96">
        <v>3.88</v>
      </c>
      <c r="Q96">
        <v>40.200000000000003</v>
      </c>
      <c r="R96">
        <v>26.5</v>
      </c>
      <c r="S96">
        <v>2.5999999999999999E-2</v>
      </c>
      <c r="T96">
        <v>0.153</v>
      </c>
      <c r="U96">
        <v>1.35</v>
      </c>
      <c r="V96">
        <v>26.7</v>
      </c>
      <c r="W96">
        <v>12</v>
      </c>
      <c r="X96">
        <v>2.89</v>
      </c>
      <c r="Y96">
        <v>1.49</v>
      </c>
      <c r="Z96">
        <v>2.2000000000000002</v>
      </c>
    </row>
    <row r="97" spans="1:26" x14ac:dyDescent="0.25">
      <c r="M97" t="s">
        <v>1200</v>
      </c>
      <c r="N97">
        <v>24.4</v>
      </c>
      <c r="O97" t="s">
        <v>1204</v>
      </c>
      <c r="P97">
        <v>6.02</v>
      </c>
      <c r="Q97">
        <v>62</v>
      </c>
      <c r="R97">
        <v>38.9</v>
      </c>
      <c r="S97">
        <v>1.4E-2</v>
      </c>
      <c r="T97">
        <v>0.123</v>
      </c>
      <c r="U97">
        <v>1.0900000000000001</v>
      </c>
      <c r="V97">
        <v>16</v>
      </c>
      <c r="W97">
        <v>11.9</v>
      </c>
      <c r="X97">
        <v>5.37</v>
      </c>
      <c r="Y97">
        <v>5.26</v>
      </c>
      <c r="Z97">
        <v>3.5</v>
      </c>
    </row>
    <row r="98" spans="1:26" x14ac:dyDescent="0.25">
      <c r="M98" t="s">
        <v>1200</v>
      </c>
      <c r="N98">
        <v>9.6</v>
      </c>
      <c r="O98" t="s">
        <v>130</v>
      </c>
      <c r="P98">
        <v>2.64</v>
      </c>
      <c r="Q98">
        <v>38.200000000000003</v>
      </c>
      <c r="R98">
        <v>23.9</v>
      </c>
      <c r="S98">
        <v>2.1000000000000001E-2</v>
      </c>
      <c r="T98">
        <v>0.104</v>
      </c>
      <c r="U98">
        <v>1.55</v>
      </c>
      <c r="V98">
        <v>21.9</v>
      </c>
      <c r="W98">
        <v>14.3</v>
      </c>
      <c r="X98">
        <v>1.7</v>
      </c>
      <c r="Y98">
        <v>1.86</v>
      </c>
      <c r="Z98">
        <v>1.69</v>
      </c>
    </row>
    <row r="99" spans="1:26" x14ac:dyDescent="0.25">
      <c r="M99" t="s">
        <v>1200</v>
      </c>
      <c r="N99">
        <v>24.4</v>
      </c>
      <c r="O99" t="s">
        <v>130</v>
      </c>
      <c r="P99">
        <v>1.96</v>
      </c>
      <c r="Q99">
        <v>26.3</v>
      </c>
      <c r="R99">
        <v>24.4</v>
      </c>
      <c r="S99">
        <v>1.7999999999999999E-2</v>
      </c>
      <c r="T99">
        <v>8.8999999999999996E-2</v>
      </c>
      <c r="U99">
        <v>0.98</v>
      </c>
      <c r="V99">
        <v>19.600000000000001</v>
      </c>
      <c r="W99">
        <v>12.5</v>
      </c>
      <c r="X99">
        <v>2.0099999999999998</v>
      </c>
      <c r="Y99">
        <v>2.58</v>
      </c>
      <c r="Z99">
        <v>2.09</v>
      </c>
    </row>
    <row r="110" spans="1:26" x14ac:dyDescent="0.25">
      <c r="A110" t="s">
        <v>1124</v>
      </c>
      <c r="B110" t="s">
        <v>1230</v>
      </c>
    </row>
    <row r="111" spans="1:26" x14ac:dyDescent="0.25">
      <c r="I111" s="19" t="s">
        <v>1231</v>
      </c>
    </row>
  </sheetData>
  <hyperlinks>
    <hyperlink ref="I111" r:id="rId1" xr:uid="{E501C32F-C7A9-45DD-85DD-FD59668633CC}"/>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55DF-AFE9-4879-90CF-220202FBD3EA}">
  <dimension ref="A1:I18"/>
  <sheetViews>
    <sheetView workbookViewId="0">
      <selection activeCell="B36" sqref="B36"/>
    </sheetView>
  </sheetViews>
  <sheetFormatPr defaultRowHeight="15" x14ac:dyDescent="0.25"/>
  <sheetData>
    <row r="1" spans="1:1" x14ac:dyDescent="0.25">
      <c r="A1" s="13" t="s">
        <v>383</v>
      </c>
    </row>
    <row r="17" spans="9:9" x14ac:dyDescent="0.25">
      <c r="I17" t="s">
        <v>1245</v>
      </c>
    </row>
    <row r="18" spans="9:9" x14ac:dyDescent="0.25">
      <c r="I18" t="s">
        <v>1246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EAD3F-D42B-4B94-AA17-EE9E589E0FAD}">
  <dimension ref="A1:AB173"/>
  <sheetViews>
    <sheetView topLeftCell="F1" workbookViewId="0">
      <selection activeCell="G27" sqref="G27"/>
    </sheetView>
  </sheetViews>
  <sheetFormatPr defaultRowHeight="15" x14ac:dyDescent="0.25"/>
  <cols>
    <col min="2" max="2" width="17.140625" customWidth="1"/>
  </cols>
  <sheetData>
    <row r="1" spans="1:26" x14ac:dyDescent="0.25">
      <c r="A1" t="s">
        <v>1248</v>
      </c>
    </row>
    <row r="6" spans="1:26" x14ac:dyDescent="0.25">
      <c r="R6" t="s">
        <v>1326</v>
      </c>
      <c r="S6" t="s">
        <v>1327</v>
      </c>
      <c r="T6" t="s">
        <v>1263</v>
      </c>
      <c r="U6" t="s">
        <v>1328</v>
      </c>
      <c r="V6" t="s">
        <v>1329</v>
      </c>
      <c r="W6">
        <v>0.68</v>
      </c>
      <c r="X6">
        <v>13</v>
      </c>
      <c r="Y6" t="s">
        <v>1330</v>
      </c>
      <c r="Z6" t="s">
        <v>1331</v>
      </c>
    </row>
    <row r="7" spans="1:26" x14ac:dyDescent="0.25">
      <c r="R7" t="s">
        <v>1326</v>
      </c>
      <c r="S7">
        <v>123</v>
      </c>
      <c r="T7" t="s">
        <v>1263</v>
      </c>
      <c r="U7" t="s">
        <v>1328</v>
      </c>
      <c r="V7" t="s">
        <v>1329</v>
      </c>
      <c r="W7">
        <v>0.55000000000000004</v>
      </c>
      <c r="X7">
        <v>7</v>
      </c>
      <c r="Y7" t="s">
        <v>1332</v>
      </c>
      <c r="Z7" t="s">
        <v>1331</v>
      </c>
    </row>
    <row r="8" spans="1:26" x14ac:dyDescent="0.25">
      <c r="R8" t="s">
        <v>1326</v>
      </c>
      <c r="S8" t="s">
        <v>1333</v>
      </c>
      <c r="T8" t="s">
        <v>308</v>
      </c>
      <c r="U8" t="s">
        <v>1334</v>
      </c>
      <c r="V8" t="s">
        <v>1329</v>
      </c>
      <c r="W8">
        <v>0.59</v>
      </c>
      <c r="X8">
        <v>11</v>
      </c>
      <c r="Y8" t="s">
        <v>1309</v>
      </c>
      <c r="Z8" t="s">
        <v>1331</v>
      </c>
    </row>
    <row r="9" spans="1:26" x14ac:dyDescent="0.25">
      <c r="R9" t="s">
        <v>1326</v>
      </c>
      <c r="S9">
        <v>118</v>
      </c>
      <c r="T9" t="s">
        <v>308</v>
      </c>
      <c r="U9" t="s">
        <v>1334</v>
      </c>
      <c r="V9" t="s">
        <v>1329</v>
      </c>
      <c r="W9">
        <v>0.79</v>
      </c>
      <c r="X9">
        <v>10</v>
      </c>
      <c r="Y9" t="s">
        <v>1309</v>
      </c>
      <c r="Z9" t="s">
        <v>1331</v>
      </c>
    </row>
    <row r="10" spans="1:26" x14ac:dyDescent="0.25">
      <c r="R10" t="s">
        <v>1326</v>
      </c>
      <c r="S10">
        <v>111</v>
      </c>
      <c r="T10" t="s">
        <v>1204</v>
      </c>
      <c r="U10" t="s">
        <v>1335</v>
      </c>
      <c r="V10" t="s">
        <v>1336</v>
      </c>
      <c r="W10">
        <v>0.45</v>
      </c>
      <c r="X10">
        <v>6</v>
      </c>
      <c r="Y10" t="s">
        <v>1332</v>
      </c>
      <c r="Z10" t="s">
        <v>1331</v>
      </c>
    </row>
    <row r="11" spans="1:26" x14ac:dyDescent="0.25">
      <c r="R11" t="s">
        <v>1326</v>
      </c>
      <c r="S11" t="s">
        <v>1337</v>
      </c>
      <c r="T11" t="s">
        <v>1204</v>
      </c>
      <c r="U11" t="s">
        <v>1338</v>
      </c>
      <c r="V11" t="s">
        <v>1329</v>
      </c>
      <c r="W11">
        <v>0.65</v>
      </c>
      <c r="X11">
        <v>7</v>
      </c>
      <c r="Y11" t="s">
        <v>1309</v>
      </c>
      <c r="Z11" t="s">
        <v>1331</v>
      </c>
    </row>
    <row r="12" spans="1:26" x14ac:dyDescent="0.25">
      <c r="R12" t="s">
        <v>1326</v>
      </c>
      <c r="S12">
        <v>127</v>
      </c>
      <c r="T12" t="s">
        <v>1204</v>
      </c>
      <c r="U12" t="s">
        <v>1338</v>
      </c>
      <c r="V12" t="s">
        <v>1329</v>
      </c>
      <c r="W12">
        <v>0.67</v>
      </c>
      <c r="X12">
        <v>9</v>
      </c>
      <c r="Y12" t="s">
        <v>1309</v>
      </c>
      <c r="Z12" t="s">
        <v>1331</v>
      </c>
    </row>
    <row r="30" spans="15:15" x14ac:dyDescent="0.25">
      <c r="O30" t="s">
        <v>1265</v>
      </c>
    </row>
    <row r="33" spans="1:26" x14ac:dyDescent="0.25">
      <c r="A33" t="s">
        <v>130</v>
      </c>
    </row>
    <row r="34" spans="1:26" x14ac:dyDescent="0.25">
      <c r="A34" t="s">
        <v>6</v>
      </c>
    </row>
    <row r="39" spans="1:26" x14ac:dyDescent="0.25">
      <c r="O39" t="s">
        <v>300</v>
      </c>
      <c r="P39" t="s">
        <v>1361</v>
      </c>
    </row>
    <row r="41" spans="1:26" x14ac:dyDescent="0.25">
      <c r="K41" t="s">
        <v>1263</v>
      </c>
      <c r="S41" t="s">
        <v>308</v>
      </c>
    </row>
    <row r="42" spans="1:26" x14ac:dyDescent="0.25">
      <c r="K42" t="s">
        <v>1256</v>
      </c>
      <c r="O42" t="s">
        <v>1257</v>
      </c>
      <c r="S42" t="s">
        <v>1258</v>
      </c>
      <c r="W42" t="s">
        <v>1259</v>
      </c>
    </row>
    <row r="43" spans="1:26" x14ac:dyDescent="0.25">
      <c r="J43" t="s">
        <v>20</v>
      </c>
      <c r="K43" t="s">
        <v>2</v>
      </c>
      <c r="L43" t="s">
        <v>437</v>
      </c>
      <c r="M43" t="s">
        <v>1255</v>
      </c>
      <c r="O43" t="s">
        <v>2</v>
      </c>
      <c r="P43" t="s">
        <v>437</v>
      </c>
      <c r="Q43" t="s">
        <v>1255</v>
      </c>
      <c r="S43" t="s">
        <v>2</v>
      </c>
      <c r="T43" t="s">
        <v>437</v>
      </c>
      <c r="U43" t="s">
        <v>1255</v>
      </c>
      <c r="W43" t="s">
        <v>2</v>
      </c>
      <c r="X43" t="s">
        <v>437</v>
      </c>
      <c r="Y43" t="s">
        <v>1255</v>
      </c>
    </row>
    <row r="44" spans="1:26" x14ac:dyDescent="0.25">
      <c r="J44">
        <v>1990</v>
      </c>
      <c r="K44">
        <v>228</v>
      </c>
      <c r="L44">
        <v>0</v>
      </c>
      <c r="M44">
        <v>0</v>
      </c>
      <c r="N44" t="s">
        <v>225</v>
      </c>
      <c r="O44">
        <v>0</v>
      </c>
      <c r="P44">
        <v>0</v>
      </c>
      <c r="Q44">
        <v>0</v>
      </c>
      <c r="R44" t="s">
        <v>299</v>
      </c>
      <c r="S44">
        <v>228</v>
      </c>
      <c r="T44">
        <v>0</v>
      </c>
      <c r="U44">
        <v>0</v>
      </c>
      <c r="V44" t="s">
        <v>225</v>
      </c>
      <c r="W44">
        <v>0</v>
      </c>
      <c r="X44">
        <v>0</v>
      </c>
      <c r="Y44">
        <v>0</v>
      </c>
      <c r="Z44" t="s">
        <v>299</v>
      </c>
    </row>
    <row r="45" spans="1:26" x14ac:dyDescent="0.25">
      <c r="J45">
        <v>1991</v>
      </c>
      <c r="K45">
        <v>0</v>
      </c>
      <c r="L45">
        <v>0</v>
      </c>
      <c r="M45">
        <v>0</v>
      </c>
      <c r="N45" t="s">
        <v>299</v>
      </c>
      <c r="O45">
        <v>228</v>
      </c>
      <c r="P45">
        <v>0</v>
      </c>
      <c r="Q45">
        <v>112</v>
      </c>
      <c r="R45" t="s">
        <v>225</v>
      </c>
      <c r="S45">
        <v>0</v>
      </c>
      <c r="T45">
        <v>0</v>
      </c>
      <c r="U45">
        <v>0</v>
      </c>
      <c r="V45" t="s">
        <v>299</v>
      </c>
      <c r="W45">
        <v>228</v>
      </c>
      <c r="X45">
        <v>0</v>
      </c>
      <c r="Y45">
        <v>-112</v>
      </c>
      <c r="Z45" t="s">
        <v>225</v>
      </c>
    </row>
    <row r="46" spans="1:26" x14ac:dyDescent="0.25">
      <c r="J46">
        <v>1992</v>
      </c>
      <c r="K46">
        <v>228</v>
      </c>
      <c r="L46">
        <v>0</v>
      </c>
      <c r="M46">
        <v>0</v>
      </c>
      <c r="N46" t="s">
        <v>225</v>
      </c>
      <c r="O46">
        <v>0</v>
      </c>
      <c r="P46">
        <v>0</v>
      </c>
      <c r="Q46">
        <v>0</v>
      </c>
      <c r="R46" t="s">
        <v>299</v>
      </c>
      <c r="S46">
        <v>228</v>
      </c>
      <c r="T46">
        <v>0</v>
      </c>
      <c r="U46">
        <v>0</v>
      </c>
      <c r="V46" t="s">
        <v>225</v>
      </c>
      <c r="W46">
        <v>0</v>
      </c>
      <c r="X46">
        <v>0</v>
      </c>
      <c r="Y46">
        <v>0</v>
      </c>
      <c r="Z46" t="s">
        <v>299</v>
      </c>
    </row>
    <row r="47" spans="1:26" x14ac:dyDescent="0.25">
      <c r="J47">
        <v>1993</v>
      </c>
      <c r="K47">
        <v>0</v>
      </c>
      <c r="L47">
        <v>0</v>
      </c>
      <c r="M47">
        <v>0</v>
      </c>
      <c r="N47" t="s">
        <v>299</v>
      </c>
      <c r="O47">
        <v>228</v>
      </c>
      <c r="P47">
        <v>0</v>
      </c>
      <c r="Q47">
        <v>224</v>
      </c>
      <c r="R47" t="s">
        <v>225</v>
      </c>
      <c r="S47">
        <v>0</v>
      </c>
      <c r="T47">
        <v>0</v>
      </c>
      <c r="U47">
        <v>224</v>
      </c>
      <c r="V47" t="s">
        <v>299</v>
      </c>
      <c r="W47">
        <v>228</v>
      </c>
      <c r="X47">
        <v>0</v>
      </c>
      <c r="Y47">
        <v>224</v>
      </c>
      <c r="Z47" t="s">
        <v>225</v>
      </c>
    </row>
    <row r="48" spans="1:26" x14ac:dyDescent="0.25">
      <c r="J48">
        <v>1994</v>
      </c>
      <c r="K48">
        <v>228</v>
      </c>
      <c r="L48">
        <v>0</v>
      </c>
      <c r="M48">
        <v>0</v>
      </c>
      <c r="N48" t="s">
        <v>225</v>
      </c>
      <c r="O48">
        <v>0</v>
      </c>
      <c r="P48">
        <v>0</v>
      </c>
      <c r="Q48">
        <v>0</v>
      </c>
      <c r="R48" t="s">
        <v>299</v>
      </c>
      <c r="S48">
        <v>228</v>
      </c>
      <c r="T48">
        <v>0</v>
      </c>
      <c r="U48">
        <v>0</v>
      </c>
      <c r="V48" t="s">
        <v>225</v>
      </c>
      <c r="W48">
        <v>0</v>
      </c>
      <c r="X48">
        <v>0</v>
      </c>
      <c r="Y48">
        <v>0</v>
      </c>
      <c r="Z48" t="s">
        <v>299</v>
      </c>
    </row>
    <row r="49" spans="9:28" x14ac:dyDescent="0.25">
      <c r="J49">
        <v>1995</v>
      </c>
      <c r="K49">
        <v>0</v>
      </c>
      <c r="L49">
        <v>0</v>
      </c>
      <c r="M49">
        <v>0</v>
      </c>
      <c r="N49" t="s">
        <v>299</v>
      </c>
      <c r="O49">
        <v>228</v>
      </c>
      <c r="P49">
        <v>0</v>
      </c>
      <c r="Q49">
        <v>0</v>
      </c>
      <c r="R49" t="s">
        <v>225</v>
      </c>
      <c r="S49">
        <v>0</v>
      </c>
      <c r="T49">
        <v>0</v>
      </c>
      <c r="U49">
        <v>0</v>
      </c>
      <c r="V49" t="s">
        <v>299</v>
      </c>
      <c r="W49">
        <v>228</v>
      </c>
      <c r="X49">
        <v>0</v>
      </c>
      <c r="Y49">
        <v>0</v>
      </c>
      <c r="Z49" t="s">
        <v>225</v>
      </c>
    </row>
    <row r="50" spans="9:28" x14ac:dyDescent="0.25">
      <c r="J50">
        <v>1996</v>
      </c>
      <c r="K50">
        <v>228</v>
      </c>
      <c r="L50">
        <v>0</v>
      </c>
      <c r="M50">
        <v>0</v>
      </c>
      <c r="N50" t="s">
        <v>225</v>
      </c>
      <c r="O50">
        <v>0</v>
      </c>
      <c r="P50">
        <v>0</v>
      </c>
      <c r="Q50">
        <v>0</v>
      </c>
      <c r="R50" t="s">
        <v>299</v>
      </c>
      <c r="S50">
        <v>228</v>
      </c>
      <c r="T50">
        <v>0</v>
      </c>
      <c r="U50">
        <v>0</v>
      </c>
      <c r="V50" t="s">
        <v>225</v>
      </c>
      <c r="W50">
        <v>0</v>
      </c>
      <c r="X50">
        <v>0</v>
      </c>
      <c r="Y50">
        <v>0</v>
      </c>
      <c r="Z50" t="s">
        <v>299</v>
      </c>
    </row>
    <row r="51" spans="9:28" x14ac:dyDescent="0.25">
      <c r="J51">
        <v>1997</v>
      </c>
      <c r="K51">
        <v>0</v>
      </c>
      <c r="L51">
        <v>67</v>
      </c>
      <c r="M51">
        <v>224</v>
      </c>
      <c r="N51" t="s">
        <v>299</v>
      </c>
      <c r="O51">
        <v>190</v>
      </c>
      <c r="P51">
        <v>67</v>
      </c>
      <c r="Q51">
        <v>224</v>
      </c>
      <c r="R51" t="s">
        <v>225</v>
      </c>
      <c r="S51">
        <v>0</v>
      </c>
      <c r="T51">
        <v>67</v>
      </c>
      <c r="U51">
        <v>224</v>
      </c>
      <c r="V51" t="s">
        <v>299</v>
      </c>
      <c r="W51">
        <v>190</v>
      </c>
      <c r="X51">
        <v>67</v>
      </c>
      <c r="Y51">
        <v>224</v>
      </c>
      <c r="Z51" t="s">
        <v>225</v>
      </c>
    </row>
    <row r="52" spans="9:28" x14ac:dyDescent="0.25">
      <c r="J52">
        <v>1998</v>
      </c>
      <c r="K52">
        <v>190</v>
      </c>
      <c r="L52">
        <v>0</v>
      </c>
      <c r="M52">
        <v>0</v>
      </c>
      <c r="N52" t="s">
        <v>225</v>
      </c>
      <c r="O52">
        <v>0</v>
      </c>
      <c r="P52">
        <v>0</v>
      </c>
      <c r="Q52">
        <v>0</v>
      </c>
      <c r="R52" t="s">
        <v>299</v>
      </c>
      <c r="S52">
        <v>190</v>
      </c>
      <c r="T52">
        <v>0</v>
      </c>
      <c r="U52">
        <v>0</v>
      </c>
      <c r="V52" t="s">
        <v>225</v>
      </c>
      <c r="W52">
        <v>0</v>
      </c>
      <c r="X52">
        <v>0</v>
      </c>
      <c r="Y52">
        <v>0</v>
      </c>
      <c r="Z52" t="s">
        <v>299</v>
      </c>
    </row>
    <row r="53" spans="9:28" x14ac:dyDescent="0.25">
      <c r="J53">
        <v>1999</v>
      </c>
      <c r="K53">
        <v>0</v>
      </c>
      <c r="L53">
        <v>0</v>
      </c>
      <c r="M53">
        <v>0</v>
      </c>
      <c r="N53" t="s">
        <v>299</v>
      </c>
      <c r="O53">
        <v>190</v>
      </c>
      <c r="P53">
        <v>0</v>
      </c>
      <c r="Q53">
        <v>0</v>
      </c>
      <c r="R53" t="s">
        <v>225</v>
      </c>
      <c r="S53">
        <v>0</v>
      </c>
      <c r="T53">
        <v>0</v>
      </c>
      <c r="U53">
        <v>0</v>
      </c>
      <c r="V53" t="s">
        <v>299</v>
      </c>
      <c r="W53">
        <v>190</v>
      </c>
      <c r="X53">
        <v>0</v>
      </c>
      <c r="Y53">
        <v>0</v>
      </c>
      <c r="Z53" t="s">
        <v>225</v>
      </c>
    </row>
    <row r="54" spans="9:28" x14ac:dyDescent="0.25">
      <c r="J54">
        <v>2000</v>
      </c>
      <c r="K54">
        <v>190</v>
      </c>
      <c r="L54">
        <v>0</v>
      </c>
      <c r="M54">
        <v>0</v>
      </c>
      <c r="N54" t="s">
        <v>225</v>
      </c>
      <c r="O54">
        <v>0</v>
      </c>
      <c r="P54">
        <v>0</v>
      </c>
      <c r="Q54">
        <v>0</v>
      </c>
      <c r="R54" t="s">
        <v>299</v>
      </c>
      <c r="S54">
        <v>190</v>
      </c>
      <c r="T54">
        <v>0</v>
      </c>
      <c r="U54">
        <v>0</v>
      </c>
      <c r="V54" t="s">
        <v>225</v>
      </c>
      <c r="W54">
        <v>0</v>
      </c>
      <c r="X54">
        <v>0</v>
      </c>
      <c r="Y54">
        <v>0</v>
      </c>
      <c r="Z54" t="s">
        <v>299</v>
      </c>
    </row>
    <row r="55" spans="9:28" x14ac:dyDescent="0.25">
      <c r="J55">
        <v>2001</v>
      </c>
      <c r="K55">
        <v>0</v>
      </c>
      <c r="L55">
        <v>0</v>
      </c>
      <c r="M55">
        <v>0</v>
      </c>
      <c r="N55" t="s">
        <v>299</v>
      </c>
      <c r="O55">
        <v>190</v>
      </c>
      <c r="P55">
        <v>0</v>
      </c>
      <c r="Q55">
        <v>0</v>
      </c>
      <c r="R55" t="s">
        <v>225</v>
      </c>
      <c r="S55">
        <v>0</v>
      </c>
      <c r="T55">
        <v>0</v>
      </c>
      <c r="U55">
        <v>0</v>
      </c>
      <c r="V55" t="s">
        <v>299</v>
      </c>
      <c r="W55">
        <v>190</v>
      </c>
      <c r="X55">
        <v>0</v>
      </c>
      <c r="Y55">
        <v>0</v>
      </c>
      <c r="Z55" t="s">
        <v>225</v>
      </c>
    </row>
    <row r="56" spans="9:28" x14ac:dyDescent="0.25">
      <c r="J56">
        <v>2002</v>
      </c>
      <c r="K56">
        <v>190</v>
      </c>
      <c r="L56">
        <v>0</v>
      </c>
      <c r="M56">
        <v>0</v>
      </c>
      <c r="N56" t="s">
        <v>225</v>
      </c>
      <c r="O56">
        <v>0</v>
      </c>
      <c r="P56">
        <v>0</v>
      </c>
      <c r="Q56">
        <v>0</v>
      </c>
      <c r="R56" t="s">
        <v>299</v>
      </c>
      <c r="S56">
        <v>190</v>
      </c>
      <c r="T56">
        <v>0</v>
      </c>
      <c r="U56">
        <v>0</v>
      </c>
      <c r="V56" t="s">
        <v>225</v>
      </c>
      <c r="W56">
        <v>0</v>
      </c>
      <c r="X56">
        <v>0</v>
      </c>
      <c r="Y56">
        <v>0</v>
      </c>
      <c r="Z56" t="s">
        <v>299</v>
      </c>
    </row>
    <row r="57" spans="9:28" x14ac:dyDescent="0.25">
      <c r="J57">
        <v>2003</v>
      </c>
      <c r="K57">
        <v>0</v>
      </c>
      <c r="L57">
        <v>45</v>
      </c>
      <c r="M57">
        <v>112</v>
      </c>
      <c r="N57" t="s">
        <v>299</v>
      </c>
      <c r="O57">
        <v>190</v>
      </c>
      <c r="P57">
        <v>45</v>
      </c>
      <c r="Q57">
        <v>112</v>
      </c>
      <c r="R57" t="s">
        <v>225</v>
      </c>
      <c r="S57">
        <v>0</v>
      </c>
      <c r="T57">
        <v>45</v>
      </c>
      <c r="U57">
        <v>112</v>
      </c>
      <c r="V57" t="s">
        <v>299</v>
      </c>
      <c r="W57">
        <v>190</v>
      </c>
      <c r="X57">
        <v>45</v>
      </c>
      <c r="Y57">
        <v>112</v>
      </c>
      <c r="Z57" t="s">
        <v>225</v>
      </c>
    </row>
    <row r="58" spans="9:28" x14ac:dyDescent="0.25">
      <c r="J58">
        <v>2004</v>
      </c>
      <c r="K58">
        <v>190</v>
      </c>
      <c r="L58">
        <v>0</v>
      </c>
      <c r="M58">
        <v>0</v>
      </c>
      <c r="N58" t="s">
        <v>225</v>
      </c>
      <c r="O58">
        <v>0</v>
      </c>
      <c r="P58">
        <v>0</v>
      </c>
      <c r="Q58">
        <v>0</v>
      </c>
      <c r="R58" t="s">
        <v>299</v>
      </c>
      <c r="S58">
        <v>190</v>
      </c>
      <c r="T58">
        <v>0</v>
      </c>
      <c r="U58">
        <v>0</v>
      </c>
      <c r="V58" t="s">
        <v>225</v>
      </c>
      <c r="W58">
        <v>0</v>
      </c>
      <c r="X58">
        <v>0</v>
      </c>
      <c r="Y58">
        <v>0</v>
      </c>
      <c r="Z58" t="s">
        <v>299</v>
      </c>
    </row>
    <row r="59" spans="9:28" x14ac:dyDescent="0.25">
      <c r="J59">
        <v>2005</v>
      </c>
      <c r="K59">
        <v>0</v>
      </c>
      <c r="L59">
        <v>0</v>
      </c>
      <c r="M59">
        <v>0</v>
      </c>
      <c r="N59" t="s">
        <v>299</v>
      </c>
      <c r="O59">
        <v>152</v>
      </c>
      <c r="P59">
        <v>0</v>
      </c>
      <c r="Q59">
        <v>0</v>
      </c>
      <c r="R59" t="s">
        <v>225</v>
      </c>
      <c r="S59">
        <v>0</v>
      </c>
      <c r="T59">
        <v>0</v>
      </c>
      <c r="U59">
        <v>0</v>
      </c>
      <c r="V59" t="s">
        <v>299</v>
      </c>
      <c r="W59">
        <v>152</v>
      </c>
      <c r="X59">
        <v>0</v>
      </c>
      <c r="Y59">
        <v>0</v>
      </c>
      <c r="Z59" t="s">
        <v>225</v>
      </c>
    </row>
    <row r="60" spans="9:28" x14ac:dyDescent="0.25">
      <c r="J60" t="s">
        <v>133</v>
      </c>
      <c r="K60">
        <v>1672</v>
      </c>
      <c r="L60">
        <v>112</v>
      </c>
      <c r="M60">
        <v>336</v>
      </c>
      <c r="O60">
        <v>1596</v>
      </c>
      <c r="P60">
        <v>112</v>
      </c>
      <c r="Q60">
        <v>672</v>
      </c>
      <c r="S60">
        <v>1672</v>
      </c>
      <c r="T60">
        <v>112</v>
      </c>
      <c r="U60">
        <v>560</v>
      </c>
      <c r="W60">
        <v>1596</v>
      </c>
      <c r="X60">
        <v>112</v>
      </c>
      <c r="Y60">
        <v>672</v>
      </c>
    </row>
    <row r="61" spans="9:28" x14ac:dyDescent="0.25">
      <c r="I61" t="s">
        <v>108</v>
      </c>
      <c r="J61" t="s">
        <v>1323</v>
      </c>
      <c r="L61">
        <f>SUM(L44*$W$6,L46*$W$6,L48*$W$6,L50*$W$6,L52*$W$6,L54*$W$6,L56*$W$6,L58*$W$6)/$W$6/8</f>
        <v>0</v>
      </c>
      <c r="P61">
        <f>SUM(P45*$W$7,P47*$W$7,P49*$W$7,P51*$W$7,P53*$W$7,P55*$W$7,P57*$W$7,P59*$W$7)/$W$7/8</f>
        <v>14</v>
      </c>
      <c r="T61">
        <f>SUM(T44*$W$8,T46*$W$8,T48*$W$8,T50*$W$8,T52*$W$8,T54*$W$8,T56*$W$8,T58*$W$8)/$W$8/8</f>
        <v>0</v>
      </c>
      <c r="X61">
        <f>SUM(X45*$W$9,X47*$W$9,X49*$W$9,X51*$W$9,X53*$W$9,X55*$W$9,X57*$W$9,X59*$W$9)/$W$9/8</f>
        <v>14</v>
      </c>
    </row>
    <row r="62" spans="9:28" x14ac:dyDescent="0.25">
      <c r="J62" t="s">
        <v>1324</v>
      </c>
      <c r="L62">
        <f>SUM(L45*$W$6,L47*$W$6,L49*$W$6,L51*$W$6,L53*$W$6,L55*$W$6,L57*$W$6,L59*$W$6)/$W$6/8</f>
        <v>13.999999999999998</v>
      </c>
      <c r="P62">
        <f>SUM(P46*$W$7,P48*$W$7,P50*$W$7,P52*$W$7,P54*$W$7,P56*$W$7,P58*$W$7,P44*$W$7)/$W$7/8</f>
        <v>0</v>
      </c>
      <c r="T62">
        <f>SUM(T45*$W$8,T47*$W$8,T49*$W$8,T51*$W$8,T53*$W$8,T55*$W$8,T57*$W$8,T59*$W$8)/$W$8/8</f>
        <v>14</v>
      </c>
      <c r="X62">
        <f>SUM(X46*$W$9,X48*$W$9,X50*$W$9,X52*$W$9,X54*$W$9,X56*$W$9,X58*$W$9,X44*$W$9)/$W$9/8</f>
        <v>0</v>
      </c>
    </row>
    <row r="63" spans="9:28" x14ac:dyDescent="0.25">
      <c r="J63" t="s">
        <v>1357</v>
      </c>
      <c r="P63">
        <f>SUM(P61*$W$6,L61*$W$7)/SUM($W$6+$W$7)</f>
        <v>7.739837398373985</v>
      </c>
      <c r="X63">
        <f>SUM(X61*$W$8,T61*$W$9)/SUM($W$8+$W$9)</f>
        <v>5.9855072463768115</v>
      </c>
      <c r="AA63" t="s">
        <v>286</v>
      </c>
      <c r="AB63" t="s">
        <v>1360</v>
      </c>
    </row>
    <row r="64" spans="9:28" x14ac:dyDescent="0.25">
      <c r="J64" t="s">
        <v>1358</v>
      </c>
      <c r="P64">
        <f>SUM(P62*$W$6,L62*$W$7)/SUM($W$6+$W$7)</f>
        <v>6.2601626016260159</v>
      </c>
      <c r="X64">
        <f>SUM(X62*$W$8,T62*$W$9)/SUM($W$8+$W$9)</f>
        <v>8.0144927536231894</v>
      </c>
    </row>
    <row r="65" spans="10:22" x14ac:dyDescent="0.25">
      <c r="K65" t="s">
        <v>1264</v>
      </c>
    </row>
    <row r="66" spans="10:22" x14ac:dyDescent="0.25">
      <c r="K66" t="s">
        <v>1260</v>
      </c>
      <c r="O66" t="s">
        <v>1261</v>
      </c>
      <c r="S66" t="s">
        <v>1262</v>
      </c>
    </row>
    <row r="67" spans="10:22" x14ac:dyDescent="0.25">
      <c r="J67" t="s">
        <v>20</v>
      </c>
      <c r="K67" t="s">
        <v>2</v>
      </c>
      <c r="L67" t="s">
        <v>437</v>
      </c>
      <c r="M67" t="s">
        <v>1255</v>
      </c>
      <c r="O67" t="s">
        <v>2</v>
      </c>
      <c r="P67" t="s">
        <v>437</v>
      </c>
      <c r="Q67" t="s">
        <v>1255</v>
      </c>
      <c r="S67" t="s">
        <v>2</v>
      </c>
      <c r="T67" t="s">
        <v>437</v>
      </c>
      <c r="U67" t="s">
        <v>1255</v>
      </c>
    </row>
    <row r="68" spans="10:22" x14ac:dyDescent="0.25">
      <c r="J68">
        <v>1990</v>
      </c>
      <c r="K68" t="s">
        <v>1249</v>
      </c>
      <c r="L68">
        <v>38</v>
      </c>
      <c r="M68">
        <v>73</v>
      </c>
      <c r="N68" t="s">
        <v>225</v>
      </c>
      <c r="O68">
        <v>0</v>
      </c>
      <c r="P68">
        <v>0</v>
      </c>
      <c r="Q68">
        <v>0</v>
      </c>
      <c r="R68" t="s">
        <v>299</v>
      </c>
      <c r="S68">
        <v>0</v>
      </c>
      <c r="T68">
        <v>0</v>
      </c>
      <c r="U68">
        <v>0</v>
      </c>
      <c r="V68" t="s">
        <v>798</v>
      </c>
    </row>
    <row r="69" spans="10:22" x14ac:dyDescent="0.25">
      <c r="J69">
        <v>1991</v>
      </c>
      <c r="K69">
        <v>0</v>
      </c>
      <c r="L69">
        <v>0</v>
      </c>
      <c r="M69">
        <v>0</v>
      </c>
      <c r="N69" t="s">
        <v>299</v>
      </c>
      <c r="O69">
        <v>0</v>
      </c>
      <c r="P69">
        <v>0</v>
      </c>
      <c r="Q69">
        <v>0</v>
      </c>
      <c r="R69" t="s">
        <v>798</v>
      </c>
      <c r="S69" t="s">
        <v>1250</v>
      </c>
      <c r="T69">
        <v>38</v>
      </c>
      <c r="U69">
        <v>184</v>
      </c>
      <c r="V69" t="s">
        <v>225</v>
      </c>
    </row>
    <row r="70" spans="10:22" x14ac:dyDescent="0.25">
      <c r="J70">
        <v>1992</v>
      </c>
      <c r="K70">
        <v>0</v>
      </c>
      <c r="L70">
        <v>0</v>
      </c>
      <c r="M70">
        <v>0</v>
      </c>
      <c r="N70" t="s">
        <v>798</v>
      </c>
      <c r="O70" t="s">
        <v>1251</v>
      </c>
      <c r="P70">
        <v>36</v>
      </c>
      <c r="Q70">
        <v>69</v>
      </c>
      <c r="R70" t="s">
        <v>225</v>
      </c>
      <c r="S70">
        <v>0</v>
      </c>
      <c r="T70">
        <v>0</v>
      </c>
      <c r="U70">
        <v>0</v>
      </c>
      <c r="V70" t="s">
        <v>299</v>
      </c>
    </row>
    <row r="71" spans="10:22" x14ac:dyDescent="0.25">
      <c r="J71">
        <v>1993</v>
      </c>
      <c r="K71" t="s">
        <v>1252</v>
      </c>
      <c r="L71">
        <v>70</v>
      </c>
      <c r="M71">
        <v>133</v>
      </c>
      <c r="N71" t="s">
        <v>225</v>
      </c>
      <c r="O71">
        <v>0</v>
      </c>
      <c r="P71">
        <v>0</v>
      </c>
      <c r="Q71">
        <v>0</v>
      </c>
      <c r="R71" t="s">
        <v>299</v>
      </c>
      <c r="S71">
        <v>0</v>
      </c>
      <c r="T71">
        <v>0</v>
      </c>
      <c r="U71">
        <v>0</v>
      </c>
      <c r="V71" t="s">
        <v>798</v>
      </c>
    </row>
    <row r="72" spans="10:22" x14ac:dyDescent="0.25">
      <c r="J72">
        <v>1994</v>
      </c>
      <c r="K72">
        <v>0</v>
      </c>
      <c r="L72">
        <v>0</v>
      </c>
      <c r="M72">
        <v>0</v>
      </c>
      <c r="N72" t="s">
        <v>299</v>
      </c>
      <c r="O72">
        <v>0</v>
      </c>
      <c r="P72">
        <v>0</v>
      </c>
      <c r="Q72">
        <v>0</v>
      </c>
      <c r="R72" t="s">
        <v>798</v>
      </c>
      <c r="S72" t="s">
        <v>1253</v>
      </c>
      <c r="T72">
        <v>38</v>
      </c>
      <c r="U72">
        <v>73</v>
      </c>
      <c r="V72" t="s">
        <v>225</v>
      </c>
    </row>
    <row r="73" spans="10:22" x14ac:dyDescent="0.25">
      <c r="J73">
        <v>1995</v>
      </c>
      <c r="K73">
        <v>0</v>
      </c>
      <c r="L73">
        <v>0</v>
      </c>
      <c r="M73">
        <v>0</v>
      </c>
      <c r="N73" t="s">
        <v>798</v>
      </c>
      <c r="O73" t="s">
        <v>1254</v>
      </c>
      <c r="P73">
        <v>38</v>
      </c>
      <c r="Q73">
        <v>73</v>
      </c>
      <c r="R73" t="s">
        <v>225</v>
      </c>
      <c r="S73">
        <v>0</v>
      </c>
      <c r="T73">
        <v>0</v>
      </c>
      <c r="U73">
        <v>0</v>
      </c>
      <c r="V73" t="s">
        <v>299</v>
      </c>
    </row>
    <row r="74" spans="10:22" x14ac:dyDescent="0.25">
      <c r="J74">
        <v>1996</v>
      </c>
      <c r="K74">
        <v>76</v>
      </c>
      <c r="L74">
        <v>0</v>
      </c>
      <c r="M74">
        <v>0</v>
      </c>
      <c r="N74" t="s">
        <v>225</v>
      </c>
      <c r="O74">
        <v>0</v>
      </c>
      <c r="P74">
        <v>0</v>
      </c>
      <c r="Q74">
        <v>0</v>
      </c>
      <c r="R74" t="s">
        <v>299</v>
      </c>
      <c r="S74">
        <v>0</v>
      </c>
      <c r="T74">
        <v>0</v>
      </c>
      <c r="U74">
        <v>0</v>
      </c>
      <c r="V74" t="s">
        <v>798</v>
      </c>
    </row>
    <row r="75" spans="10:22" x14ac:dyDescent="0.25">
      <c r="J75">
        <v>1997</v>
      </c>
      <c r="K75">
        <v>0</v>
      </c>
      <c r="L75">
        <v>67</v>
      </c>
      <c r="M75">
        <v>224</v>
      </c>
      <c r="N75" t="s">
        <v>299</v>
      </c>
      <c r="O75">
        <v>0</v>
      </c>
      <c r="P75">
        <v>67</v>
      </c>
      <c r="Q75">
        <v>224</v>
      </c>
      <c r="R75" t="s">
        <v>798</v>
      </c>
      <c r="S75">
        <v>68</v>
      </c>
      <c r="T75">
        <v>67</v>
      </c>
      <c r="U75">
        <v>224</v>
      </c>
      <c r="V75" t="s">
        <v>225</v>
      </c>
    </row>
    <row r="76" spans="10:22" x14ac:dyDescent="0.25">
      <c r="J76">
        <v>1998</v>
      </c>
      <c r="K76">
        <v>0</v>
      </c>
      <c r="L76">
        <v>0</v>
      </c>
      <c r="M76">
        <v>0</v>
      </c>
      <c r="N76" t="s">
        <v>798</v>
      </c>
      <c r="O76">
        <v>68</v>
      </c>
      <c r="P76">
        <v>0</v>
      </c>
      <c r="Q76">
        <v>0</v>
      </c>
      <c r="R76" t="s">
        <v>225</v>
      </c>
      <c r="S76">
        <v>0</v>
      </c>
      <c r="T76">
        <v>0</v>
      </c>
      <c r="U76">
        <v>0</v>
      </c>
      <c r="V76" t="s">
        <v>299</v>
      </c>
    </row>
    <row r="77" spans="10:22" x14ac:dyDescent="0.25">
      <c r="J77">
        <v>1999</v>
      </c>
      <c r="K77">
        <v>68</v>
      </c>
      <c r="L77">
        <v>0</v>
      </c>
      <c r="M77">
        <v>0</v>
      </c>
      <c r="N77" t="s">
        <v>225</v>
      </c>
      <c r="O77">
        <v>0</v>
      </c>
      <c r="P77">
        <v>0</v>
      </c>
      <c r="Q77">
        <v>0</v>
      </c>
      <c r="R77" t="s">
        <v>299</v>
      </c>
      <c r="S77">
        <v>0</v>
      </c>
      <c r="T77">
        <v>0</v>
      </c>
      <c r="U77">
        <v>0</v>
      </c>
      <c r="V77" t="s">
        <v>798</v>
      </c>
    </row>
    <row r="78" spans="10:22" x14ac:dyDescent="0.25">
      <c r="J78">
        <v>2000</v>
      </c>
      <c r="K78">
        <v>0</v>
      </c>
      <c r="L78">
        <v>0</v>
      </c>
      <c r="M78">
        <v>0</v>
      </c>
      <c r="N78" t="s">
        <v>299</v>
      </c>
      <c r="O78">
        <v>0</v>
      </c>
      <c r="P78">
        <v>0</v>
      </c>
      <c r="Q78">
        <v>0</v>
      </c>
      <c r="R78" t="s">
        <v>798</v>
      </c>
      <c r="S78">
        <v>105</v>
      </c>
      <c r="T78">
        <v>0</v>
      </c>
      <c r="U78">
        <v>0</v>
      </c>
      <c r="V78" t="s">
        <v>225</v>
      </c>
    </row>
    <row r="79" spans="10:22" x14ac:dyDescent="0.25">
      <c r="J79">
        <v>2001</v>
      </c>
      <c r="K79">
        <v>0</v>
      </c>
      <c r="L79">
        <v>0</v>
      </c>
      <c r="M79">
        <v>0</v>
      </c>
      <c r="N79" t="s">
        <v>798</v>
      </c>
      <c r="O79">
        <v>68</v>
      </c>
      <c r="P79">
        <v>0</v>
      </c>
      <c r="Q79">
        <v>0</v>
      </c>
      <c r="R79" t="s">
        <v>225</v>
      </c>
      <c r="S79">
        <v>0</v>
      </c>
      <c r="T79">
        <v>0</v>
      </c>
      <c r="U79">
        <v>0</v>
      </c>
      <c r="V79" t="s">
        <v>299</v>
      </c>
    </row>
    <row r="80" spans="10:22" x14ac:dyDescent="0.25">
      <c r="J80">
        <v>2002</v>
      </c>
      <c r="K80">
        <v>76</v>
      </c>
      <c r="L80">
        <v>0</v>
      </c>
      <c r="M80">
        <v>0</v>
      </c>
      <c r="N80" t="s">
        <v>225</v>
      </c>
      <c r="O80">
        <v>0</v>
      </c>
      <c r="P80">
        <v>0</v>
      </c>
      <c r="Q80">
        <v>0</v>
      </c>
      <c r="R80" t="s">
        <v>299</v>
      </c>
      <c r="S80">
        <v>0</v>
      </c>
      <c r="T80">
        <v>0</v>
      </c>
      <c r="U80">
        <v>0</v>
      </c>
      <c r="V80" t="s">
        <v>798</v>
      </c>
    </row>
    <row r="81" spans="9:22" x14ac:dyDescent="0.25">
      <c r="J81">
        <v>2003</v>
      </c>
      <c r="K81">
        <v>0</v>
      </c>
      <c r="L81">
        <v>45</v>
      </c>
      <c r="M81">
        <v>112</v>
      </c>
      <c r="N81" t="s">
        <v>299</v>
      </c>
      <c r="O81">
        <v>0</v>
      </c>
      <c r="P81">
        <v>45</v>
      </c>
      <c r="Q81">
        <v>112</v>
      </c>
      <c r="R81" t="s">
        <v>798</v>
      </c>
      <c r="S81">
        <v>105</v>
      </c>
      <c r="T81">
        <v>45</v>
      </c>
      <c r="U81">
        <v>112</v>
      </c>
      <c r="V81" t="s">
        <v>225</v>
      </c>
    </row>
    <row r="82" spans="9:22" x14ac:dyDescent="0.25">
      <c r="J82">
        <v>2004</v>
      </c>
      <c r="K82">
        <v>0</v>
      </c>
      <c r="L82">
        <v>0</v>
      </c>
      <c r="M82">
        <v>0</v>
      </c>
      <c r="N82" t="s">
        <v>798</v>
      </c>
      <c r="O82">
        <v>68</v>
      </c>
      <c r="P82">
        <v>0</v>
      </c>
      <c r="Q82">
        <v>0</v>
      </c>
      <c r="R82" t="s">
        <v>225</v>
      </c>
      <c r="S82">
        <v>0</v>
      </c>
      <c r="T82">
        <v>0</v>
      </c>
      <c r="U82">
        <v>0</v>
      </c>
      <c r="V82" t="s">
        <v>299</v>
      </c>
    </row>
    <row r="83" spans="9:22" x14ac:dyDescent="0.25">
      <c r="J83">
        <v>2005</v>
      </c>
      <c r="K83">
        <v>68</v>
      </c>
      <c r="L83">
        <v>0</v>
      </c>
      <c r="M83">
        <v>0</v>
      </c>
      <c r="N83" t="s">
        <v>225</v>
      </c>
      <c r="O83">
        <v>0</v>
      </c>
      <c r="P83">
        <v>0</v>
      </c>
      <c r="Q83">
        <v>0</v>
      </c>
      <c r="R83" t="s">
        <v>299</v>
      </c>
      <c r="S83">
        <v>0</v>
      </c>
      <c r="T83">
        <v>0</v>
      </c>
      <c r="U83">
        <v>0</v>
      </c>
      <c r="V83" t="s">
        <v>798</v>
      </c>
    </row>
    <row r="84" spans="9:22" x14ac:dyDescent="0.25">
      <c r="J84" t="s">
        <v>133</v>
      </c>
      <c r="K84">
        <v>392</v>
      </c>
      <c r="L84">
        <v>220</v>
      </c>
      <c r="M84">
        <v>542</v>
      </c>
      <c r="O84">
        <v>362</v>
      </c>
      <c r="P84">
        <v>186</v>
      </c>
      <c r="Q84">
        <v>478</v>
      </c>
      <c r="S84">
        <v>429</v>
      </c>
      <c r="T84">
        <v>188</v>
      </c>
      <c r="U84">
        <v>593</v>
      </c>
    </row>
    <row r="85" spans="9:22" x14ac:dyDescent="0.25">
      <c r="I85" t="s">
        <v>108</v>
      </c>
      <c r="J85" t="s">
        <v>1323</v>
      </c>
      <c r="L85">
        <f>SUM(L68*$W$10,L71*$W$10,L74*$W$10,L77*$W$10,L80*$W$10,L83*$W$10)/$W$10/6</f>
        <v>18</v>
      </c>
      <c r="P85">
        <f>SUM(P70*$W$11,P73*$W$11,P76*$W$11,P79*$W$11,P82*$W$11)/$W$11/5</f>
        <v>14.8</v>
      </c>
      <c r="T85">
        <f>SUM(T69*$W$12,T72*$W$12,T75*$W$12,T78*$W$12,T81*$W$12)/$W$12/5</f>
        <v>37.6</v>
      </c>
    </row>
    <row r="86" spans="9:22" x14ac:dyDescent="0.25">
      <c r="J86" t="s">
        <v>1324</v>
      </c>
      <c r="L86">
        <f>SUM(L69*$W$10,L72*$W$10,L75*$W$10,L78*$W$10,L81*$W$10)/$W$10/5</f>
        <v>22.400000000000002</v>
      </c>
      <c r="P86">
        <f>SUM(P68*$W$11,P71*$W$11,P74*$W$11,P77*$W$11,P80*$W$11,P83*$W$11)/$W$11/6</f>
        <v>0</v>
      </c>
      <c r="T86">
        <f>SUM(T70*$W$12,T73*$W$12,T76*$W$12,T79*$W$12,T82*$W$12)/$W$12/5</f>
        <v>0</v>
      </c>
    </row>
    <row r="87" spans="9:22" x14ac:dyDescent="0.25">
      <c r="J87" t="s">
        <v>1325</v>
      </c>
      <c r="L87">
        <f>SUM(L70*$W$10,L73*$W$10,L76*$W$10,L79*$W$10,L82*$W$10)/$W$10/5</f>
        <v>0</v>
      </c>
      <c r="P87">
        <f>SUM(P69*$W$11,P72*$W$11,P75*$W$11,P78*$W$11,P81*$W$11)/$W$11/5</f>
        <v>22.400000000000002</v>
      </c>
      <c r="T87">
        <f>SUM(T68*$W$12,T71*$W$12,T74*$W$12,T77*$W$12,T80*$W$12,T83*$W$12)/$W$12/5</f>
        <v>0</v>
      </c>
    </row>
    <row r="88" spans="9:22" x14ac:dyDescent="0.25">
      <c r="J88" t="s">
        <v>1357</v>
      </c>
      <c r="T88">
        <f>SUM(L85*$W$10,P85*$W$11,T85*$W$12)</f>
        <v>42.912000000000006</v>
      </c>
    </row>
    <row r="89" spans="9:22" x14ac:dyDescent="0.25">
      <c r="J89" t="s">
        <v>1358</v>
      </c>
      <c r="T89">
        <f>SUM(L86*$W$10,P86*$W$11,T86*$W$12)</f>
        <v>10.080000000000002</v>
      </c>
    </row>
    <row r="90" spans="9:22" x14ac:dyDescent="0.25">
      <c r="J90" t="s">
        <v>1359</v>
      </c>
      <c r="T90">
        <f>SUM(L87*$W$10,P87*$W$11,T87*$W$12)</f>
        <v>14.560000000000002</v>
      </c>
    </row>
    <row r="108" spans="2:14" x14ac:dyDescent="0.25">
      <c r="B108" t="s">
        <v>219</v>
      </c>
      <c r="C108" t="s">
        <v>1269</v>
      </c>
      <c r="D108" t="s">
        <v>55</v>
      </c>
      <c r="F108" t="s">
        <v>250</v>
      </c>
      <c r="G108" t="s">
        <v>249</v>
      </c>
      <c r="H108" t="s">
        <v>1271</v>
      </c>
      <c r="I108" t="s">
        <v>1255</v>
      </c>
      <c r="J108" t="s">
        <v>1272</v>
      </c>
      <c r="K108" t="s">
        <v>1273</v>
      </c>
      <c r="L108" t="s">
        <v>1</v>
      </c>
      <c r="M108" t="s">
        <v>528</v>
      </c>
      <c r="N108" t="s">
        <v>1319</v>
      </c>
    </row>
    <row r="109" spans="2:14" x14ac:dyDescent="0.25">
      <c r="D109" t="s">
        <v>1270</v>
      </c>
      <c r="E109" t="s">
        <v>103</v>
      </c>
      <c r="F109" t="s">
        <v>251</v>
      </c>
    </row>
    <row r="110" spans="2:14" x14ac:dyDescent="0.25">
      <c r="B110" t="s">
        <v>1268</v>
      </c>
    </row>
    <row r="111" spans="2:14" x14ac:dyDescent="0.25">
      <c r="B111" t="s">
        <v>126</v>
      </c>
      <c r="C111" t="s">
        <v>1266</v>
      </c>
      <c r="D111">
        <v>185</v>
      </c>
      <c r="E111">
        <v>239</v>
      </c>
      <c r="F111">
        <v>6.6</v>
      </c>
      <c r="G111">
        <v>0.7</v>
      </c>
      <c r="H111">
        <v>39.700000000000003</v>
      </c>
      <c r="I111">
        <v>19.2</v>
      </c>
      <c r="J111">
        <v>0.53</v>
      </c>
      <c r="K111">
        <v>0.63</v>
      </c>
      <c r="L111">
        <v>12.75</v>
      </c>
      <c r="M111">
        <v>15235</v>
      </c>
      <c r="N111">
        <v>8</v>
      </c>
    </row>
    <row r="112" spans="2:14" x14ac:dyDescent="0.25">
      <c r="B112" t="s">
        <v>223</v>
      </c>
      <c r="C112" t="s">
        <v>1267</v>
      </c>
      <c r="D112">
        <v>112</v>
      </c>
      <c r="E112">
        <v>105</v>
      </c>
      <c r="F112">
        <v>1.5</v>
      </c>
      <c r="G112">
        <v>0.6</v>
      </c>
      <c r="H112">
        <v>1.7</v>
      </c>
      <c r="I112">
        <v>5</v>
      </c>
      <c r="J112">
        <v>0.16</v>
      </c>
      <c r="K112">
        <v>0.36</v>
      </c>
      <c r="L112">
        <v>0.6</v>
      </c>
      <c r="M112">
        <v>283</v>
      </c>
      <c r="N112">
        <v>8</v>
      </c>
    </row>
    <row r="113" spans="2:17" x14ac:dyDescent="0.25">
      <c r="B113" t="s">
        <v>1362</v>
      </c>
      <c r="E113">
        <f>E111/$N$111</f>
        <v>29.875</v>
      </c>
      <c r="J113">
        <f>J111/N111</f>
        <v>6.6250000000000003E-2</v>
      </c>
      <c r="L113">
        <f>L111/$N$111</f>
        <v>1.59375</v>
      </c>
      <c r="M113">
        <f>M111/$N$111</f>
        <v>1904.375</v>
      </c>
      <c r="O113" t="s">
        <v>286</v>
      </c>
      <c r="P113" t="s">
        <v>146</v>
      </c>
      <c r="Q113" t="s">
        <v>1365</v>
      </c>
    </row>
    <row r="114" spans="2:17" x14ac:dyDescent="0.25">
      <c r="B114" t="s">
        <v>1363</v>
      </c>
      <c r="E114">
        <f>E112/$N$112</f>
        <v>13.125</v>
      </c>
      <c r="J114">
        <f>J112/N112</f>
        <v>0.02</v>
      </c>
      <c r="L114">
        <f>L112/$N$112</f>
        <v>7.4999999999999997E-2</v>
      </c>
      <c r="M114">
        <f>M112/$N$112</f>
        <v>35.375</v>
      </c>
    </row>
    <row r="115" spans="2:17" x14ac:dyDescent="0.25">
      <c r="B115" t="s">
        <v>1274</v>
      </c>
    </row>
    <row r="116" spans="2:17" x14ac:dyDescent="0.25">
      <c r="B116" t="s">
        <v>126</v>
      </c>
      <c r="C116" t="s">
        <v>1275</v>
      </c>
      <c r="D116">
        <v>186</v>
      </c>
      <c r="E116">
        <v>1288</v>
      </c>
      <c r="F116">
        <v>137.69999999999999</v>
      </c>
      <c r="G116">
        <v>11.9</v>
      </c>
      <c r="H116">
        <v>28.4</v>
      </c>
      <c r="I116">
        <v>137.4</v>
      </c>
      <c r="J116">
        <v>1.56</v>
      </c>
      <c r="K116">
        <v>2.98</v>
      </c>
      <c r="L116">
        <v>7.13</v>
      </c>
      <c r="M116">
        <v>10509</v>
      </c>
      <c r="N116">
        <v>8</v>
      </c>
    </row>
    <row r="117" spans="2:17" x14ac:dyDescent="0.25">
      <c r="B117" t="s">
        <v>223</v>
      </c>
      <c r="C117" t="s">
        <v>1276</v>
      </c>
      <c r="D117">
        <v>197</v>
      </c>
      <c r="E117">
        <v>1379</v>
      </c>
      <c r="F117">
        <v>30.2</v>
      </c>
      <c r="G117">
        <v>6.6</v>
      </c>
      <c r="H117">
        <v>87</v>
      </c>
      <c r="I117">
        <v>93.4</v>
      </c>
      <c r="J117">
        <v>1.83</v>
      </c>
      <c r="K117">
        <v>2.74</v>
      </c>
      <c r="L117">
        <v>6.44</v>
      </c>
      <c r="M117">
        <v>8309</v>
      </c>
      <c r="N117">
        <v>8</v>
      </c>
    </row>
    <row r="118" spans="2:17" x14ac:dyDescent="0.25">
      <c r="B118" t="s">
        <v>1362</v>
      </c>
      <c r="E118">
        <f>E116/N116</f>
        <v>161</v>
      </c>
      <c r="J118">
        <f>J116/N116</f>
        <v>0.19500000000000001</v>
      </c>
      <c r="L118">
        <f>L116/$N116</f>
        <v>0.89124999999999999</v>
      </c>
      <c r="M118">
        <f>M116/$N$111</f>
        <v>1313.625</v>
      </c>
    </row>
    <row r="119" spans="2:17" x14ac:dyDescent="0.25">
      <c r="B119" t="s">
        <v>1363</v>
      </c>
      <c r="E119">
        <f>E117/N117</f>
        <v>172.375</v>
      </c>
      <c r="J119">
        <f>J117/N117</f>
        <v>0.22875000000000001</v>
      </c>
      <c r="L119">
        <f>L117/$N117</f>
        <v>0.80500000000000005</v>
      </c>
      <c r="M119">
        <f>M117/$N$112</f>
        <v>1038.625</v>
      </c>
    </row>
    <row r="121" spans="2:17" x14ac:dyDescent="0.25">
      <c r="B121" t="s">
        <v>1277</v>
      </c>
      <c r="C121">
        <v>1014</v>
      </c>
      <c r="D121">
        <v>23</v>
      </c>
      <c r="E121">
        <v>95</v>
      </c>
      <c r="F121">
        <v>9</v>
      </c>
      <c r="G121">
        <v>0.8</v>
      </c>
      <c r="H121">
        <v>4.3</v>
      </c>
      <c r="I121">
        <v>9.8000000000000007</v>
      </c>
      <c r="J121">
        <v>0.13</v>
      </c>
      <c r="K121">
        <v>0.23</v>
      </c>
      <c r="L121">
        <v>1.24</v>
      </c>
      <c r="M121">
        <v>1609</v>
      </c>
    </row>
    <row r="122" spans="2:17" x14ac:dyDescent="0.25">
      <c r="B122" t="s">
        <v>1278</v>
      </c>
      <c r="C122">
        <v>999</v>
      </c>
      <c r="D122">
        <v>19</v>
      </c>
      <c r="E122">
        <v>93</v>
      </c>
      <c r="F122">
        <v>2</v>
      </c>
      <c r="G122">
        <v>0.5</v>
      </c>
      <c r="H122">
        <v>5.5</v>
      </c>
      <c r="I122">
        <v>6.2</v>
      </c>
      <c r="J122">
        <v>0.12</v>
      </c>
      <c r="K122">
        <v>0.19</v>
      </c>
      <c r="L122">
        <v>0.44</v>
      </c>
      <c r="M122">
        <v>537</v>
      </c>
    </row>
    <row r="124" spans="2:17" x14ac:dyDescent="0.25">
      <c r="B124" t="s">
        <v>1279</v>
      </c>
    </row>
    <row r="125" spans="2:17" x14ac:dyDescent="0.25">
      <c r="B125" t="s">
        <v>126</v>
      </c>
      <c r="C125" t="s">
        <v>1280</v>
      </c>
      <c r="D125">
        <v>344</v>
      </c>
      <c r="E125">
        <v>785</v>
      </c>
      <c r="F125">
        <v>42.3</v>
      </c>
      <c r="G125">
        <v>7.3</v>
      </c>
      <c r="H125">
        <v>116.4</v>
      </c>
      <c r="I125">
        <v>109.1</v>
      </c>
      <c r="J125">
        <v>2.52</v>
      </c>
      <c r="K125">
        <v>2.76</v>
      </c>
      <c r="L125">
        <v>5.43</v>
      </c>
      <c r="M125">
        <v>4449</v>
      </c>
      <c r="N125">
        <v>8</v>
      </c>
    </row>
    <row r="126" spans="2:17" x14ac:dyDescent="0.25">
      <c r="B126" t="s">
        <v>223</v>
      </c>
      <c r="C126" t="s">
        <v>1281</v>
      </c>
      <c r="D126">
        <v>239</v>
      </c>
      <c r="E126">
        <v>510</v>
      </c>
      <c r="F126">
        <v>11.8</v>
      </c>
      <c r="G126">
        <v>1.2</v>
      </c>
      <c r="H126">
        <v>21.9</v>
      </c>
      <c r="I126">
        <v>58.5</v>
      </c>
      <c r="J126">
        <v>1.41</v>
      </c>
      <c r="K126">
        <v>2.58</v>
      </c>
      <c r="L126">
        <v>3.86</v>
      </c>
      <c r="M126">
        <v>5568</v>
      </c>
      <c r="N126">
        <v>8</v>
      </c>
    </row>
    <row r="127" spans="2:17" x14ac:dyDescent="0.25">
      <c r="B127" t="s">
        <v>1362</v>
      </c>
      <c r="E127">
        <f>E125/N125</f>
        <v>98.125</v>
      </c>
      <c r="J127">
        <f>J125/N125</f>
        <v>0.315</v>
      </c>
      <c r="L127">
        <f>L125/$N125</f>
        <v>0.67874999999999996</v>
      </c>
      <c r="M127">
        <f>M125/$N125</f>
        <v>556.125</v>
      </c>
    </row>
    <row r="128" spans="2:17" x14ac:dyDescent="0.25">
      <c r="B128" t="s">
        <v>1363</v>
      </c>
      <c r="E128">
        <f>E126/N126</f>
        <v>63.75</v>
      </c>
      <c r="J128">
        <f>J126/N126</f>
        <v>0.17624999999999999</v>
      </c>
      <c r="L128">
        <f>L126/$N126</f>
        <v>0.48249999999999998</v>
      </c>
      <c r="M128">
        <f>M126/$N126</f>
        <v>696</v>
      </c>
    </row>
    <row r="129" spans="2:14" x14ac:dyDescent="0.25">
      <c r="B129" t="s">
        <v>1284</v>
      </c>
    </row>
    <row r="130" spans="2:14" x14ac:dyDescent="0.25">
      <c r="B130" t="s">
        <v>126</v>
      </c>
      <c r="C130" t="s">
        <v>1282</v>
      </c>
      <c r="D130">
        <v>456</v>
      </c>
      <c r="E130">
        <v>952</v>
      </c>
      <c r="F130">
        <v>50.3</v>
      </c>
      <c r="G130">
        <v>4.8</v>
      </c>
      <c r="H130">
        <v>44.9</v>
      </c>
      <c r="I130">
        <v>116.4</v>
      </c>
      <c r="J130">
        <v>2.15</v>
      </c>
      <c r="K130">
        <v>2.75</v>
      </c>
      <c r="L130">
        <v>8.26</v>
      </c>
      <c r="M130">
        <v>7061</v>
      </c>
      <c r="N130">
        <v>8</v>
      </c>
    </row>
    <row r="131" spans="2:14" x14ac:dyDescent="0.25">
      <c r="B131" t="s">
        <v>223</v>
      </c>
      <c r="C131" t="s">
        <v>1283</v>
      </c>
      <c r="D131">
        <v>521</v>
      </c>
      <c r="E131">
        <v>1183</v>
      </c>
      <c r="F131">
        <v>13.8</v>
      </c>
      <c r="G131">
        <v>3.7</v>
      </c>
      <c r="H131">
        <v>53.6</v>
      </c>
      <c r="I131">
        <v>95.4</v>
      </c>
      <c r="J131">
        <v>1.94</v>
      </c>
      <c r="K131">
        <v>2.17</v>
      </c>
      <c r="L131">
        <v>7.74</v>
      </c>
      <c r="M131">
        <v>8734</v>
      </c>
      <c r="N131">
        <v>8</v>
      </c>
    </row>
    <row r="132" spans="2:14" x14ac:dyDescent="0.25">
      <c r="B132" t="s">
        <v>1362</v>
      </c>
      <c r="E132">
        <f>E130/N130</f>
        <v>119</v>
      </c>
      <c r="J132">
        <f>J130/N130</f>
        <v>0.26874999999999999</v>
      </c>
      <c r="L132">
        <f>L130/$N130</f>
        <v>1.0325</v>
      </c>
      <c r="M132">
        <f>M130/$N130</f>
        <v>882.625</v>
      </c>
    </row>
    <row r="133" spans="2:14" x14ac:dyDescent="0.25">
      <c r="B133" t="s">
        <v>1363</v>
      </c>
      <c r="E133">
        <f>E131/N131</f>
        <v>147.875</v>
      </c>
      <c r="J133">
        <f>J131/N131</f>
        <v>0.24249999999999999</v>
      </c>
      <c r="L133">
        <f>L131/$N131</f>
        <v>0.96750000000000003</v>
      </c>
      <c r="M133">
        <f>M131/$N131</f>
        <v>1091.75</v>
      </c>
    </row>
    <row r="135" spans="2:14" x14ac:dyDescent="0.25">
      <c r="B135" t="s">
        <v>1286</v>
      </c>
      <c r="C135">
        <v>1037</v>
      </c>
      <c r="D135">
        <v>50</v>
      </c>
      <c r="E135">
        <v>109</v>
      </c>
      <c r="F135">
        <v>5.8</v>
      </c>
      <c r="G135">
        <v>0.8</v>
      </c>
      <c r="H135">
        <v>10.1</v>
      </c>
      <c r="I135">
        <v>14.1</v>
      </c>
      <c r="J135">
        <v>0.28999999999999998</v>
      </c>
      <c r="K135">
        <v>0.34</v>
      </c>
      <c r="L135">
        <v>0.86</v>
      </c>
      <c r="M135">
        <v>719</v>
      </c>
    </row>
    <row r="136" spans="2:14" x14ac:dyDescent="0.25">
      <c r="B136" t="s">
        <v>1285</v>
      </c>
      <c r="C136">
        <v>1024</v>
      </c>
      <c r="D136">
        <v>48</v>
      </c>
      <c r="E136">
        <v>106</v>
      </c>
      <c r="F136">
        <v>1.6</v>
      </c>
      <c r="G136">
        <v>0.3</v>
      </c>
      <c r="H136">
        <v>4.7</v>
      </c>
      <c r="I136">
        <v>9.6</v>
      </c>
      <c r="J136">
        <v>0.21</v>
      </c>
      <c r="K136">
        <v>0.3</v>
      </c>
      <c r="L136">
        <v>0.73</v>
      </c>
      <c r="M136">
        <v>894</v>
      </c>
    </row>
    <row r="138" spans="2:14" x14ac:dyDescent="0.25">
      <c r="B138" t="s">
        <v>1287</v>
      </c>
    </row>
    <row r="139" spans="2:14" x14ac:dyDescent="0.25">
      <c r="B139" t="s">
        <v>1291</v>
      </c>
      <c r="C139" t="s">
        <v>1288</v>
      </c>
      <c r="D139">
        <v>154</v>
      </c>
      <c r="E139">
        <v>872</v>
      </c>
      <c r="F139">
        <v>49</v>
      </c>
      <c r="G139">
        <v>3.3</v>
      </c>
      <c r="H139">
        <v>32.5</v>
      </c>
      <c r="I139">
        <v>164</v>
      </c>
      <c r="J139">
        <v>4.83</v>
      </c>
      <c r="K139">
        <v>5.29</v>
      </c>
      <c r="L139">
        <v>9.7200000000000006</v>
      </c>
      <c r="M139">
        <v>3572</v>
      </c>
      <c r="N139">
        <v>6</v>
      </c>
    </row>
    <row r="140" spans="2:14" x14ac:dyDescent="0.25">
      <c r="B140" t="s">
        <v>1292</v>
      </c>
      <c r="C140" t="s">
        <v>1289</v>
      </c>
      <c r="D140">
        <v>120</v>
      </c>
      <c r="E140">
        <v>558</v>
      </c>
      <c r="F140">
        <v>18.600000000000001</v>
      </c>
      <c r="G140">
        <v>0.6</v>
      </c>
      <c r="H140">
        <v>42.4</v>
      </c>
      <c r="I140">
        <v>63.8</v>
      </c>
      <c r="J140">
        <v>1.05</v>
      </c>
      <c r="K140">
        <v>1.53</v>
      </c>
      <c r="L140">
        <v>6.61</v>
      </c>
      <c r="M140">
        <v>5196</v>
      </c>
      <c r="N140">
        <v>5</v>
      </c>
    </row>
    <row r="141" spans="2:14" x14ac:dyDescent="0.25">
      <c r="B141" t="s">
        <v>1293</v>
      </c>
      <c r="C141" t="s">
        <v>1290</v>
      </c>
      <c r="D141">
        <v>178</v>
      </c>
      <c r="E141">
        <v>937</v>
      </c>
      <c r="F141">
        <v>13.5</v>
      </c>
      <c r="G141">
        <v>1.8</v>
      </c>
      <c r="H141">
        <v>16.3</v>
      </c>
      <c r="I141">
        <v>89</v>
      </c>
      <c r="J141">
        <v>2.85</v>
      </c>
      <c r="K141">
        <v>5.52</v>
      </c>
      <c r="L141">
        <v>8.7799999999999994</v>
      </c>
      <c r="M141">
        <v>1195</v>
      </c>
      <c r="N141">
        <v>5</v>
      </c>
    </row>
    <row r="142" spans="2:14" x14ac:dyDescent="0.25">
      <c r="B142" t="s">
        <v>1362</v>
      </c>
      <c r="E142">
        <f>E139/N139</f>
        <v>145.33333333333334</v>
      </c>
      <c r="J142">
        <f>J139/N139</f>
        <v>0.80500000000000005</v>
      </c>
      <c r="L142">
        <f>L139/$N139</f>
        <v>1.62</v>
      </c>
      <c r="M142">
        <f>M139/$N139</f>
        <v>595.33333333333337</v>
      </c>
    </row>
    <row r="143" spans="2:14" x14ac:dyDescent="0.25">
      <c r="B143" t="s">
        <v>1363</v>
      </c>
      <c r="E143">
        <f t="shared" ref="E143:E144" si="0">E140/N140</f>
        <v>111.6</v>
      </c>
      <c r="J143">
        <f t="shared" ref="J143:J144" si="1">J140/N140</f>
        <v>0.21000000000000002</v>
      </c>
      <c r="L143">
        <f t="shared" ref="L143:M143" si="2">L140/$N140</f>
        <v>1.3220000000000001</v>
      </c>
      <c r="M143">
        <f t="shared" si="2"/>
        <v>1039.2</v>
      </c>
    </row>
    <row r="144" spans="2:14" x14ac:dyDescent="0.25">
      <c r="B144" t="s">
        <v>1364</v>
      </c>
      <c r="E144">
        <f t="shared" si="0"/>
        <v>187.4</v>
      </c>
      <c r="J144">
        <f t="shared" si="1"/>
        <v>0.57000000000000006</v>
      </c>
      <c r="L144">
        <f t="shared" ref="L144:M144" si="3">L141/$N141</f>
        <v>1.7559999999999998</v>
      </c>
      <c r="M144">
        <f t="shared" si="3"/>
        <v>239</v>
      </c>
    </row>
    <row r="145" spans="2:14" x14ac:dyDescent="0.25">
      <c r="B145" t="s">
        <v>1297</v>
      </c>
    </row>
    <row r="146" spans="2:14" x14ac:dyDescent="0.25">
      <c r="B146" t="s">
        <v>1299</v>
      </c>
      <c r="C146" t="s">
        <v>1294</v>
      </c>
      <c r="D146">
        <v>146</v>
      </c>
      <c r="E146">
        <v>379</v>
      </c>
      <c r="F146">
        <v>18.8</v>
      </c>
      <c r="G146">
        <v>4.0999999999999996</v>
      </c>
      <c r="H146">
        <v>48.7</v>
      </c>
      <c r="I146">
        <v>67.7</v>
      </c>
      <c r="J146">
        <v>1.47</v>
      </c>
      <c r="K146">
        <v>1.9</v>
      </c>
      <c r="L146">
        <v>6.98</v>
      </c>
      <c r="M146">
        <v>2625</v>
      </c>
      <c r="N146">
        <v>5</v>
      </c>
    </row>
    <row r="147" spans="2:14" x14ac:dyDescent="0.25">
      <c r="B147" t="s">
        <v>1298</v>
      </c>
      <c r="C147" t="s">
        <v>1295</v>
      </c>
      <c r="D147">
        <v>207</v>
      </c>
      <c r="E147">
        <v>453</v>
      </c>
      <c r="F147">
        <v>8.1</v>
      </c>
      <c r="G147">
        <v>1.1000000000000001</v>
      </c>
      <c r="H147">
        <v>17.3</v>
      </c>
      <c r="I147">
        <v>43.4</v>
      </c>
      <c r="J147">
        <v>0.74</v>
      </c>
      <c r="K147">
        <v>1</v>
      </c>
      <c r="L147">
        <v>5.22</v>
      </c>
      <c r="M147">
        <v>11733</v>
      </c>
      <c r="N147">
        <v>6</v>
      </c>
    </row>
    <row r="148" spans="2:14" x14ac:dyDescent="0.25">
      <c r="B148" t="s">
        <v>1293</v>
      </c>
      <c r="C148" t="s">
        <v>1296</v>
      </c>
      <c r="D148">
        <v>121</v>
      </c>
      <c r="E148">
        <v>264</v>
      </c>
      <c r="F148">
        <v>2.4</v>
      </c>
      <c r="G148">
        <v>0.5</v>
      </c>
      <c r="H148">
        <v>3.4</v>
      </c>
      <c r="I148">
        <v>29.2</v>
      </c>
      <c r="J148">
        <v>1.73</v>
      </c>
      <c r="K148">
        <v>2.85</v>
      </c>
      <c r="L148">
        <v>6.08</v>
      </c>
      <c r="M148">
        <v>234</v>
      </c>
      <c r="N148">
        <v>5</v>
      </c>
    </row>
    <row r="149" spans="2:14" x14ac:dyDescent="0.25">
      <c r="B149" t="s">
        <v>1362</v>
      </c>
      <c r="E149">
        <f>E146/N146</f>
        <v>75.8</v>
      </c>
      <c r="J149">
        <f>J146/N146</f>
        <v>0.29399999999999998</v>
      </c>
      <c r="L149">
        <f>L146/$N146</f>
        <v>1.3960000000000001</v>
      </c>
      <c r="M149">
        <f>M146/$N146</f>
        <v>525</v>
      </c>
    </row>
    <row r="150" spans="2:14" x14ac:dyDescent="0.25">
      <c r="B150" t="s">
        <v>1363</v>
      </c>
      <c r="E150">
        <f t="shared" ref="E150:E151" si="4">E147/N147</f>
        <v>75.5</v>
      </c>
      <c r="J150">
        <f t="shared" ref="J150:J151" si="5">J147/N147</f>
        <v>0.12333333333333334</v>
      </c>
      <c r="L150">
        <f t="shared" ref="L150:M150" si="6">L147/$N147</f>
        <v>0.87</v>
      </c>
      <c r="M150">
        <f t="shared" si="6"/>
        <v>1955.5</v>
      </c>
    </row>
    <row r="151" spans="2:14" x14ac:dyDescent="0.25">
      <c r="B151" t="s">
        <v>1364</v>
      </c>
      <c r="E151">
        <f t="shared" si="4"/>
        <v>52.8</v>
      </c>
      <c r="J151">
        <f t="shared" si="5"/>
        <v>0.34599999999999997</v>
      </c>
      <c r="L151">
        <f t="shared" ref="L151:M151" si="7">L148/$N148</f>
        <v>1.216</v>
      </c>
      <c r="M151">
        <f t="shared" si="7"/>
        <v>46.8</v>
      </c>
    </row>
    <row r="152" spans="2:14" x14ac:dyDescent="0.25">
      <c r="B152" t="s">
        <v>1300</v>
      </c>
    </row>
    <row r="153" spans="2:14" x14ac:dyDescent="0.25">
      <c r="B153" t="s">
        <v>1299</v>
      </c>
      <c r="C153" t="s">
        <v>1301</v>
      </c>
      <c r="D153">
        <v>223</v>
      </c>
      <c r="E153">
        <v>829</v>
      </c>
      <c r="F153">
        <v>38.299999999999997</v>
      </c>
      <c r="G153">
        <v>1.3</v>
      </c>
      <c r="H153">
        <v>70.8</v>
      </c>
      <c r="I153">
        <v>195.1</v>
      </c>
      <c r="J153">
        <v>5.59</v>
      </c>
      <c r="K153">
        <v>14.24</v>
      </c>
      <c r="L153">
        <v>20.57</v>
      </c>
      <c r="M153">
        <v>5549</v>
      </c>
      <c r="N153">
        <v>5</v>
      </c>
    </row>
    <row r="154" spans="2:14" x14ac:dyDescent="0.25">
      <c r="B154" t="s">
        <v>1292</v>
      </c>
      <c r="C154" t="s">
        <v>1302</v>
      </c>
      <c r="D154">
        <v>276</v>
      </c>
      <c r="E154">
        <v>1212</v>
      </c>
      <c r="F154">
        <v>33.799999999999997</v>
      </c>
      <c r="G154">
        <v>2.4</v>
      </c>
      <c r="H154">
        <v>121.1</v>
      </c>
      <c r="I154">
        <v>132.19999999999999</v>
      </c>
      <c r="J154">
        <v>2.56</v>
      </c>
      <c r="K154">
        <v>3.09</v>
      </c>
      <c r="L154">
        <v>9.84</v>
      </c>
      <c r="M154">
        <v>24663</v>
      </c>
      <c r="N154">
        <v>5</v>
      </c>
    </row>
    <row r="155" spans="2:14" x14ac:dyDescent="0.25">
      <c r="B155" t="s">
        <v>1304</v>
      </c>
      <c r="C155" t="s">
        <v>1303</v>
      </c>
      <c r="D155">
        <v>298</v>
      </c>
      <c r="E155">
        <v>1096</v>
      </c>
      <c r="F155">
        <v>14.8</v>
      </c>
      <c r="G155">
        <v>3.1</v>
      </c>
      <c r="H155">
        <v>14.2</v>
      </c>
      <c r="I155">
        <v>112.6</v>
      </c>
      <c r="J155">
        <v>4.63</v>
      </c>
      <c r="K155">
        <v>5.09</v>
      </c>
      <c r="L155">
        <v>6.65</v>
      </c>
      <c r="M155">
        <v>1739</v>
      </c>
      <c r="N155">
        <v>6</v>
      </c>
    </row>
    <row r="156" spans="2:14" x14ac:dyDescent="0.25">
      <c r="B156" t="s">
        <v>1362</v>
      </c>
      <c r="E156">
        <f>E153/N153</f>
        <v>165.8</v>
      </c>
      <c r="J156">
        <f>J153/N153</f>
        <v>1.1179999999999999</v>
      </c>
      <c r="L156">
        <f>L153/$N153</f>
        <v>4.1139999999999999</v>
      </c>
      <c r="M156">
        <f>M153/$N153</f>
        <v>1109.8</v>
      </c>
    </row>
    <row r="157" spans="2:14" x14ac:dyDescent="0.25">
      <c r="B157" t="s">
        <v>1363</v>
      </c>
      <c r="E157">
        <f t="shared" ref="E157:E158" si="8">E154/N154</f>
        <v>242.4</v>
      </c>
      <c r="J157">
        <f t="shared" ref="J157:J158" si="9">J154/N154</f>
        <v>0.51200000000000001</v>
      </c>
      <c r="L157">
        <f t="shared" ref="L157:M157" si="10">L154/$N154</f>
        <v>1.968</v>
      </c>
      <c r="M157">
        <f t="shared" si="10"/>
        <v>4932.6000000000004</v>
      </c>
    </row>
    <row r="158" spans="2:14" x14ac:dyDescent="0.25">
      <c r="B158" t="s">
        <v>1364</v>
      </c>
      <c r="E158">
        <f t="shared" si="8"/>
        <v>182.66666666666666</v>
      </c>
      <c r="J158">
        <f t="shared" si="9"/>
        <v>0.77166666666666661</v>
      </c>
      <c r="L158">
        <f t="shared" ref="L158:M158" si="11">L155/$N155</f>
        <v>1.1083333333333334</v>
      </c>
      <c r="M158">
        <f t="shared" si="11"/>
        <v>289.83333333333331</v>
      </c>
    </row>
    <row r="160" spans="2:14" x14ac:dyDescent="0.25">
      <c r="B160" t="s">
        <v>1305</v>
      </c>
      <c r="C160">
        <v>1030</v>
      </c>
      <c r="D160">
        <v>33</v>
      </c>
      <c r="E160">
        <v>130</v>
      </c>
      <c r="F160">
        <v>6.6</v>
      </c>
      <c r="G160">
        <v>0.5</v>
      </c>
      <c r="H160">
        <v>9.5</v>
      </c>
      <c r="I160">
        <v>26.7</v>
      </c>
      <c r="J160">
        <v>0.74</v>
      </c>
      <c r="K160">
        <v>1.34</v>
      </c>
      <c r="L160">
        <v>2.33</v>
      </c>
      <c r="M160">
        <v>734</v>
      </c>
    </row>
    <row r="161" spans="1:13" x14ac:dyDescent="0.25">
      <c r="B161" t="s">
        <v>1306</v>
      </c>
      <c r="C161">
        <v>1001</v>
      </c>
      <c r="D161">
        <v>38</v>
      </c>
      <c r="E161">
        <v>139</v>
      </c>
      <c r="F161">
        <v>3.8</v>
      </c>
      <c r="G161">
        <v>0.3</v>
      </c>
      <c r="H161">
        <v>11.3</v>
      </c>
      <c r="I161">
        <v>15</v>
      </c>
      <c r="J161">
        <v>0.27</v>
      </c>
      <c r="K161">
        <v>0.35</v>
      </c>
      <c r="L161">
        <v>1.35</v>
      </c>
      <c r="M161">
        <v>2600</v>
      </c>
    </row>
    <row r="162" spans="1:13" x14ac:dyDescent="0.25">
      <c r="B162" t="s">
        <v>1307</v>
      </c>
      <c r="C162">
        <v>1029</v>
      </c>
      <c r="D162">
        <v>37</v>
      </c>
      <c r="E162">
        <v>144</v>
      </c>
      <c r="F162">
        <v>1.9</v>
      </c>
      <c r="G162">
        <v>0.3</v>
      </c>
      <c r="H162">
        <v>2.1</v>
      </c>
      <c r="I162">
        <v>14.4</v>
      </c>
      <c r="J162">
        <v>0.57999999999999996</v>
      </c>
      <c r="K162">
        <v>0.84</v>
      </c>
      <c r="L162">
        <v>1.34</v>
      </c>
      <c r="M162">
        <v>198</v>
      </c>
    </row>
    <row r="165" spans="1:13" x14ac:dyDescent="0.25">
      <c r="A165" t="s">
        <v>0</v>
      </c>
    </row>
    <row r="166" spans="1:13" x14ac:dyDescent="0.25">
      <c r="B166" t="s">
        <v>882</v>
      </c>
      <c r="C166" t="s">
        <v>255</v>
      </c>
      <c r="D166" t="s">
        <v>607</v>
      </c>
      <c r="E166" t="s">
        <v>606</v>
      </c>
      <c r="F166" t="s">
        <v>608</v>
      </c>
      <c r="G166" t="s">
        <v>482</v>
      </c>
      <c r="H166" t="s">
        <v>657</v>
      </c>
      <c r="I166" t="s">
        <v>733</v>
      </c>
      <c r="J166" t="s">
        <v>734</v>
      </c>
    </row>
    <row r="167" spans="1:13" x14ac:dyDescent="0.25">
      <c r="A167" t="s">
        <v>1256</v>
      </c>
      <c r="B167">
        <v>536617</v>
      </c>
      <c r="C167" t="s">
        <v>1309</v>
      </c>
      <c r="D167">
        <v>27</v>
      </c>
      <c r="E167">
        <v>54</v>
      </c>
      <c r="F167">
        <v>19</v>
      </c>
      <c r="G167">
        <v>1.4</v>
      </c>
      <c r="H167">
        <v>5.5</v>
      </c>
      <c r="I167">
        <v>1.1599999999999999</v>
      </c>
      <c r="J167" t="s">
        <v>1308</v>
      </c>
    </row>
    <row r="168" spans="1:13" x14ac:dyDescent="0.25">
      <c r="A168" t="s">
        <v>1259</v>
      </c>
      <c r="B168">
        <v>536617</v>
      </c>
      <c r="C168" t="s">
        <v>1309</v>
      </c>
      <c r="D168">
        <v>27</v>
      </c>
      <c r="E168">
        <v>54</v>
      </c>
      <c r="F168">
        <v>19</v>
      </c>
      <c r="G168">
        <v>1.4</v>
      </c>
      <c r="H168">
        <v>5.5</v>
      </c>
      <c r="I168">
        <v>1.1599999999999999</v>
      </c>
      <c r="J168" t="s">
        <v>1308</v>
      </c>
    </row>
    <row r="169" spans="1:13" x14ac:dyDescent="0.25">
      <c r="A169" t="s">
        <v>1260</v>
      </c>
      <c r="B169">
        <v>536617</v>
      </c>
      <c r="C169" t="s">
        <v>1309</v>
      </c>
      <c r="D169">
        <v>27</v>
      </c>
      <c r="E169">
        <v>54</v>
      </c>
      <c r="F169">
        <v>19</v>
      </c>
      <c r="G169">
        <v>1.4</v>
      </c>
      <c r="H169">
        <v>5.5</v>
      </c>
      <c r="I169">
        <v>1.1599999999999999</v>
      </c>
      <c r="J169" t="s">
        <v>1308</v>
      </c>
    </row>
    <row r="170" spans="1:13" x14ac:dyDescent="0.25">
      <c r="A170" t="s">
        <v>1258</v>
      </c>
      <c r="B170">
        <v>536617</v>
      </c>
      <c r="C170" t="s">
        <v>1309</v>
      </c>
      <c r="D170">
        <v>27</v>
      </c>
      <c r="E170">
        <v>54</v>
      </c>
      <c r="F170">
        <v>19</v>
      </c>
      <c r="G170">
        <v>1.4</v>
      </c>
      <c r="H170">
        <v>5.5</v>
      </c>
      <c r="I170">
        <v>1.1599999999999999</v>
      </c>
      <c r="J170" t="s">
        <v>1308</v>
      </c>
    </row>
    <row r="171" spans="1:13" x14ac:dyDescent="0.25">
      <c r="A171" t="s">
        <v>1261</v>
      </c>
      <c r="B171">
        <v>536624</v>
      </c>
      <c r="C171" t="s">
        <v>1309</v>
      </c>
      <c r="D171">
        <v>27</v>
      </c>
      <c r="E171">
        <v>54</v>
      </c>
      <c r="F171">
        <v>19</v>
      </c>
      <c r="G171">
        <v>1.4</v>
      </c>
      <c r="H171">
        <v>5.5</v>
      </c>
      <c r="I171">
        <v>1.1599999999999999</v>
      </c>
      <c r="J171" t="s">
        <v>1308</v>
      </c>
    </row>
    <row r="172" spans="1:13" x14ac:dyDescent="0.25">
      <c r="A172" t="s">
        <v>1262</v>
      </c>
      <c r="B172">
        <v>536624</v>
      </c>
      <c r="C172" t="s">
        <v>1309</v>
      </c>
      <c r="D172">
        <v>27</v>
      </c>
      <c r="E172">
        <v>54</v>
      </c>
      <c r="F172">
        <v>19</v>
      </c>
      <c r="G172">
        <v>1.4</v>
      </c>
      <c r="H172">
        <v>5.5</v>
      </c>
      <c r="I172">
        <v>1.1599999999999999</v>
      </c>
      <c r="J172" t="s">
        <v>1308</v>
      </c>
    </row>
    <row r="173" spans="1:13" x14ac:dyDescent="0.25">
      <c r="A173" t="s">
        <v>1257</v>
      </c>
      <c r="B173">
        <v>536624</v>
      </c>
      <c r="C173" t="s">
        <v>1309</v>
      </c>
      <c r="D173">
        <v>27</v>
      </c>
      <c r="E173">
        <v>54</v>
      </c>
      <c r="F173">
        <v>19</v>
      </c>
      <c r="G173">
        <v>1.4</v>
      </c>
      <c r="H173">
        <v>5.5</v>
      </c>
      <c r="I173">
        <v>1.1599999999999999</v>
      </c>
      <c r="J173" t="s">
        <v>1308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9"/>
  <sheetViews>
    <sheetView topLeftCell="F52" workbookViewId="0">
      <selection activeCell="N59" sqref="N59"/>
    </sheetView>
  </sheetViews>
  <sheetFormatPr defaultColWidth="8.85546875" defaultRowHeight="15" x14ac:dyDescent="0.25"/>
  <cols>
    <col min="1" max="1" width="14.42578125" bestFit="1" customWidth="1"/>
    <col min="2" max="2" width="6.42578125" bestFit="1" customWidth="1"/>
    <col min="3" max="3" width="16" bestFit="1" customWidth="1"/>
    <col min="4" max="4" width="10.28515625" bestFit="1" customWidth="1"/>
    <col min="5" max="5" width="16" bestFit="1" customWidth="1"/>
    <col min="6" max="6" width="10.140625" bestFit="1" customWidth="1"/>
    <col min="7" max="7" width="16" bestFit="1" customWidth="1"/>
    <col min="8" max="8" width="10.28515625" bestFit="1" customWidth="1"/>
    <col min="9" max="9" width="10.140625" bestFit="1" customWidth="1"/>
    <col min="10" max="10" width="10.28515625" bestFit="1" customWidth="1"/>
    <col min="11" max="11" width="16" bestFit="1" customWidth="1"/>
    <col min="12" max="12" width="14.7109375" customWidth="1"/>
    <col min="13" max="13" width="16" bestFit="1" customWidth="1"/>
    <col min="14" max="14" width="10.28515625" bestFit="1" customWidth="1"/>
    <col min="15" max="15" width="16" bestFit="1" customWidth="1"/>
    <col min="16" max="16" width="10.140625" bestFit="1" customWidth="1"/>
    <col min="17" max="17" width="16" bestFit="1" customWidth="1"/>
    <col min="18" max="18" width="10.28515625" bestFit="1" customWidth="1"/>
    <col min="19" max="19" width="10.140625" bestFit="1" customWidth="1"/>
  </cols>
  <sheetData>
    <row r="1" spans="1:19" x14ac:dyDescent="0.25">
      <c r="A1" s="12" t="s">
        <v>285</v>
      </c>
    </row>
    <row r="2" spans="1:19" x14ac:dyDescent="0.25">
      <c r="A2" s="14" t="s">
        <v>284</v>
      </c>
    </row>
    <row r="3" spans="1:19" x14ac:dyDescent="0.25">
      <c r="A3" s="14"/>
    </row>
    <row r="4" spans="1:19" x14ac:dyDescent="0.25">
      <c r="A4" s="14" t="s">
        <v>616</v>
      </c>
    </row>
    <row r="5" spans="1:19" x14ac:dyDescent="0.25">
      <c r="A5" s="8" t="s">
        <v>110</v>
      </c>
    </row>
    <row r="6" spans="1:19" x14ac:dyDescent="0.25">
      <c r="B6" t="s">
        <v>104</v>
      </c>
      <c r="D6" t="s">
        <v>54</v>
      </c>
      <c r="E6" t="s">
        <v>53</v>
      </c>
      <c r="H6" t="s">
        <v>55</v>
      </c>
      <c r="I6" t="s">
        <v>56</v>
      </c>
      <c r="J6" t="s">
        <v>105</v>
      </c>
      <c r="N6" t="s">
        <v>106</v>
      </c>
      <c r="R6" t="s">
        <v>57</v>
      </c>
    </row>
    <row r="7" spans="1:19" x14ac:dyDescent="0.25">
      <c r="B7" t="s">
        <v>103</v>
      </c>
      <c r="C7" t="s">
        <v>100</v>
      </c>
      <c r="D7" t="s">
        <v>101</v>
      </c>
      <c r="E7" t="s">
        <v>100</v>
      </c>
      <c r="F7" t="s">
        <v>102</v>
      </c>
      <c r="G7" t="s">
        <v>100</v>
      </c>
      <c r="H7" t="s">
        <v>101</v>
      </c>
      <c r="I7" t="s">
        <v>102</v>
      </c>
      <c r="J7" t="s">
        <v>101</v>
      </c>
      <c r="K7" t="s">
        <v>100</v>
      </c>
      <c r="L7" t="s">
        <v>102</v>
      </c>
      <c r="M7" t="s">
        <v>100</v>
      </c>
      <c r="N7" t="s">
        <v>101</v>
      </c>
      <c r="O7" t="s">
        <v>100</v>
      </c>
      <c r="P7" t="s">
        <v>102</v>
      </c>
      <c r="Q7" t="s">
        <v>100</v>
      </c>
      <c r="R7" t="s">
        <v>101</v>
      </c>
      <c r="S7" t="s">
        <v>102</v>
      </c>
    </row>
    <row r="8" spans="1:19" x14ac:dyDescent="0.25">
      <c r="A8" t="s">
        <v>58</v>
      </c>
      <c r="B8">
        <v>207</v>
      </c>
      <c r="C8" t="s">
        <v>59</v>
      </c>
      <c r="D8">
        <v>47.6</v>
      </c>
      <c r="E8" t="s">
        <v>60</v>
      </c>
      <c r="F8">
        <v>154.6</v>
      </c>
      <c r="G8" t="s">
        <v>61</v>
      </c>
      <c r="H8">
        <v>0.23</v>
      </c>
      <c r="I8">
        <v>0.75</v>
      </c>
      <c r="J8">
        <v>9</v>
      </c>
      <c r="K8" t="s">
        <v>62</v>
      </c>
      <c r="L8">
        <v>104</v>
      </c>
      <c r="M8" t="s">
        <v>63</v>
      </c>
      <c r="N8">
        <v>41</v>
      </c>
      <c r="O8" t="s">
        <v>64</v>
      </c>
      <c r="P8">
        <v>196</v>
      </c>
      <c r="Q8" t="s">
        <v>65</v>
      </c>
      <c r="R8">
        <v>0.23</v>
      </c>
      <c r="S8">
        <v>0.53</v>
      </c>
    </row>
    <row r="9" spans="1:19" x14ac:dyDescent="0.25">
      <c r="A9" t="s">
        <v>66</v>
      </c>
      <c r="B9">
        <v>214</v>
      </c>
      <c r="C9" t="s">
        <v>65</v>
      </c>
      <c r="D9">
        <v>8.9</v>
      </c>
      <c r="E9" t="s">
        <v>67</v>
      </c>
      <c r="F9">
        <v>54.9</v>
      </c>
      <c r="G9" t="s">
        <v>68</v>
      </c>
      <c r="H9">
        <v>0.04</v>
      </c>
      <c r="I9">
        <v>0.26</v>
      </c>
      <c r="J9" t="s">
        <v>107</v>
      </c>
      <c r="K9" t="s">
        <v>107</v>
      </c>
      <c r="L9">
        <v>3</v>
      </c>
      <c r="M9" t="s">
        <v>70</v>
      </c>
      <c r="N9" t="s">
        <v>69</v>
      </c>
      <c r="O9" t="s">
        <v>71</v>
      </c>
      <c r="P9">
        <v>27</v>
      </c>
      <c r="Q9" t="s">
        <v>72</v>
      </c>
      <c r="R9">
        <v>0.57999999999999996</v>
      </c>
      <c r="S9">
        <v>0.1</v>
      </c>
    </row>
    <row r="10" spans="1:19" x14ac:dyDescent="0.25">
      <c r="A10" t="s">
        <v>73</v>
      </c>
      <c r="B10">
        <v>250</v>
      </c>
      <c r="C10" t="s">
        <v>74</v>
      </c>
      <c r="D10">
        <v>0.1</v>
      </c>
      <c r="E10" t="s">
        <v>71</v>
      </c>
      <c r="F10">
        <v>2.7</v>
      </c>
      <c r="G10" t="s">
        <v>70</v>
      </c>
      <c r="H10">
        <v>0</v>
      </c>
      <c r="I10">
        <v>0.01</v>
      </c>
      <c r="J10">
        <v>0</v>
      </c>
      <c r="K10" t="s">
        <v>71</v>
      </c>
      <c r="L10">
        <v>0</v>
      </c>
      <c r="M10" t="s">
        <v>71</v>
      </c>
      <c r="N10">
        <v>0</v>
      </c>
      <c r="O10" t="s">
        <v>71</v>
      </c>
      <c r="P10">
        <v>5</v>
      </c>
      <c r="Q10" t="s">
        <v>70</v>
      </c>
      <c r="R10">
        <v>0.06</v>
      </c>
      <c r="S10">
        <v>7.0000000000000007E-2</v>
      </c>
    </row>
    <row r="11" spans="1:19" x14ac:dyDescent="0.25">
      <c r="A11" t="s">
        <v>75</v>
      </c>
      <c r="B11">
        <v>273</v>
      </c>
      <c r="C11" t="s">
        <v>76</v>
      </c>
      <c r="D11">
        <v>39.700000000000003</v>
      </c>
      <c r="E11" t="s">
        <v>77</v>
      </c>
      <c r="F11">
        <v>140.19999999999999</v>
      </c>
      <c r="G11" t="s">
        <v>78</v>
      </c>
      <c r="H11">
        <v>0.15</v>
      </c>
      <c r="I11">
        <v>0.51</v>
      </c>
      <c r="J11">
        <v>9</v>
      </c>
      <c r="K11" t="s">
        <v>79</v>
      </c>
      <c r="L11">
        <v>83</v>
      </c>
      <c r="M11" t="s">
        <v>61</v>
      </c>
      <c r="N11">
        <v>49</v>
      </c>
      <c r="O11" t="s">
        <v>63</v>
      </c>
      <c r="P11">
        <v>609</v>
      </c>
      <c r="Q11" t="s">
        <v>80</v>
      </c>
      <c r="R11">
        <v>0.17</v>
      </c>
      <c r="S11">
        <v>0.14000000000000001</v>
      </c>
    </row>
    <row r="12" spans="1:19" x14ac:dyDescent="0.25">
      <c r="A12">
        <v>2011</v>
      </c>
      <c r="B12">
        <v>944</v>
      </c>
      <c r="C12" t="s">
        <v>81</v>
      </c>
      <c r="D12">
        <v>96.2</v>
      </c>
      <c r="E12" t="s">
        <v>81</v>
      </c>
      <c r="F12">
        <v>352.3</v>
      </c>
      <c r="G12" t="s">
        <v>81</v>
      </c>
      <c r="H12">
        <v>0.1</v>
      </c>
      <c r="I12">
        <v>0.37</v>
      </c>
      <c r="J12">
        <v>18</v>
      </c>
      <c r="K12" t="s">
        <v>81</v>
      </c>
      <c r="L12">
        <v>190</v>
      </c>
      <c r="M12" t="s">
        <v>81</v>
      </c>
      <c r="N12">
        <v>90</v>
      </c>
      <c r="P12">
        <v>837</v>
      </c>
      <c r="R12">
        <v>0.2</v>
      </c>
      <c r="S12">
        <v>0.23</v>
      </c>
    </row>
    <row r="13" spans="1:19" x14ac:dyDescent="0.25">
      <c r="A13" t="s">
        <v>58</v>
      </c>
      <c r="B13">
        <v>155</v>
      </c>
      <c r="C13" t="s">
        <v>82</v>
      </c>
      <c r="D13">
        <v>28.6</v>
      </c>
      <c r="E13" t="s">
        <v>83</v>
      </c>
      <c r="F13">
        <v>98.7</v>
      </c>
      <c r="G13" t="s">
        <v>84</v>
      </c>
      <c r="H13">
        <v>0.19</v>
      </c>
      <c r="I13">
        <v>0.64</v>
      </c>
      <c r="J13">
        <v>4</v>
      </c>
      <c r="K13" t="s">
        <v>85</v>
      </c>
      <c r="L13">
        <v>7</v>
      </c>
      <c r="M13" t="s">
        <v>86</v>
      </c>
      <c r="N13">
        <v>16</v>
      </c>
      <c r="O13" t="s">
        <v>87</v>
      </c>
      <c r="P13">
        <v>32</v>
      </c>
      <c r="Q13" t="s">
        <v>64</v>
      </c>
      <c r="R13">
        <v>0.24</v>
      </c>
      <c r="S13">
        <v>0.22</v>
      </c>
    </row>
    <row r="14" spans="1:19" x14ac:dyDescent="0.25">
      <c r="A14" t="s">
        <v>66</v>
      </c>
      <c r="B14">
        <v>67</v>
      </c>
      <c r="C14" t="s">
        <v>67</v>
      </c>
      <c r="D14">
        <v>0.3</v>
      </c>
      <c r="E14" t="s">
        <v>70</v>
      </c>
      <c r="F14">
        <v>1.4</v>
      </c>
      <c r="G14" t="s">
        <v>70</v>
      </c>
      <c r="H14">
        <v>0.01</v>
      </c>
      <c r="I14">
        <v>0.02</v>
      </c>
      <c r="J14" t="s">
        <v>107</v>
      </c>
      <c r="K14" t="s">
        <v>70</v>
      </c>
      <c r="L14" t="s">
        <v>107</v>
      </c>
      <c r="M14" t="s">
        <v>71</v>
      </c>
      <c r="N14">
        <v>1</v>
      </c>
      <c r="O14" t="s">
        <v>72</v>
      </c>
      <c r="P14">
        <v>0</v>
      </c>
      <c r="Q14" t="s">
        <v>71</v>
      </c>
      <c r="R14">
        <v>0.06</v>
      </c>
      <c r="S14">
        <v>0.73</v>
      </c>
    </row>
    <row r="15" spans="1:19" x14ac:dyDescent="0.25">
      <c r="A15" t="s">
        <v>73</v>
      </c>
      <c r="B15">
        <v>321</v>
      </c>
      <c r="C15" t="s">
        <v>88</v>
      </c>
      <c r="D15">
        <v>4.9000000000000004</v>
      </c>
      <c r="E15" t="s">
        <v>89</v>
      </c>
      <c r="F15">
        <v>21.7</v>
      </c>
      <c r="G15" t="s">
        <v>90</v>
      </c>
      <c r="H15">
        <v>0.02</v>
      </c>
      <c r="I15">
        <v>7.0000000000000007E-2</v>
      </c>
      <c r="J15" t="s">
        <v>107</v>
      </c>
      <c r="K15" t="s">
        <v>91</v>
      </c>
      <c r="L15">
        <v>1</v>
      </c>
      <c r="M15" t="s">
        <v>92</v>
      </c>
      <c r="N15">
        <v>3</v>
      </c>
      <c r="O15" t="s">
        <v>89</v>
      </c>
      <c r="P15">
        <v>12</v>
      </c>
      <c r="Q15" t="s">
        <v>93</v>
      </c>
      <c r="R15">
        <v>7.0000000000000007E-2</v>
      </c>
      <c r="S15">
        <v>0.08</v>
      </c>
    </row>
    <row r="16" spans="1:19" x14ac:dyDescent="0.25">
      <c r="A16" t="s">
        <v>75</v>
      </c>
      <c r="B16">
        <v>205</v>
      </c>
      <c r="C16" t="s">
        <v>94</v>
      </c>
      <c r="D16">
        <v>5.8</v>
      </c>
      <c r="E16" t="s">
        <v>95</v>
      </c>
      <c r="F16">
        <v>63.3</v>
      </c>
      <c r="G16" t="s">
        <v>96</v>
      </c>
      <c r="H16">
        <v>0.03</v>
      </c>
      <c r="I16">
        <v>0.31</v>
      </c>
      <c r="J16">
        <v>1</v>
      </c>
      <c r="K16" t="s">
        <v>93</v>
      </c>
      <c r="L16">
        <v>5</v>
      </c>
      <c r="M16" t="s">
        <v>97</v>
      </c>
      <c r="N16">
        <v>5</v>
      </c>
      <c r="O16" t="s">
        <v>98</v>
      </c>
      <c r="P16">
        <v>27</v>
      </c>
      <c r="Q16" t="s">
        <v>99</v>
      </c>
      <c r="R16">
        <v>0.18</v>
      </c>
      <c r="S16">
        <v>0.17</v>
      </c>
    </row>
    <row r="17" spans="1:19" x14ac:dyDescent="0.25">
      <c r="A17">
        <v>2012</v>
      </c>
      <c r="B17">
        <v>748</v>
      </c>
      <c r="C17" t="s">
        <v>81</v>
      </c>
      <c r="D17">
        <v>39.6</v>
      </c>
      <c r="E17" t="s">
        <v>81</v>
      </c>
      <c r="F17">
        <v>185.1</v>
      </c>
      <c r="G17" t="s">
        <v>81</v>
      </c>
      <c r="H17">
        <v>0.05</v>
      </c>
      <c r="I17">
        <v>0.25</v>
      </c>
      <c r="J17">
        <v>5</v>
      </c>
      <c r="K17" t="s">
        <v>81</v>
      </c>
      <c r="L17">
        <v>13</v>
      </c>
      <c r="M17" t="s">
        <v>81</v>
      </c>
      <c r="N17">
        <v>24</v>
      </c>
      <c r="O17" t="s">
        <v>81</v>
      </c>
      <c r="P17">
        <v>72</v>
      </c>
      <c r="Q17" t="s">
        <v>81</v>
      </c>
      <c r="R17">
        <v>0.21</v>
      </c>
      <c r="S17">
        <v>0.18</v>
      </c>
    </row>
    <row r="18" spans="1:19" x14ac:dyDescent="0.25">
      <c r="A18" t="s">
        <v>58</v>
      </c>
      <c r="B18">
        <v>286</v>
      </c>
      <c r="D18">
        <v>29.7</v>
      </c>
      <c r="F18">
        <v>141.9</v>
      </c>
      <c r="H18">
        <v>0.1</v>
      </c>
      <c r="I18">
        <v>0.5</v>
      </c>
      <c r="J18">
        <v>5</v>
      </c>
      <c r="L18">
        <v>27</v>
      </c>
      <c r="N18">
        <v>3</v>
      </c>
      <c r="P18">
        <v>4</v>
      </c>
      <c r="R18">
        <v>0.2</v>
      </c>
      <c r="S18">
        <v>0.41</v>
      </c>
    </row>
    <row r="19" spans="1:19" x14ac:dyDescent="0.25">
      <c r="A19" t="s">
        <v>66</v>
      </c>
      <c r="B19">
        <v>269</v>
      </c>
      <c r="D19">
        <v>17.5</v>
      </c>
      <c r="F19">
        <v>86.6</v>
      </c>
      <c r="H19">
        <v>7.0000000000000007E-2</v>
      </c>
      <c r="I19">
        <v>0.32</v>
      </c>
      <c r="J19">
        <v>1</v>
      </c>
      <c r="L19">
        <v>8</v>
      </c>
      <c r="N19">
        <v>12</v>
      </c>
      <c r="P19">
        <v>53</v>
      </c>
      <c r="R19">
        <v>7.0000000000000007E-2</v>
      </c>
      <c r="S19">
        <v>0.15</v>
      </c>
    </row>
    <row r="20" spans="1:19" x14ac:dyDescent="0.25">
      <c r="A20" t="s">
        <v>109</v>
      </c>
      <c r="B20" s="2">
        <f>AVERAGE(B17,B12)</f>
        <v>846</v>
      </c>
      <c r="D20">
        <f t="shared" ref="D20:S20" si="0">AVERAGE(D17,D12)</f>
        <v>67.900000000000006</v>
      </c>
      <c r="F20">
        <f t="shared" si="0"/>
        <v>268.7</v>
      </c>
      <c r="H20">
        <f t="shared" si="0"/>
        <v>7.5000000000000011E-2</v>
      </c>
      <c r="I20">
        <f t="shared" si="0"/>
        <v>0.31</v>
      </c>
      <c r="J20" s="2">
        <f t="shared" si="0"/>
        <v>11.5</v>
      </c>
      <c r="K20" s="2"/>
      <c r="L20" s="2">
        <f t="shared" si="0"/>
        <v>101.5</v>
      </c>
      <c r="M20" s="2"/>
      <c r="N20" s="2">
        <f t="shared" si="0"/>
        <v>57</v>
      </c>
      <c r="O20" s="2"/>
      <c r="P20" s="2">
        <f t="shared" si="0"/>
        <v>454.5</v>
      </c>
      <c r="R20">
        <f t="shared" si="0"/>
        <v>0.20500000000000002</v>
      </c>
      <c r="S20">
        <f t="shared" si="0"/>
        <v>0.20500000000000002</v>
      </c>
    </row>
    <row r="21" spans="1:19" x14ac:dyDescent="0.25">
      <c r="J21" s="2"/>
      <c r="K21" s="2"/>
      <c r="L21" s="2"/>
      <c r="M21" s="2"/>
      <c r="N21" s="2"/>
      <c r="O21" s="2"/>
      <c r="P21" s="2"/>
    </row>
    <row r="22" spans="1:19" x14ac:dyDescent="0.25">
      <c r="E22" s="14" t="s">
        <v>283</v>
      </c>
    </row>
    <row r="24" spans="1:19" x14ac:dyDescent="0.25">
      <c r="A24" s="8" t="s">
        <v>111</v>
      </c>
    </row>
    <row r="25" spans="1:19" x14ac:dyDescent="0.25">
      <c r="A25">
        <v>0</v>
      </c>
      <c r="B25">
        <v>1</v>
      </c>
      <c r="L25" t="s">
        <v>116</v>
      </c>
      <c r="M25" t="s">
        <v>117</v>
      </c>
    </row>
    <row r="26" spans="1:19" x14ac:dyDescent="0.25">
      <c r="A26">
        <v>0.1</v>
      </c>
      <c r="B26">
        <v>8</v>
      </c>
      <c r="K26" t="s">
        <v>112</v>
      </c>
      <c r="L26" t="s">
        <v>118</v>
      </c>
      <c r="M26" t="s">
        <v>122</v>
      </c>
    </row>
    <row r="27" spans="1:19" x14ac:dyDescent="0.25">
      <c r="K27" t="s">
        <v>113</v>
      </c>
      <c r="L27" t="s">
        <v>119</v>
      </c>
      <c r="M27" t="s">
        <v>123</v>
      </c>
    </row>
    <row r="28" spans="1:19" x14ac:dyDescent="0.25">
      <c r="K28" t="s">
        <v>114</v>
      </c>
      <c r="L28" t="s">
        <v>120</v>
      </c>
      <c r="M28" t="s">
        <v>124</v>
      </c>
    </row>
    <row r="29" spans="1:19" x14ac:dyDescent="0.25">
      <c r="K29" t="s">
        <v>115</v>
      </c>
      <c r="L29" t="s">
        <v>121</v>
      </c>
      <c r="M29" t="s">
        <v>125</v>
      </c>
    </row>
    <row r="55" spans="1:14" x14ac:dyDescent="0.25">
      <c r="A55" s="13" t="s">
        <v>383</v>
      </c>
    </row>
    <row r="56" spans="1:14" x14ac:dyDescent="0.25">
      <c r="G56" t="s">
        <v>0</v>
      </c>
      <c r="H56" t="s">
        <v>604</v>
      </c>
    </row>
    <row r="57" spans="1:14" x14ac:dyDescent="0.25">
      <c r="H57" t="s">
        <v>607</v>
      </c>
      <c r="I57" t="s">
        <v>606</v>
      </c>
      <c r="J57" t="s">
        <v>608</v>
      </c>
      <c r="K57" t="s">
        <v>482</v>
      </c>
      <c r="L57" t="s">
        <v>804</v>
      </c>
      <c r="M57" t="s">
        <v>805</v>
      </c>
    </row>
    <row r="58" spans="1:14" x14ac:dyDescent="0.25">
      <c r="F58" t="s">
        <v>614</v>
      </c>
      <c r="G58" t="s">
        <v>605</v>
      </c>
      <c r="H58">
        <v>62</v>
      </c>
      <c r="I58">
        <v>21</v>
      </c>
      <c r="J58">
        <v>17</v>
      </c>
      <c r="K58">
        <v>0.84</v>
      </c>
      <c r="N58" s="19" t="s">
        <v>609</v>
      </c>
    </row>
    <row r="59" spans="1:14" x14ac:dyDescent="0.25">
      <c r="F59" t="s">
        <v>612</v>
      </c>
      <c r="G59" t="s">
        <v>610</v>
      </c>
      <c r="H59">
        <v>57</v>
      </c>
      <c r="I59">
        <v>33</v>
      </c>
      <c r="J59">
        <v>10</v>
      </c>
      <c r="K59">
        <v>1.06</v>
      </c>
      <c r="L59">
        <v>4.0999999999999996</v>
      </c>
      <c r="M59">
        <v>6.6</v>
      </c>
      <c r="N59" s="19" t="s">
        <v>611</v>
      </c>
    </row>
    <row r="61" spans="1:14" x14ac:dyDescent="0.25">
      <c r="G61" t="s">
        <v>449</v>
      </c>
      <c r="H61" t="s">
        <v>612</v>
      </c>
      <c r="I61" t="s">
        <v>613</v>
      </c>
    </row>
    <row r="62" spans="1:14" x14ac:dyDescent="0.25">
      <c r="H62">
        <v>1.4999999999999999E-2</v>
      </c>
      <c r="I62">
        <v>5.0000000000000001E-3</v>
      </c>
    </row>
    <row r="70" spans="1:16" x14ac:dyDescent="0.25">
      <c r="K70" t="s">
        <v>612</v>
      </c>
    </row>
    <row r="71" spans="1:16" x14ac:dyDescent="0.25">
      <c r="L71" t="s">
        <v>20</v>
      </c>
      <c r="M71" t="s">
        <v>252</v>
      </c>
      <c r="N71" t="s">
        <v>808</v>
      </c>
      <c r="O71" t="s">
        <v>810</v>
      </c>
      <c r="P71" t="s">
        <v>659</v>
      </c>
    </row>
    <row r="72" spans="1:16" x14ac:dyDescent="0.25">
      <c r="K72" t="s">
        <v>126</v>
      </c>
      <c r="L72">
        <v>2010</v>
      </c>
      <c r="M72">
        <v>165</v>
      </c>
      <c r="N72" t="s">
        <v>809</v>
      </c>
      <c r="O72">
        <f>M72*0.1</f>
        <v>16.5</v>
      </c>
      <c r="P72">
        <f>O72*0.4364</f>
        <v>7.2006000000000006</v>
      </c>
    </row>
    <row r="73" spans="1:16" x14ac:dyDescent="0.25">
      <c r="K73" t="s">
        <v>223</v>
      </c>
      <c r="L73">
        <v>2011</v>
      </c>
    </row>
    <row r="74" spans="1:16" x14ac:dyDescent="0.25">
      <c r="K74" t="s">
        <v>806</v>
      </c>
      <c r="L74">
        <v>2012</v>
      </c>
      <c r="M74">
        <v>190</v>
      </c>
      <c r="N74" t="s">
        <v>807</v>
      </c>
      <c r="O74">
        <f>M74*0.14</f>
        <v>26.6</v>
      </c>
      <c r="P74">
        <f t="shared" ref="P74" si="1">O74*0.4364</f>
        <v>11.60824</v>
      </c>
    </row>
    <row r="77" spans="1:16" ht="87.75" customHeight="1" x14ac:dyDescent="0.25">
      <c r="A77" s="46" t="s">
        <v>615</v>
      </c>
      <c r="B77" s="46"/>
      <c r="C77" s="46"/>
      <c r="D77" s="46"/>
      <c r="E77" s="46"/>
    </row>
    <row r="79" spans="1:16" x14ac:dyDescent="0.25">
      <c r="A79" s="13" t="s">
        <v>281</v>
      </c>
    </row>
  </sheetData>
  <mergeCells count="1">
    <mergeCell ref="A77:E77"/>
  </mergeCells>
  <hyperlinks>
    <hyperlink ref="N58" r:id="rId1" xr:uid="{B094A886-D8F1-4AFE-BA13-539F9BA71CBD}"/>
    <hyperlink ref="N59" r:id="rId2" xr:uid="{961AA954-DA41-4888-94E4-C0A0294E6E2A}"/>
  </hyperlinks>
  <pageMargins left="0.7" right="0.7" top="0.75" bottom="0.75" header="0.3" footer="0.3"/>
  <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8285-1F53-43BC-870A-BBA58AA78BEE}">
  <dimension ref="A1:AK255"/>
  <sheetViews>
    <sheetView workbookViewId="0">
      <selection activeCell="I9" sqref="I9"/>
    </sheetView>
  </sheetViews>
  <sheetFormatPr defaultRowHeight="15" x14ac:dyDescent="0.25"/>
  <cols>
    <col min="8" max="8" width="12.140625" customWidth="1"/>
    <col min="27" max="27" width="25.42578125" customWidth="1"/>
  </cols>
  <sheetData>
    <row r="1" spans="1:33" x14ac:dyDescent="0.25">
      <c r="A1" s="13" t="s">
        <v>383</v>
      </c>
      <c r="N1" s="13" t="s">
        <v>406</v>
      </c>
      <c r="AA1" s="13" t="s">
        <v>420</v>
      </c>
    </row>
    <row r="2" spans="1:33" x14ac:dyDescent="0.25">
      <c r="AA2" t="s">
        <v>407</v>
      </c>
    </row>
    <row r="3" spans="1:33" x14ac:dyDescent="0.25">
      <c r="AA3" t="s">
        <v>408</v>
      </c>
      <c r="AB3">
        <v>2000</v>
      </c>
      <c r="AC3">
        <v>2001</v>
      </c>
      <c r="AD3">
        <v>2002</v>
      </c>
      <c r="AE3">
        <v>2003</v>
      </c>
      <c r="AF3">
        <v>2004</v>
      </c>
      <c r="AG3" t="s">
        <v>419</v>
      </c>
    </row>
    <row r="4" spans="1:33" x14ac:dyDescent="0.25">
      <c r="AA4" t="s">
        <v>409</v>
      </c>
      <c r="AB4" t="s">
        <v>53</v>
      </c>
    </row>
    <row r="5" spans="1:33" x14ac:dyDescent="0.25">
      <c r="H5" t="s">
        <v>1577</v>
      </c>
      <c r="AA5" t="s">
        <v>410</v>
      </c>
      <c r="AB5">
        <v>16.600000000000001</v>
      </c>
      <c r="AC5">
        <v>24.4</v>
      </c>
      <c r="AD5">
        <v>44.1</v>
      </c>
      <c r="AE5">
        <v>14.8</v>
      </c>
      <c r="AF5">
        <v>49.2</v>
      </c>
      <c r="AG5">
        <v>53.1</v>
      </c>
    </row>
    <row r="6" spans="1:33" x14ac:dyDescent="0.25">
      <c r="AA6" t="s">
        <v>142</v>
      </c>
      <c r="AB6">
        <v>22.4</v>
      </c>
      <c r="AC6">
        <v>68.599999999999994</v>
      </c>
      <c r="AD6">
        <v>58.5</v>
      </c>
      <c r="AE6">
        <v>37.4</v>
      </c>
      <c r="AF6">
        <v>24.8</v>
      </c>
      <c r="AG6">
        <v>52.7</v>
      </c>
    </row>
    <row r="7" spans="1:33" x14ac:dyDescent="0.25">
      <c r="AA7" t="s">
        <v>411</v>
      </c>
      <c r="AB7">
        <v>33.200000000000003</v>
      </c>
      <c r="AC7">
        <v>15.9</v>
      </c>
      <c r="AD7">
        <v>29.4</v>
      </c>
      <c r="AE7">
        <v>52.2</v>
      </c>
      <c r="AF7">
        <v>92</v>
      </c>
      <c r="AG7">
        <v>69.8</v>
      </c>
    </row>
    <row r="8" spans="1:33" x14ac:dyDescent="0.25">
      <c r="AA8" t="s">
        <v>144</v>
      </c>
      <c r="AB8">
        <v>75.8</v>
      </c>
      <c r="AC8">
        <v>48.8</v>
      </c>
      <c r="AD8">
        <v>80.400000000000006</v>
      </c>
      <c r="AE8">
        <v>68.2</v>
      </c>
      <c r="AF8">
        <v>42</v>
      </c>
      <c r="AG8">
        <v>80.599999999999994</v>
      </c>
    </row>
    <row r="9" spans="1:33" x14ac:dyDescent="0.25">
      <c r="G9" t="s">
        <v>405</v>
      </c>
      <c r="AA9" t="s">
        <v>8</v>
      </c>
      <c r="AB9">
        <v>16.3</v>
      </c>
      <c r="AC9">
        <v>77.900000000000006</v>
      </c>
      <c r="AD9">
        <v>95.4</v>
      </c>
      <c r="AE9">
        <v>133.80000000000001</v>
      </c>
      <c r="AF9">
        <v>222.8</v>
      </c>
      <c r="AG9">
        <v>75.099999999999994</v>
      </c>
    </row>
    <row r="10" spans="1:33" x14ac:dyDescent="0.25">
      <c r="AA10" t="s">
        <v>412</v>
      </c>
      <c r="AB10">
        <v>95.6</v>
      </c>
      <c r="AC10">
        <v>62.8</v>
      </c>
      <c r="AD10">
        <v>41.6</v>
      </c>
      <c r="AE10">
        <v>84.8</v>
      </c>
      <c r="AF10">
        <v>79.400000000000006</v>
      </c>
      <c r="AG10">
        <v>77.7</v>
      </c>
    </row>
    <row r="11" spans="1:33" x14ac:dyDescent="0.25">
      <c r="AA11" t="s">
        <v>413</v>
      </c>
      <c r="AB11">
        <v>82.2</v>
      </c>
      <c r="AC11">
        <v>28.9</v>
      </c>
      <c r="AD11">
        <v>64.7</v>
      </c>
      <c r="AE11">
        <v>58.8</v>
      </c>
      <c r="AF11">
        <v>57.9</v>
      </c>
      <c r="AG11">
        <v>81.400000000000006</v>
      </c>
    </row>
    <row r="12" spans="1:33" x14ac:dyDescent="0.25">
      <c r="AA12" t="s">
        <v>137</v>
      </c>
      <c r="AB12">
        <v>133.80000000000001</v>
      </c>
      <c r="AC12">
        <v>16.899999999999999</v>
      </c>
      <c r="AD12">
        <v>21.4</v>
      </c>
      <c r="AE12">
        <v>142.80000000000001</v>
      </c>
      <c r="AF12">
        <v>122.9</v>
      </c>
      <c r="AG12">
        <v>82.9</v>
      </c>
    </row>
    <row r="13" spans="1:33" x14ac:dyDescent="0.25">
      <c r="AA13" t="s">
        <v>414</v>
      </c>
      <c r="AB13">
        <v>110.5</v>
      </c>
      <c r="AC13">
        <v>77</v>
      </c>
      <c r="AD13">
        <v>37.799999999999997</v>
      </c>
      <c r="AE13">
        <v>94.4</v>
      </c>
      <c r="AF13">
        <v>22.6</v>
      </c>
      <c r="AG13">
        <v>80.8</v>
      </c>
    </row>
    <row r="14" spans="1:33" x14ac:dyDescent="0.25">
      <c r="AA14" t="s">
        <v>140</v>
      </c>
      <c r="AB14">
        <v>73.400000000000006</v>
      </c>
      <c r="AC14">
        <v>142.30000000000001</v>
      </c>
      <c r="AD14">
        <v>31.8</v>
      </c>
      <c r="AE14">
        <v>66.599999999999994</v>
      </c>
      <c r="AF14">
        <v>53</v>
      </c>
      <c r="AG14">
        <v>60.6</v>
      </c>
    </row>
    <row r="15" spans="1:33" x14ac:dyDescent="0.25">
      <c r="AA15" t="s">
        <v>415</v>
      </c>
      <c r="AB15">
        <v>43.8</v>
      </c>
      <c r="AC15">
        <v>60.4</v>
      </c>
      <c r="AD15">
        <v>79.599999999999994</v>
      </c>
      <c r="AE15">
        <v>79.400000000000006</v>
      </c>
      <c r="AF15">
        <v>94.2</v>
      </c>
      <c r="AG15">
        <v>71.400000000000006</v>
      </c>
    </row>
    <row r="16" spans="1:33" x14ac:dyDescent="0.25">
      <c r="AA16" t="s">
        <v>416</v>
      </c>
      <c r="AB16">
        <v>39.4</v>
      </c>
      <c r="AC16">
        <v>50.6</v>
      </c>
      <c r="AD16">
        <v>59.6</v>
      </c>
      <c r="AE16">
        <v>76.599999999999994</v>
      </c>
      <c r="AF16">
        <v>73.8</v>
      </c>
      <c r="AG16">
        <v>72.400000000000006</v>
      </c>
    </row>
    <row r="17" spans="1:33" x14ac:dyDescent="0.25">
      <c r="AA17" t="s">
        <v>417</v>
      </c>
      <c r="AB17">
        <v>511.8</v>
      </c>
      <c r="AC17">
        <v>405.8</v>
      </c>
      <c r="AD17">
        <v>292.7</v>
      </c>
      <c r="AE17">
        <v>581.20000000000005</v>
      </c>
      <c r="AF17">
        <v>558.6</v>
      </c>
      <c r="AG17">
        <v>458.5</v>
      </c>
    </row>
    <row r="18" spans="1:33" x14ac:dyDescent="0.25">
      <c r="AA18" t="s">
        <v>418</v>
      </c>
      <c r="AB18">
        <v>742.8</v>
      </c>
      <c r="AC18">
        <v>674.5</v>
      </c>
      <c r="AD18">
        <v>644.29999999999995</v>
      </c>
      <c r="AE18">
        <v>909.8</v>
      </c>
      <c r="AF18">
        <v>934.6</v>
      </c>
      <c r="AG18">
        <v>858.5</v>
      </c>
    </row>
    <row r="20" spans="1:33" ht="46.5" customHeight="1" x14ac:dyDescent="0.25">
      <c r="A20" s="47" t="s">
        <v>404</v>
      </c>
      <c r="B20" s="47"/>
      <c r="C20" s="47"/>
      <c r="D20" s="47"/>
      <c r="E20" s="47"/>
      <c r="F20" s="47"/>
    </row>
    <row r="21" spans="1:33" ht="46.5" customHeight="1" x14ac:dyDescent="0.25">
      <c r="AA21" s="46" t="s">
        <v>427</v>
      </c>
      <c r="AB21" s="46"/>
      <c r="AC21" s="46"/>
      <c r="AD21" s="46"/>
      <c r="AE21" s="46"/>
      <c r="AF21" s="46"/>
    </row>
    <row r="22" spans="1:33" x14ac:dyDescent="0.25">
      <c r="AA22" t="s">
        <v>20</v>
      </c>
      <c r="AB22" t="s">
        <v>424</v>
      </c>
      <c r="AC22" t="s">
        <v>425</v>
      </c>
    </row>
    <row r="23" spans="1:33" x14ac:dyDescent="0.25">
      <c r="AA23" t="s">
        <v>421</v>
      </c>
    </row>
    <row r="24" spans="1:33" x14ac:dyDescent="0.25">
      <c r="AA24">
        <v>2000</v>
      </c>
      <c r="AB24">
        <v>32.700000000000003</v>
      </c>
      <c r="AC24">
        <v>8.5</v>
      </c>
    </row>
    <row r="25" spans="1:33" x14ac:dyDescent="0.25">
      <c r="AA25">
        <v>2001</v>
      </c>
      <c r="AB25">
        <v>68.400000000000006</v>
      </c>
      <c r="AC25">
        <v>17.100000000000001</v>
      </c>
    </row>
    <row r="26" spans="1:33" x14ac:dyDescent="0.25">
      <c r="G26">
        <v>76.8</v>
      </c>
      <c r="H26" t="s">
        <v>658</v>
      </c>
      <c r="I26" t="s">
        <v>146</v>
      </c>
      <c r="J26">
        <f>G26*0.4364</f>
        <v>33.515520000000002</v>
      </c>
      <c r="K26" t="s">
        <v>659</v>
      </c>
      <c r="AA26">
        <v>2002</v>
      </c>
      <c r="AB26">
        <v>26.6</v>
      </c>
      <c r="AC26">
        <v>1.4</v>
      </c>
    </row>
    <row r="27" spans="1:33" x14ac:dyDescent="0.25">
      <c r="AA27">
        <v>2003</v>
      </c>
      <c r="AB27">
        <v>50.9</v>
      </c>
      <c r="AC27">
        <v>8.9</v>
      </c>
    </row>
    <row r="28" spans="1:33" x14ac:dyDescent="0.25">
      <c r="G28" t="s">
        <v>662</v>
      </c>
      <c r="AA28">
        <v>2004</v>
      </c>
      <c r="AB28">
        <v>9.1</v>
      </c>
      <c r="AC28">
        <v>1.2</v>
      </c>
    </row>
    <row r="29" spans="1:33" x14ac:dyDescent="0.25">
      <c r="G29" t="s">
        <v>663</v>
      </c>
      <c r="AA29" t="s">
        <v>133</v>
      </c>
      <c r="AB29">
        <v>187.7</v>
      </c>
      <c r="AC29">
        <v>37.1</v>
      </c>
    </row>
    <row r="30" spans="1:33" x14ac:dyDescent="0.25">
      <c r="AA30" t="s">
        <v>426</v>
      </c>
      <c r="AB30">
        <v>37.5</v>
      </c>
      <c r="AC30">
        <v>7.4</v>
      </c>
    </row>
    <row r="31" spans="1:33" x14ac:dyDescent="0.25">
      <c r="A31" s="13" t="s">
        <v>281</v>
      </c>
      <c r="AA31" t="s">
        <v>422</v>
      </c>
    </row>
    <row r="32" spans="1:33" x14ac:dyDescent="0.25">
      <c r="AA32">
        <v>2000</v>
      </c>
      <c r="AB32">
        <v>33.9</v>
      </c>
      <c r="AC32">
        <v>43.1</v>
      </c>
    </row>
    <row r="33" spans="27:29" x14ac:dyDescent="0.25">
      <c r="AA33">
        <v>2001</v>
      </c>
      <c r="AB33">
        <v>209.2</v>
      </c>
      <c r="AC33">
        <v>241.4</v>
      </c>
    </row>
    <row r="34" spans="27:29" x14ac:dyDescent="0.25">
      <c r="AA34">
        <v>2002</v>
      </c>
      <c r="AB34">
        <v>101.8</v>
      </c>
      <c r="AC34">
        <v>184.8</v>
      </c>
    </row>
    <row r="35" spans="27:29" x14ac:dyDescent="0.25">
      <c r="AA35">
        <v>2003</v>
      </c>
      <c r="AB35">
        <v>52.1</v>
      </c>
      <c r="AC35">
        <v>220.3</v>
      </c>
    </row>
    <row r="36" spans="27:29" x14ac:dyDescent="0.25">
      <c r="AA36">
        <v>2004</v>
      </c>
      <c r="AB36">
        <v>366.7</v>
      </c>
      <c r="AC36">
        <v>443</v>
      </c>
    </row>
    <row r="37" spans="27:29" x14ac:dyDescent="0.25">
      <c r="AA37" t="s">
        <v>133</v>
      </c>
      <c r="AB37">
        <v>763.7</v>
      </c>
      <c r="AC37">
        <v>1132.5999999999999</v>
      </c>
    </row>
    <row r="38" spans="27:29" x14ac:dyDescent="0.25">
      <c r="AA38" t="s">
        <v>426</v>
      </c>
      <c r="AB38">
        <v>152.69999999999999</v>
      </c>
      <c r="AC38">
        <v>226.5</v>
      </c>
    </row>
    <row r="39" spans="27:29" x14ac:dyDescent="0.25">
      <c r="AA39" t="s">
        <v>428</v>
      </c>
    </row>
    <row r="40" spans="27:29" x14ac:dyDescent="0.25">
      <c r="AA40">
        <v>2000</v>
      </c>
      <c r="AB40">
        <v>66.599999999999994</v>
      </c>
      <c r="AC40">
        <v>51.6</v>
      </c>
    </row>
    <row r="41" spans="27:29" x14ac:dyDescent="0.25">
      <c r="AA41">
        <v>2001</v>
      </c>
      <c r="AB41">
        <v>277.60000000000002</v>
      </c>
      <c r="AC41">
        <v>258.5</v>
      </c>
    </row>
    <row r="42" spans="27:29" x14ac:dyDescent="0.25">
      <c r="AA42">
        <v>2002</v>
      </c>
      <c r="AB42">
        <v>128.4</v>
      </c>
      <c r="AC42">
        <v>186.2</v>
      </c>
    </row>
    <row r="43" spans="27:29" x14ac:dyDescent="0.25">
      <c r="AA43">
        <v>2003</v>
      </c>
      <c r="AB43">
        <v>103</v>
      </c>
      <c r="AC43">
        <v>229.2</v>
      </c>
    </row>
    <row r="44" spans="27:29" x14ac:dyDescent="0.25">
      <c r="AA44">
        <v>2004</v>
      </c>
      <c r="AB44">
        <v>375.8</v>
      </c>
      <c r="AC44">
        <v>444.2</v>
      </c>
    </row>
    <row r="45" spans="27:29" x14ac:dyDescent="0.25">
      <c r="AA45" t="s">
        <v>133</v>
      </c>
      <c r="AB45">
        <v>951.4</v>
      </c>
      <c r="AC45">
        <v>1169.7</v>
      </c>
    </row>
    <row r="46" spans="27:29" x14ac:dyDescent="0.25">
      <c r="AA46" t="s">
        <v>426</v>
      </c>
      <c r="AB46">
        <v>190.3</v>
      </c>
      <c r="AC46">
        <v>233.9</v>
      </c>
    </row>
    <row r="47" spans="27:29" x14ac:dyDescent="0.25">
      <c r="AA47" t="s">
        <v>423</v>
      </c>
    </row>
    <row r="48" spans="27:29" x14ac:dyDescent="0.25">
      <c r="AA48" t="s">
        <v>42</v>
      </c>
      <c r="AB48">
        <v>20</v>
      </c>
      <c r="AC48">
        <v>3</v>
      </c>
    </row>
    <row r="49" spans="1:37" x14ac:dyDescent="0.25">
      <c r="AA49" t="s">
        <v>41</v>
      </c>
      <c r="AB49">
        <v>80</v>
      </c>
      <c r="AC49">
        <v>97</v>
      </c>
    </row>
    <row r="55" spans="1:37" x14ac:dyDescent="0.25">
      <c r="AA55" t="s">
        <v>429</v>
      </c>
    </row>
    <row r="56" spans="1:37" x14ac:dyDescent="0.25">
      <c r="AA56" t="s">
        <v>430</v>
      </c>
    </row>
    <row r="57" spans="1:37" x14ac:dyDescent="0.25">
      <c r="A57" t="s">
        <v>634</v>
      </c>
      <c r="AA57" t="s">
        <v>431</v>
      </c>
    </row>
    <row r="58" spans="1:37" x14ac:dyDescent="0.25">
      <c r="A58" t="s">
        <v>513</v>
      </c>
      <c r="AB58" t="s">
        <v>424</v>
      </c>
      <c r="AG58" t="s">
        <v>425</v>
      </c>
    </row>
    <row r="59" spans="1:37" x14ac:dyDescent="0.25">
      <c r="A59" t="s">
        <v>698</v>
      </c>
      <c r="B59" s="19" t="s">
        <v>699</v>
      </c>
      <c r="AA59" t="s">
        <v>20</v>
      </c>
      <c r="AB59" t="s">
        <v>5</v>
      </c>
      <c r="AC59" t="s">
        <v>434</v>
      </c>
      <c r="AD59" t="s">
        <v>7</v>
      </c>
      <c r="AE59" t="s">
        <v>435</v>
      </c>
      <c r="AF59" t="s">
        <v>1</v>
      </c>
      <c r="AG59" t="s">
        <v>5</v>
      </c>
      <c r="AH59" t="s">
        <v>434</v>
      </c>
      <c r="AI59" t="s">
        <v>7</v>
      </c>
      <c r="AJ59" t="s">
        <v>435</v>
      </c>
      <c r="AK59" t="s">
        <v>1</v>
      </c>
    </row>
    <row r="60" spans="1:37" x14ac:dyDescent="0.25">
      <c r="B60" t="s">
        <v>700</v>
      </c>
      <c r="AA60" t="s">
        <v>432</v>
      </c>
    </row>
    <row r="61" spans="1:37" x14ac:dyDescent="0.25">
      <c r="B61" t="s">
        <v>701</v>
      </c>
      <c r="AA61">
        <v>2000</v>
      </c>
      <c r="AB61">
        <v>0.01</v>
      </c>
      <c r="AC61">
        <v>0.13100000000000001</v>
      </c>
      <c r="AD61">
        <v>0.14099999999999999</v>
      </c>
      <c r="AE61">
        <v>1.573</v>
      </c>
      <c r="AF61">
        <v>1.714</v>
      </c>
      <c r="AG61">
        <v>1.4E-2</v>
      </c>
      <c r="AH61">
        <v>2.3E-2</v>
      </c>
      <c r="AI61">
        <v>3.6999999999999998E-2</v>
      </c>
      <c r="AJ61">
        <v>1.0760000000000001</v>
      </c>
      <c r="AK61">
        <v>1.113</v>
      </c>
    </row>
    <row r="62" spans="1:37" x14ac:dyDescent="0.25">
      <c r="B62" t="s">
        <v>702</v>
      </c>
      <c r="AB62">
        <v>2.9499999999999999E-3</v>
      </c>
      <c r="AC62">
        <v>1.72E-2</v>
      </c>
      <c r="AD62">
        <v>1.67E-2</v>
      </c>
      <c r="AE62">
        <v>0.30299999999999999</v>
      </c>
      <c r="AF62">
        <v>0.28799999999999998</v>
      </c>
      <c r="AG62">
        <v>6.2899999999999996E-3</v>
      </c>
      <c r="AH62">
        <v>5.0900000000000001E-4</v>
      </c>
      <c r="AI62">
        <v>6.0600000000000003E-3</v>
      </c>
      <c r="AJ62">
        <v>0.30299999999999999</v>
      </c>
      <c r="AK62">
        <v>0.153</v>
      </c>
    </row>
    <row r="63" spans="1:37" x14ac:dyDescent="0.25">
      <c r="B63">
        <v>2000</v>
      </c>
      <c r="C63">
        <v>11.36</v>
      </c>
      <c r="D63" s="19" t="s">
        <v>703</v>
      </c>
      <c r="AA63">
        <v>2001</v>
      </c>
      <c r="AB63">
        <v>0.10199999999999999</v>
      </c>
      <c r="AC63">
        <v>6.7000000000000004E-2</v>
      </c>
      <c r="AD63">
        <v>0.16900000000000001</v>
      </c>
      <c r="AE63">
        <v>0.45</v>
      </c>
      <c r="AF63">
        <v>0.61899999999999999</v>
      </c>
      <c r="AG63">
        <v>7.5999999999999998E-2</v>
      </c>
      <c r="AH63">
        <v>9.2999999999999999E-2</v>
      </c>
      <c r="AI63">
        <v>0.16900000000000001</v>
      </c>
      <c r="AJ63">
        <v>0.59699999999999998</v>
      </c>
      <c r="AK63">
        <v>0.76600000000000001</v>
      </c>
    </row>
    <row r="64" spans="1:37" x14ac:dyDescent="0.25">
      <c r="B64">
        <v>2001</v>
      </c>
      <c r="C64">
        <v>10.84</v>
      </c>
      <c r="AB64">
        <v>7.3099999999999997E-3</v>
      </c>
      <c r="AC64">
        <v>8.1200000000000005E-3</v>
      </c>
      <c r="AD64">
        <v>1.29E-2</v>
      </c>
      <c r="AE64">
        <v>7.6200000000000004E-2</v>
      </c>
      <c r="AF64">
        <v>7.0099999999999996E-2</v>
      </c>
      <c r="AG64">
        <v>7.79E-3</v>
      </c>
      <c r="AH64">
        <v>9.4699999999999993E-3</v>
      </c>
      <c r="AI64">
        <v>1.4800000000000001E-2</v>
      </c>
      <c r="AJ64">
        <v>7.6100000000000001E-2</v>
      </c>
      <c r="AK64">
        <v>8.6800000000000002E-2</v>
      </c>
    </row>
    <row r="65" spans="2:37" x14ac:dyDescent="0.25">
      <c r="B65">
        <v>2002</v>
      </c>
      <c r="C65">
        <v>11.33</v>
      </c>
      <c r="AA65">
        <v>2002</v>
      </c>
      <c r="AB65">
        <v>5.8999999999999997E-2</v>
      </c>
      <c r="AC65">
        <v>6.3E-2</v>
      </c>
      <c r="AD65">
        <v>0.123</v>
      </c>
      <c r="AE65">
        <v>0.52700000000000002</v>
      </c>
      <c r="AF65">
        <v>0.65</v>
      </c>
    </row>
    <row r="66" spans="2:37" x14ac:dyDescent="0.25">
      <c r="B66">
        <v>2003</v>
      </c>
      <c r="C66">
        <v>9.1999999999999993</v>
      </c>
      <c r="AB66">
        <v>9.92E-3</v>
      </c>
      <c r="AC66">
        <v>8.6400000000000001E-3</v>
      </c>
      <c r="AD66">
        <v>1.84E-2</v>
      </c>
      <c r="AE66">
        <v>7.0599999999999996E-2</v>
      </c>
      <c r="AF66">
        <v>6.83E-2</v>
      </c>
    </row>
    <row r="67" spans="2:37" x14ac:dyDescent="0.25">
      <c r="B67">
        <v>2004</v>
      </c>
      <c r="C67">
        <v>10.53</v>
      </c>
      <c r="AA67">
        <v>2003</v>
      </c>
      <c r="AB67">
        <v>0.151</v>
      </c>
      <c r="AC67">
        <v>0.11700000000000001</v>
      </c>
      <c r="AD67">
        <v>0.26800000000000002</v>
      </c>
      <c r="AE67">
        <v>0.32400000000000001</v>
      </c>
      <c r="AF67">
        <v>0.59199999999999997</v>
      </c>
      <c r="AG67">
        <v>6.5000000000000002E-2</v>
      </c>
      <c r="AH67">
        <v>2.7E-2</v>
      </c>
      <c r="AI67">
        <v>9.1999999999999998E-2</v>
      </c>
      <c r="AJ67">
        <v>0.35</v>
      </c>
      <c r="AK67">
        <v>0.442</v>
      </c>
    </row>
    <row r="68" spans="2:37" x14ac:dyDescent="0.25">
      <c r="AB68">
        <v>1.35E-2</v>
      </c>
      <c r="AC68">
        <v>1.49E-2</v>
      </c>
      <c r="AD68">
        <v>2.46E-2</v>
      </c>
      <c r="AE68">
        <v>3.5700000000000003E-2</v>
      </c>
      <c r="AF68">
        <v>4.1700000000000001E-2</v>
      </c>
      <c r="AG68">
        <v>2.7699999999999999E-2</v>
      </c>
      <c r="AH68">
        <v>7.6600000000000001E-3</v>
      </c>
      <c r="AI68">
        <v>1.9900000000000001E-2</v>
      </c>
      <c r="AJ68">
        <v>7.0599999999999996E-2</v>
      </c>
      <c r="AK68">
        <v>2.12E-2</v>
      </c>
    </row>
    <row r="69" spans="2:37" x14ac:dyDescent="0.25">
      <c r="AA69">
        <v>2004</v>
      </c>
      <c r="AB69">
        <v>0.11899999999999999</v>
      </c>
      <c r="AC69">
        <v>4.2000000000000003E-2</v>
      </c>
      <c r="AD69">
        <v>0.161</v>
      </c>
      <c r="AE69">
        <v>0.40600000000000003</v>
      </c>
      <c r="AF69">
        <v>0.56699999999999995</v>
      </c>
      <c r="AG69">
        <v>0.11</v>
      </c>
      <c r="AH69">
        <v>5.6000000000000001E-2</v>
      </c>
      <c r="AI69">
        <v>0.16600000000000001</v>
      </c>
      <c r="AJ69">
        <v>0.66900000000000004</v>
      </c>
      <c r="AK69">
        <v>0.83499999999999996</v>
      </c>
    </row>
    <row r="70" spans="2:37" x14ac:dyDescent="0.25">
      <c r="AB70">
        <v>1.9400000000000001E-2</v>
      </c>
      <c r="AC70">
        <v>2.65E-3</v>
      </c>
      <c r="AD70">
        <v>1.9300000000000001E-2</v>
      </c>
      <c r="AE70">
        <v>3.95E-2</v>
      </c>
      <c r="AF70">
        <v>5.5199999999999999E-2</v>
      </c>
      <c r="AG70">
        <v>2.3800000000000002E-2</v>
      </c>
      <c r="AH70">
        <v>1.37E-2</v>
      </c>
      <c r="AI70">
        <v>3.7499999999999999E-2</v>
      </c>
      <c r="AJ70">
        <v>3.5700000000000003E-2</v>
      </c>
      <c r="AK70">
        <v>0.42799999999999999</v>
      </c>
    </row>
    <row r="71" spans="2:37" x14ac:dyDescent="0.25">
      <c r="AA71" t="s">
        <v>433</v>
      </c>
      <c r="AB71">
        <v>9.4E-2</v>
      </c>
      <c r="AC71">
        <v>0.09</v>
      </c>
      <c r="AD71">
        <v>0.184</v>
      </c>
      <c r="AE71">
        <v>0.62</v>
      </c>
      <c r="AF71">
        <v>0.80400000000000005</v>
      </c>
      <c r="AG71">
        <v>5.7000000000000002E-2</v>
      </c>
      <c r="AH71">
        <v>5.7000000000000002E-2</v>
      </c>
      <c r="AI71">
        <v>0.114</v>
      </c>
      <c r="AJ71">
        <v>0.627</v>
      </c>
      <c r="AK71">
        <v>0.74099999999999999</v>
      </c>
    </row>
    <row r="72" spans="2:37" x14ac:dyDescent="0.25">
      <c r="AB72">
        <v>1.25E-3</v>
      </c>
      <c r="AC72">
        <v>1.16E-3</v>
      </c>
      <c r="AD72">
        <v>8.4400000000000002E-4</v>
      </c>
      <c r="AE72">
        <v>2.2499999999999999E-2</v>
      </c>
      <c r="AF72">
        <v>2.06E-2</v>
      </c>
      <c r="AG72">
        <v>2.7299999999999998E-3</v>
      </c>
      <c r="AH72">
        <v>1.3699999999999999E-3</v>
      </c>
      <c r="AI72">
        <v>3.31E-3</v>
      </c>
      <c r="AJ72">
        <v>5.0299999999999997E-2</v>
      </c>
      <c r="AK72">
        <v>4.4699999999999997E-2</v>
      </c>
    </row>
    <row r="74" spans="2:37" ht="45.75" customHeight="1" x14ac:dyDescent="0.25">
      <c r="AA74" s="47" t="s">
        <v>436</v>
      </c>
      <c r="AB74" s="47"/>
      <c r="AC74" s="47"/>
      <c r="AD74" s="47"/>
      <c r="AE74" s="47"/>
      <c r="AF74" s="47"/>
      <c r="AG74" s="47"/>
      <c r="AH74" s="47"/>
      <c r="AI74" s="47"/>
      <c r="AJ74" s="47"/>
      <c r="AK74" s="47"/>
    </row>
    <row r="75" spans="2:37" x14ac:dyDescent="0.25">
      <c r="AB75" t="s">
        <v>424</v>
      </c>
      <c r="AG75" t="s">
        <v>425</v>
      </c>
    </row>
    <row r="76" spans="2:37" x14ac:dyDescent="0.25">
      <c r="AA76" t="s">
        <v>20</v>
      </c>
      <c r="AB76" t="s">
        <v>5</v>
      </c>
      <c r="AC76" t="s">
        <v>434</v>
      </c>
      <c r="AD76" t="s">
        <v>7</v>
      </c>
      <c r="AE76" t="s">
        <v>435</v>
      </c>
      <c r="AF76" t="s">
        <v>1</v>
      </c>
      <c r="AG76" t="s">
        <v>5</v>
      </c>
      <c r="AH76" t="s">
        <v>434</v>
      </c>
      <c r="AI76" t="s">
        <v>7</v>
      </c>
      <c r="AJ76" t="s">
        <v>435</v>
      </c>
      <c r="AK76" t="s">
        <v>1</v>
      </c>
    </row>
    <row r="77" spans="2:37" x14ac:dyDescent="0.25">
      <c r="AA77" t="s">
        <v>432</v>
      </c>
    </row>
    <row r="78" spans="2:37" x14ac:dyDescent="0.25">
      <c r="AA78">
        <v>2000</v>
      </c>
      <c r="AB78">
        <v>2.1999999999999999E-2</v>
      </c>
      <c r="AC78">
        <v>8.7999999999999995E-2</v>
      </c>
      <c r="AD78">
        <v>0.11</v>
      </c>
      <c r="AE78">
        <v>0.29299999999999998</v>
      </c>
      <c r="AF78">
        <v>0.40300000000000002</v>
      </c>
      <c r="AG78">
        <v>2.9000000000000001E-2</v>
      </c>
      <c r="AH78">
        <v>2.3E-2</v>
      </c>
      <c r="AI78">
        <v>5.1999999999999998E-2</v>
      </c>
      <c r="AJ78">
        <v>0.44</v>
      </c>
      <c r="AK78">
        <v>0.49199999999999999</v>
      </c>
    </row>
    <row r="79" spans="2:37" x14ac:dyDescent="0.25">
      <c r="AB79">
        <v>1.8400000000000001E-3</v>
      </c>
      <c r="AC79">
        <v>7.9699999999999997E-3</v>
      </c>
      <c r="AD79">
        <v>1.04E-2</v>
      </c>
      <c r="AE79">
        <v>2.5499999999999998E-2</v>
      </c>
      <c r="AF79">
        <v>2.4E-2</v>
      </c>
      <c r="AG79">
        <v>4.0099999999999997E-3</v>
      </c>
      <c r="AH79">
        <v>1.83E-3</v>
      </c>
      <c r="AI79">
        <v>5.2399999999999999E-3</v>
      </c>
      <c r="AJ79">
        <v>0.30299999999999999</v>
      </c>
      <c r="AK79">
        <v>1.7600000000000001E-2</v>
      </c>
    </row>
    <row r="80" spans="2:37" x14ac:dyDescent="0.25">
      <c r="AA80">
        <v>2001</v>
      </c>
      <c r="AB80">
        <v>0.04</v>
      </c>
      <c r="AC80">
        <v>0.04</v>
      </c>
      <c r="AD80">
        <v>0.08</v>
      </c>
      <c r="AE80">
        <v>0.30099999999999999</v>
      </c>
      <c r="AF80">
        <v>0.38100000000000001</v>
      </c>
      <c r="AG80">
        <v>0.05</v>
      </c>
      <c r="AH80">
        <v>4.2000000000000003E-2</v>
      </c>
      <c r="AI80">
        <v>9.1999999999999998E-2</v>
      </c>
      <c r="AJ80">
        <v>0.39900000000000002</v>
      </c>
      <c r="AK80">
        <v>0.49099999999999999</v>
      </c>
    </row>
    <row r="81" spans="27:37" x14ac:dyDescent="0.25">
      <c r="AB81">
        <v>1.7099999999999999E-3</v>
      </c>
      <c r="AC81">
        <v>1.5E-3</v>
      </c>
      <c r="AD81">
        <v>2.6099999999999999E-3</v>
      </c>
      <c r="AE81">
        <v>1.0200000000000001E-2</v>
      </c>
      <c r="AF81">
        <v>9.8300000000000002E-3</v>
      </c>
      <c r="AG81">
        <v>4.0899999999999999E-3</v>
      </c>
      <c r="AH81">
        <v>1.7899999999999999E-3</v>
      </c>
      <c r="AI81">
        <v>4.5100000000000001E-3</v>
      </c>
      <c r="AJ81">
        <v>7.6200000000000004E-2</v>
      </c>
      <c r="AK81">
        <v>1.38E-2</v>
      </c>
    </row>
    <row r="82" spans="27:37" x14ac:dyDescent="0.25">
      <c r="AA82">
        <v>2002</v>
      </c>
      <c r="AB82">
        <v>6.4000000000000001E-2</v>
      </c>
      <c r="AC82">
        <v>7.6999999999999999E-2</v>
      </c>
      <c r="AD82">
        <v>0.14099999999999999</v>
      </c>
      <c r="AE82">
        <v>0.36699999999999999</v>
      </c>
      <c r="AF82">
        <v>0.50800000000000001</v>
      </c>
      <c r="AG82">
        <v>3.9E-2</v>
      </c>
      <c r="AH82">
        <v>6.0999999999999999E-2</v>
      </c>
      <c r="AI82">
        <v>0.1</v>
      </c>
      <c r="AJ82">
        <v>0.43</v>
      </c>
      <c r="AK82">
        <v>0.53</v>
      </c>
    </row>
    <row r="83" spans="27:37" x14ac:dyDescent="0.25">
      <c r="AB83">
        <v>6.4099999999999999E-3</v>
      </c>
      <c r="AC83">
        <v>8.0499999999999999E-3</v>
      </c>
      <c r="AD83">
        <v>1.34E-2</v>
      </c>
      <c r="AE83">
        <v>5.0500000000000003E-2</v>
      </c>
      <c r="AF83">
        <v>4.99E-2</v>
      </c>
      <c r="AG83">
        <v>5.96E-3</v>
      </c>
      <c r="AH83">
        <v>9.2499999999999995E-3</v>
      </c>
      <c r="AI83">
        <v>1.4999999999999999E-2</v>
      </c>
      <c r="AJ83">
        <v>7.0599999999999996E-2</v>
      </c>
      <c r="AK83">
        <v>3.04E-2</v>
      </c>
    </row>
    <row r="84" spans="27:37" x14ac:dyDescent="0.25">
      <c r="AA84">
        <v>2003</v>
      </c>
      <c r="AB84">
        <v>3.5999999999999997E-2</v>
      </c>
      <c r="AC84">
        <v>2.5999999999999999E-2</v>
      </c>
      <c r="AD84">
        <v>6.2E-2</v>
      </c>
      <c r="AE84">
        <v>0.37</v>
      </c>
      <c r="AF84">
        <v>0.432</v>
      </c>
      <c r="AG84">
        <v>0.04</v>
      </c>
      <c r="AH84">
        <v>6.7000000000000004E-2</v>
      </c>
      <c r="AI84">
        <v>0.107</v>
      </c>
      <c r="AJ84">
        <v>0.31</v>
      </c>
      <c r="AK84">
        <v>0.41699999999999998</v>
      </c>
    </row>
    <row r="85" spans="27:37" x14ac:dyDescent="0.25">
      <c r="AB85">
        <v>1.82E-3</v>
      </c>
      <c r="AC85">
        <v>7.4700000000000001E-3</v>
      </c>
      <c r="AD85">
        <v>7.9100000000000004E-3</v>
      </c>
      <c r="AE85">
        <v>2.4500000000000001E-2</v>
      </c>
      <c r="AF85">
        <v>1.9699999999999999E-2</v>
      </c>
      <c r="AG85">
        <v>1.9499999999999999E-3</v>
      </c>
      <c r="AH85">
        <v>4.6699999999999997E-3</v>
      </c>
      <c r="AI85">
        <v>6.1399999999999996E-3</v>
      </c>
      <c r="AJ85">
        <v>3.5700000000000003E-2</v>
      </c>
      <c r="AK85">
        <v>6.11E-3</v>
      </c>
    </row>
    <row r="86" spans="27:37" x14ac:dyDescent="0.25">
      <c r="AA86">
        <v>2004</v>
      </c>
      <c r="AB86">
        <v>4.2000000000000003E-2</v>
      </c>
      <c r="AC86">
        <v>3.6999999999999998E-2</v>
      </c>
      <c r="AD86">
        <v>7.9000000000000001E-2</v>
      </c>
      <c r="AE86">
        <v>0.41799999999999998</v>
      </c>
      <c r="AF86">
        <v>0.497</v>
      </c>
      <c r="AG86">
        <v>0.02</v>
      </c>
      <c r="AH86">
        <v>5.0999999999999997E-2</v>
      </c>
      <c r="AI86">
        <v>7.0999999999999994E-2</v>
      </c>
      <c r="AJ86">
        <v>0.41099999999999998</v>
      </c>
      <c r="AK86">
        <v>0.48199999999999998</v>
      </c>
    </row>
    <row r="87" spans="27:37" x14ac:dyDescent="0.25">
      <c r="AB87">
        <v>1.47E-3</v>
      </c>
      <c r="AC87">
        <v>2.1099999999999999E-3</v>
      </c>
      <c r="AD87">
        <v>2.99E-3</v>
      </c>
      <c r="AE87">
        <v>1.9800000000000002E-2</v>
      </c>
      <c r="AF87">
        <v>1.7299999999999999E-2</v>
      </c>
      <c r="AG87">
        <v>1.48E-3</v>
      </c>
      <c r="AH87">
        <v>3.5699999999999998E-3</v>
      </c>
      <c r="AI87">
        <v>3.1900000000000001E-3</v>
      </c>
      <c r="AJ87">
        <v>3.95E-2</v>
      </c>
      <c r="AK87">
        <v>1.5800000000000002E-2</v>
      </c>
    </row>
    <row r="88" spans="27:37" x14ac:dyDescent="0.25">
      <c r="AA88" t="s">
        <v>433</v>
      </c>
      <c r="AB88">
        <v>4.2999999999999997E-2</v>
      </c>
      <c r="AC88">
        <v>4.4999999999999998E-2</v>
      </c>
      <c r="AD88">
        <v>8.6999999999999994E-2</v>
      </c>
      <c r="AE88">
        <v>0.37</v>
      </c>
      <c r="AF88">
        <v>0.45700000000000002</v>
      </c>
      <c r="AG88">
        <v>3.4000000000000002E-2</v>
      </c>
      <c r="AH88">
        <v>5.2999999999999999E-2</v>
      </c>
      <c r="AI88">
        <v>8.6999999999999994E-2</v>
      </c>
      <c r="AJ88">
        <v>0.39300000000000002</v>
      </c>
      <c r="AK88">
        <v>0.48</v>
      </c>
    </row>
    <row r="89" spans="27:37" x14ac:dyDescent="0.25">
      <c r="AB89">
        <v>4.2200000000000001E-4</v>
      </c>
      <c r="AC89">
        <v>6.6299999999999996E-4</v>
      </c>
      <c r="AD89">
        <v>9.3599999999999998E-4</v>
      </c>
      <c r="AE89">
        <v>2.98E-3</v>
      </c>
      <c r="AF89">
        <v>3.0500000000000002E-3</v>
      </c>
      <c r="AG89">
        <v>1.25E-3</v>
      </c>
      <c r="AH89">
        <v>1.16E-3</v>
      </c>
      <c r="AI89">
        <v>8.4400000000000002E-4</v>
      </c>
      <c r="AJ89">
        <v>2.2499999999999999E-2</v>
      </c>
      <c r="AK89">
        <v>2.06E-2</v>
      </c>
    </row>
    <row r="91" spans="27:37" ht="31.5" customHeight="1" x14ac:dyDescent="0.25">
      <c r="AA91" s="47" t="s">
        <v>438</v>
      </c>
      <c r="AB91" s="47"/>
      <c r="AC91" s="47"/>
      <c r="AD91" s="47"/>
      <c r="AE91" s="47"/>
      <c r="AF91" s="47"/>
      <c r="AG91" s="47"/>
      <c r="AH91" s="47"/>
      <c r="AI91" s="47"/>
      <c r="AJ91" s="47"/>
      <c r="AK91" s="47"/>
    </row>
    <row r="92" spans="27:37" x14ac:dyDescent="0.25">
      <c r="AB92" t="s">
        <v>424</v>
      </c>
      <c r="AG92" t="s">
        <v>425</v>
      </c>
    </row>
    <row r="93" spans="27:37" x14ac:dyDescent="0.25">
      <c r="AA93" t="s">
        <v>20</v>
      </c>
      <c r="AB93" t="s">
        <v>5</v>
      </c>
      <c r="AC93" t="s">
        <v>434</v>
      </c>
      <c r="AD93" t="s">
        <v>7</v>
      </c>
      <c r="AE93" t="s">
        <v>435</v>
      </c>
      <c r="AF93" t="s">
        <v>1</v>
      </c>
      <c r="AG93" t="s">
        <v>5</v>
      </c>
      <c r="AH93" t="s">
        <v>434</v>
      </c>
      <c r="AI93" t="s">
        <v>7</v>
      </c>
      <c r="AJ93" t="s">
        <v>435</v>
      </c>
      <c r="AK93" t="s">
        <v>1</v>
      </c>
    </row>
    <row r="94" spans="27:37" x14ac:dyDescent="0.25">
      <c r="AA94" s="4" t="s">
        <v>439</v>
      </c>
    </row>
    <row r="95" spans="27:37" x14ac:dyDescent="0.25">
      <c r="AA95">
        <v>2000</v>
      </c>
      <c r="AB95">
        <v>3.3</v>
      </c>
      <c r="AC95">
        <v>42.7</v>
      </c>
      <c r="AD95">
        <v>46</v>
      </c>
      <c r="AE95">
        <v>514.1</v>
      </c>
      <c r="AF95">
        <v>560.1</v>
      </c>
      <c r="AG95">
        <v>1.2</v>
      </c>
      <c r="AH95">
        <v>2</v>
      </c>
      <c r="AI95">
        <v>3.1</v>
      </c>
      <c r="AJ95">
        <v>91.6</v>
      </c>
      <c r="AK95">
        <v>94.8</v>
      </c>
    </row>
    <row r="96" spans="27:37" x14ac:dyDescent="0.25">
      <c r="AB96">
        <v>0.39200000000000002</v>
      </c>
      <c r="AC96">
        <v>1.3</v>
      </c>
      <c r="AD96">
        <v>1.54</v>
      </c>
      <c r="AE96">
        <v>68.8</v>
      </c>
      <c r="AF96">
        <v>70.3</v>
      </c>
      <c r="AG96">
        <v>0.108</v>
      </c>
      <c r="AH96">
        <v>0.30299999999999999</v>
      </c>
      <c r="AI96">
        <v>0.40799999999999997</v>
      </c>
      <c r="AJ96">
        <v>14.2</v>
      </c>
      <c r="AK96">
        <v>14.5</v>
      </c>
    </row>
    <row r="97" spans="27:37" x14ac:dyDescent="0.25">
      <c r="AA97">
        <v>2001</v>
      </c>
      <c r="AB97">
        <v>70</v>
      </c>
      <c r="AC97">
        <v>45.2</v>
      </c>
      <c r="AD97">
        <v>115.2</v>
      </c>
      <c r="AE97">
        <v>307.2</v>
      </c>
      <c r="AF97">
        <v>422.4</v>
      </c>
      <c r="AG97">
        <v>12.9</v>
      </c>
      <c r="AH97">
        <v>15.9</v>
      </c>
      <c r="AI97">
        <v>28.8</v>
      </c>
      <c r="AJ97">
        <v>101.9</v>
      </c>
      <c r="AK97">
        <v>130.69999999999999</v>
      </c>
    </row>
    <row r="98" spans="27:37" x14ac:dyDescent="0.25">
      <c r="AB98">
        <v>1.27</v>
      </c>
      <c r="AC98">
        <v>0.998</v>
      </c>
      <c r="AD98">
        <v>1.91</v>
      </c>
      <c r="AE98">
        <v>5.89</v>
      </c>
      <c r="AF98">
        <v>0.65100000000000002</v>
      </c>
      <c r="AG98">
        <v>0.27800000000000002</v>
      </c>
      <c r="AH98">
        <v>0.59099999999999997</v>
      </c>
      <c r="AI98">
        <v>0.79600000000000004</v>
      </c>
      <c r="AJ98">
        <v>4.16</v>
      </c>
      <c r="AK98">
        <v>4.41</v>
      </c>
    </row>
    <row r="99" spans="27:37" x14ac:dyDescent="0.25">
      <c r="AA99">
        <v>2002</v>
      </c>
      <c r="AB99">
        <v>15.8</v>
      </c>
      <c r="AC99">
        <v>16.8</v>
      </c>
      <c r="AD99">
        <v>32.6</v>
      </c>
      <c r="AE99">
        <v>140.19999999999999</v>
      </c>
      <c r="AF99">
        <v>172.8</v>
      </c>
    </row>
    <row r="100" spans="27:37" x14ac:dyDescent="0.25">
      <c r="AB100">
        <v>0.34699999999999998</v>
      </c>
      <c r="AC100">
        <v>0.28899999999999998</v>
      </c>
      <c r="AD100">
        <v>0.63200000000000001</v>
      </c>
      <c r="AE100">
        <v>4.26</v>
      </c>
      <c r="AF100">
        <v>4.37</v>
      </c>
    </row>
    <row r="101" spans="27:37" x14ac:dyDescent="0.25">
      <c r="AA101">
        <v>2003</v>
      </c>
      <c r="AB101">
        <v>77</v>
      </c>
      <c r="AC101">
        <v>59.5</v>
      </c>
      <c r="AD101">
        <v>136.5</v>
      </c>
      <c r="AE101">
        <v>165</v>
      </c>
      <c r="AF101">
        <v>301.5</v>
      </c>
      <c r="AG101">
        <v>5.8</v>
      </c>
      <c r="AH101">
        <v>2.4</v>
      </c>
      <c r="AI101">
        <v>8.1999999999999993</v>
      </c>
      <c r="AJ101">
        <v>31.2</v>
      </c>
      <c r="AK101">
        <v>39.4</v>
      </c>
    </row>
    <row r="102" spans="27:37" x14ac:dyDescent="0.25">
      <c r="AB102">
        <v>7.97</v>
      </c>
      <c r="AC102">
        <v>7.19</v>
      </c>
      <c r="AD102">
        <v>15.1</v>
      </c>
      <c r="AE102">
        <v>15.4</v>
      </c>
      <c r="AF102">
        <v>30.5</v>
      </c>
      <c r="AG102">
        <v>0.11700000000000001</v>
      </c>
      <c r="AH102">
        <v>0.68799999999999994</v>
      </c>
      <c r="AI102">
        <v>0.80500000000000005</v>
      </c>
      <c r="AJ102">
        <v>5.55</v>
      </c>
      <c r="AK102">
        <v>6.36</v>
      </c>
    </row>
    <row r="103" spans="27:37" x14ac:dyDescent="0.25">
      <c r="AA103">
        <v>2004</v>
      </c>
      <c r="AB103">
        <v>10.9</v>
      </c>
      <c r="AC103">
        <v>3.8</v>
      </c>
      <c r="AD103">
        <v>14.7</v>
      </c>
      <c r="AE103">
        <v>37.1</v>
      </c>
      <c r="AF103">
        <v>51.8</v>
      </c>
      <c r="AG103">
        <v>1.4</v>
      </c>
      <c r="AH103">
        <v>0.7</v>
      </c>
      <c r="AI103">
        <v>2.1</v>
      </c>
      <c r="AJ103">
        <v>8.3000000000000007</v>
      </c>
      <c r="AK103">
        <v>10.3</v>
      </c>
    </row>
    <row r="104" spans="27:37" x14ac:dyDescent="0.25">
      <c r="AB104">
        <v>0.85</v>
      </c>
      <c r="AC104">
        <v>0.183</v>
      </c>
      <c r="AD104">
        <v>0.96</v>
      </c>
      <c r="AE104">
        <v>1.89</v>
      </c>
      <c r="AF104">
        <v>2.83</v>
      </c>
      <c r="AG104">
        <v>0.31</v>
      </c>
      <c r="AH104">
        <v>0.16400000000000001</v>
      </c>
      <c r="AI104">
        <v>0.47299999999999998</v>
      </c>
      <c r="AJ104">
        <v>1.36</v>
      </c>
      <c r="AK104">
        <v>0.89900000000000002</v>
      </c>
    </row>
    <row r="105" spans="27:37" x14ac:dyDescent="0.25">
      <c r="AA105" t="s">
        <v>133</v>
      </c>
      <c r="AB105">
        <v>177</v>
      </c>
      <c r="AC105">
        <v>167.9</v>
      </c>
      <c r="AD105">
        <v>344.9</v>
      </c>
      <c r="AE105">
        <v>1163.5999999999999</v>
      </c>
      <c r="AF105">
        <v>1508.5</v>
      </c>
      <c r="AG105">
        <v>21.3</v>
      </c>
      <c r="AH105">
        <v>21</v>
      </c>
      <c r="AI105">
        <v>42.2</v>
      </c>
      <c r="AJ105">
        <v>232.9</v>
      </c>
      <c r="AK105">
        <v>275.10000000000002</v>
      </c>
    </row>
    <row r="106" spans="27:37" x14ac:dyDescent="0.25">
      <c r="AA106" t="s">
        <v>426</v>
      </c>
      <c r="AB106">
        <v>35.4</v>
      </c>
      <c r="AC106">
        <v>33.6</v>
      </c>
      <c r="AD106">
        <v>69</v>
      </c>
      <c r="AE106">
        <v>232.7</v>
      </c>
      <c r="AF106">
        <v>301.7</v>
      </c>
      <c r="AG106">
        <v>4.3</v>
      </c>
      <c r="AH106">
        <v>4.2</v>
      </c>
      <c r="AI106">
        <v>8.4</v>
      </c>
      <c r="AJ106">
        <v>46.6</v>
      </c>
      <c r="AK106">
        <v>55</v>
      </c>
    </row>
    <row r="107" spans="27:37" x14ac:dyDescent="0.25">
      <c r="AB107">
        <v>0.65500000000000003</v>
      </c>
      <c r="AC107">
        <v>0.58899999999999997</v>
      </c>
      <c r="AD107">
        <v>1.24</v>
      </c>
      <c r="AE107">
        <v>5.62</v>
      </c>
      <c r="AF107">
        <v>5.75</v>
      </c>
      <c r="AG107">
        <v>2.64E-2</v>
      </c>
      <c r="AH107">
        <v>6.1100000000000002E-2</v>
      </c>
      <c r="AI107">
        <v>5.2299999999999999E-2</v>
      </c>
      <c r="AJ107">
        <v>1.38</v>
      </c>
      <c r="AK107">
        <v>1.45</v>
      </c>
    </row>
    <row r="109" spans="27:37" ht="34.5" customHeight="1" x14ac:dyDescent="0.25">
      <c r="AA109" s="47" t="s">
        <v>440</v>
      </c>
      <c r="AB109" s="47"/>
      <c r="AC109" s="47"/>
      <c r="AD109" s="47"/>
      <c r="AE109" s="47"/>
      <c r="AF109" s="47"/>
      <c r="AG109" s="47"/>
      <c r="AH109" s="47"/>
      <c r="AI109" s="47"/>
      <c r="AJ109" s="47"/>
      <c r="AK109" s="47"/>
    </row>
    <row r="110" spans="27:37" x14ac:dyDescent="0.25">
      <c r="AB110" t="s">
        <v>424</v>
      </c>
      <c r="AG110" t="s">
        <v>425</v>
      </c>
    </row>
    <row r="111" spans="27:37" x14ac:dyDescent="0.25">
      <c r="AA111" t="s">
        <v>20</v>
      </c>
      <c r="AB111" t="s">
        <v>5</v>
      </c>
      <c r="AC111" t="s">
        <v>434</v>
      </c>
      <c r="AD111" t="s">
        <v>7</v>
      </c>
      <c r="AE111" t="s">
        <v>435</v>
      </c>
      <c r="AF111" t="s">
        <v>1</v>
      </c>
      <c r="AG111" t="s">
        <v>5</v>
      </c>
      <c r="AH111" t="s">
        <v>434</v>
      </c>
      <c r="AI111" t="s">
        <v>7</v>
      </c>
      <c r="AJ111" t="s">
        <v>435</v>
      </c>
      <c r="AK111" t="s">
        <v>1</v>
      </c>
    </row>
    <row r="112" spans="27:37" x14ac:dyDescent="0.25">
      <c r="AA112" s="4" t="s">
        <v>439</v>
      </c>
    </row>
    <row r="113" spans="27:37" x14ac:dyDescent="0.25">
      <c r="AA113">
        <v>2000</v>
      </c>
      <c r="AB113">
        <v>7.5</v>
      </c>
      <c r="AC113">
        <v>29.8</v>
      </c>
      <c r="AD113">
        <v>37.299999999999997</v>
      </c>
      <c r="AE113">
        <v>99.5</v>
      </c>
      <c r="AF113">
        <v>136.9</v>
      </c>
      <c r="AG113">
        <v>12.5</v>
      </c>
      <c r="AH113">
        <v>9.6999999999999993</v>
      </c>
      <c r="AI113">
        <v>22.2</v>
      </c>
      <c r="AJ113">
        <v>189.5</v>
      </c>
      <c r="AK113">
        <v>211.7</v>
      </c>
    </row>
    <row r="114" spans="27:37" x14ac:dyDescent="0.25">
      <c r="AB114">
        <v>0.71799999999999997</v>
      </c>
      <c r="AC114">
        <v>4.1900000000000004</v>
      </c>
      <c r="AD114">
        <v>5.0599999999999996</v>
      </c>
      <c r="AE114">
        <v>9.39</v>
      </c>
      <c r="AF114">
        <v>14.3</v>
      </c>
      <c r="AG114">
        <v>1.69</v>
      </c>
      <c r="AH114">
        <v>0.95899999999999996</v>
      </c>
      <c r="AI114">
        <v>2.65</v>
      </c>
      <c r="AJ114">
        <v>18</v>
      </c>
      <c r="AK114">
        <v>20.6</v>
      </c>
    </row>
    <row r="115" spans="27:37" x14ac:dyDescent="0.25">
      <c r="AA115">
        <v>2001</v>
      </c>
      <c r="AB115">
        <v>82.8</v>
      </c>
      <c r="AC115">
        <v>84.4</v>
      </c>
      <c r="AD115">
        <v>167.1</v>
      </c>
      <c r="AE115">
        <v>630.5</v>
      </c>
      <c r="AF115">
        <v>797.6</v>
      </c>
      <c r="AG115">
        <v>120.1</v>
      </c>
      <c r="AH115">
        <v>102.1</v>
      </c>
      <c r="AI115">
        <v>222.2</v>
      </c>
      <c r="AJ115">
        <v>962.6</v>
      </c>
      <c r="AK115">
        <v>1184.8</v>
      </c>
    </row>
    <row r="116" spans="27:37" x14ac:dyDescent="0.25">
      <c r="AB116">
        <v>1.1100000000000001</v>
      </c>
      <c r="AC116">
        <v>1.88</v>
      </c>
      <c r="AD116">
        <v>2.31</v>
      </c>
      <c r="AE116">
        <v>4.28</v>
      </c>
      <c r="AF116">
        <v>6.1</v>
      </c>
      <c r="AG116">
        <v>1.74</v>
      </c>
      <c r="AH116">
        <v>0.94799999999999995</v>
      </c>
      <c r="AI116">
        <v>2.21</v>
      </c>
      <c r="AJ116">
        <v>9.91</v>
      </c>
      <c r="AK116">
        <v>11.4</v>
      </c>
    </row>
    <row r="117" spans="27:37" x14ac:dyDescent="0.25">
      <c r="AA117">
        <v>2002</v>
      </c>
      <c r="AB117">
        <v>64.7</v>
      </c>
      <c r="AC117">
        <v>78.8</v>
      </c>
      <c r="AD117">
        <v>143.5</v>
      </c>
      <c r="AE117">
        <v>373.2</v>
      </c>
      <c r="AF117">
        <v>516.70000000000005</v>
      </c>
      <c r="AG117">
        <v>71.7</v>
      </c>
      <c r="AH117">
        <v>112.1</v>
      </c>
      <c r="AI117">
        <v>183.8</v>
      </c>
      <c r="AJ117">
        <v>795.1</v>
      </c>
      <c r="AK117">
        <v>978.8</v>
      </c>
    </row>
    <row r="118" spans="27:37" x14ac:dyDescent="0.25">
      <c r="AB118">
        <v>0.71399999999999997</v>
      </c>
      <c r="AC118">
        <v>0.60399999999999998</v>
      </c>
      <c r="AD118">
        <v>2.92</v>
      </c>
      <c r="AE118">
        <v>12.3</v>
      </c>
      <c r="AF118">
        <v>12.6</v>
      </c>
      <c r="AG118">
        <v>1.2</v>
      </c>
      <c r="AH118">
        <v>1.73</v>
      </c>
      <c r="AI118">
        <v>2.82</v>
      </c>
      <c r="AJ118">
        <v>14.6</v>
      </c>
      <c r="AK118">
        <v>14</v>
      </c>
    </row>
    <row r="119" spans="27:37" x14ac:dyDescent="0.25">
      <c r="AA119">
        <v>2003</v>
      </c>
      <c r="AB119">
        <v>18.600000000000001</v>
      </c>
      <c r="AC119">
        <v>13.6</v>
      </c>
      <c r="AD119">
        <v>32.200000000000003</v>
      </c>
      <c r="AE119">
        <v>391.5</v>
      </c>
      <c r="AF119">
        <v>423.7</v>
      </c>
      <c r="AG119">
        <v>88.1</v>
      </c>
      <c r="AH119">
        <v>147</v>
      </c>
      <c r="AI119">
        <v>235.1</v>
      </c>
      <c r="AJ119">
        <v>682.9</v>
      </c>
      <c r="AK119">
        <v>918</v>
      </c>
    </row>
    <row r="120" spans="27:37" x14ac:dyDescent="0.25">
      <c r="AB120">
        <v>2.63</v>
      </c>
      <c r="AC120">
        <v>2.31</v>
      </c>
      <c r="AD120">
        <v>1.28</v>
      </c>
      <c r="AE120">
        <v>7.74</v>
      </c>
      <c r="AF120">
        <v>8.84</v>
      </c>
      <c r="AG120">
        <v>1.1299999999999999</v>
      </c>
      <c r="AH120">
        <v>3.37</v>
      </c>
      <c r="AI120">
        <v>4.43</v>
      </c>
      <c r="AJ120">
        <v>9.07</v>
      </c>
      <c r="AK120">
        <v>11.9</v>
      </c>
    </row>
    <row r="121" spans="27:37" x14ac:dyDescent="0.25">
      <c r="AA121">
        <v>2004</v>
      </c>
      <c r="AB121">
        <v>152.1</v>
      </c>
      <c r="AC121">
        <v>136.4</v>
      </c>
      <c r="AD121">
        <v>288.5</v>
      </c>
      <c r="AE121">
        <v>1332.2</v>
      </c>
      <c r="AF121">
        <v>1620.7</v>
      </c>
      <c r="AG121">
        <v>89.7</v>
      </c>
      <c r="AH121">
        <v>223.5</v>
      </c>
      <c r="AI121">
        <v>313.3</v>
      </c>
      <c r="AJ121">
        <v>1821.3</v>
      </c>
      <c r="AK121">
        <v>2134.6</v>
      </c>
    </row>
    <row r="122" spans="27:37" x14ac:dyDescent="0.25">
      <c r="AB122">
        <v>0.108</v>
      </c>
      <c r="AC122">
        <v>0.30299999999999999</v>
      </c>
      <c r="AD122">
        <v>4.58</v>
      </c>
      <c r="AE122">
        <v>37.799999999999997</v>
      </c>
      <c r="AF122">
        <v>41.2</v>
      </c>
      <c r="AG122">
        <v>1.31</v>
      </c>
      <c r="AH122">
        <v>3.17</v>
      </c>
      <c r="AI122">
        <v>4.2699999999999996</v>
      </c>
      <c r="AJ122">
        <v>38.700000000000003</v>
      </c>
      <c r="AK122">
        <v>42</v>
      </c>
    </row>
    <row r="123" spans="27:37" x14ac:dyDescent="0.25">
      <c r="AA123" t="s">
        <v>133</v>
      </c>
      <c r="AB123">
        <v>325.7</v>
      </c>
      <c r="AC123">
        <v>343</v>
      </c>
      <c r="AD123">
        <v>668.7</v>
      </c>
      <c r="AE123">
        <v>2826.8</v>
      </c>
      <c r="AF123">
        <v>3495.5</v>
      </c>
      <c r="AG123">
        <v>382.1</v>
      </c>
      <c r="AH123">
        <v>594.4</v>
      </c>
      <c r="AI123">
        <v>976.6</v>
      </c>
      <c r="AJ123">
        <v>4451.3999999999996</v>
      </c>
      <c r="AK123">
        <v>5428</v>
      </c>
    </row>
    <row r="124" spans="27:37" x14ac:dyDescent="0.25">
      <c r="AA124" t="s">
        <v>426</v>
      </c>
      <c r="AB124">
        <v>65.099999999999994</v>
      </c>
      <c r="AC124">
        <v>68.599999999999994</v>
      </c>
      <c r="AD124">
        <v>133.69999999999999</v>
      </c>
      <c r="AE124">
        <v>565.4</v>
      </c>
      <c r="AF124">
        <v>699.1</v>
      </c>
      <c r="AG124">
        <v>76.400000000000006</v>
      </c>
      <c r="AH124">
        <v>118.9</v>
      </c>
      <c r="AI124">
        <v>195.3</v>
      </c>
      <c r="AJ124">
        <v>890.3</v>
      </c>
      <c r="AK124">
        <v>1085.5999999999999</v>
      </c>
    </row>
    <row r="125" spans="27:37" x14ac:dyDescent="0.25">
      <c r="AB125">
        <v>0.158</v>
      </c>
      <c r="AC125">
        <v>0.27300000000000002</v>
      </c>
      <c r="AD125">
        <v>0.315</v>
      </c>
      <c r="AE125">
        <v>2.42</v>
      </c>
      <c r="AF125">
        <v>2.59</v>
      </c>
      <c r="AG125">
        <v>5.7200000000000001E-2</v>
      </c>
      <c r="AH125">
        <v>0.23499999999999999</v>
      </c>
      <c r="AI125">
        <v>0.20100000000000001</v>
      </c>
      <c r="AJ125">
        <v>2.42</v>
      </c>
      <c r="AK125">
        <v>2.57</v>
      </c>
    </row>
    <row r="127" spans="27:37" x14ac:dyDescent="0.25">
      <c r="AA127" s="47" t="s">
        <v>441</v>
      </c>
      <c r="AB127" s="47"/>
      <c r="AC127" s="47"/>
      <c r="AD127" s="47"/>
      <c r="AE127" s="47"/>
      <c r="AF127" s="47"/>
      <c r="AG127" s="47"/>
      <c r="AH127" s="47"/>
      <c r="AI127" s="47"/>
      <c r="AJ127" s="47"/>
      <c r="AK127" s="47"/>
    </row>
    <row r="128" spans="27:37" x14ac:dyDescent="0.25">
      <c r="AB128" t="s">
        <v>424</v>
      </c>
      <c r="AG128" t="s">
        <v>425</v>
      </c>
    </row>
    <row r="129" spans="27:37" x14ac:dyDescent="0.25">
      <c r="AA129" t="s">
        <v>20</v>
      </c>
      <c r="AB129" t="s">
        <v>5</v>
      </c>
      <c r="AC129" t="s">
        <v>434</v>
      </c>
      <c r="AD129" t="s">
        <v>7</v>
      </c>
      <c r="AE129" t="s">
        <v>435</v>
      </c>
      <c r="AF129" t="s">
        <v>1</v>
      </c>
      <c r="AG129" t="s">
        <v>5</v>
      </c>
      <c r="AH129" t="s">
        <v>434</v>
      </c>
      <c r="AI129" t="s">
        <v>7</v>
      </c>
      <c r="AJ129" t="s">
        <v>435</v>
      </c>
      <c r="AK129" t="s">
        <v>1</v>
      </c>
    </row>
    <row r="130" spans="27:37" x14ac:dyDescent="0.25">
      <c r="AA130" s="4" t="s">
        <v>439</v>
      </c>
    </row>
    <row r="131" spans="27:37" x14ac:dyDescent="0.25">
      <c r="AA131" t="s">
        <v>443</v>
      </c>
    </row>
    <row r="132" spans="27:37" x14ac:dyDescent="0.25">
      <c r="AA132">
        <v>2000</v>
      </c>
      <c r="AB132">
        <v>10.8</v>
      </c>
      <c r="AC132">
        <v>72.599999999999994</v>
      </c>
      <c r="AD132">
        <v>83.4</v>
      </c>
      <c r="AE132">
        <v>613.6</v>
      </c>
      <c r="AF132">
        <v>697</v>
      </c>
      <c r="AG132">
        <v>13.7</v>
      </c>
      <c r="AH132">
        <v>11.7</v>
      </c>
      <c r="AI132">
        <v>25.4</v>
      </c>
      <c r="AJ132">
        <v>281.10000000000002</v>
      </c>
      <c r="AK132">
        <v>306.5</v>
      </c>
    </row>
    <row r="133" spans="27:37" x14ac:dyDescent="0.25">
      <c r="AB133">
        <v>0.755</v>
      </c>
      <c r="AC133">
        <v>-3.04</v>
      </c>
      <c r="AD133">
        <v>-4.01</v>
      </c>
      <c r="AE133">
        <v>-62.4</v>
      </c>
      <c r="AF133">
        <v>-61.1</v>
      </c>
      <c r="AG133">
        <v>-1.61</v>
      </c>
      <c r="AH133">
        <v>-0.75700000000000001</v>
      </c>
      <c r="AI133">
        <v>-2.36</v>
      </c>
      <c r="AJ133">
        <v>-14.1</v>
      </c>
      <c r="AK133">
        <v>-15.7</v>
      </c>
    </row>
    <row r="134" spans="27:37" x14ac:dyDescent="0.25">
      <c r="AA134">
        <v>2001</v>
      </c>
      <c r="AB134">
        <v>152.80000000000001</v>
      </c>
      <c r="AC134">
        <v>129.5</v>
      </c>
      <c r="AD134">
        <v>282.3</v>
      </c>
      <c r="AE134">
        <v>937.6</v>
      </c>
      <c r="AF134">
        <v>1219.9000000000001</v>
      </c>
      <c r="AG134">
        <v>133</v>
      </c>
      <c r="AH134">
        <v>118</v>
      </c>
      <c r="AI134">
        <v>251</v>
      </c>
      <c r="AJ134">
        <v>1064.5</v>
      </c>
      <c r="AK134">
        <v>1315.5</v>
      </c>
    </row>
    <row r="135" spans="27:37" x14ac:dyDescent="0.25">
      <c r="AB135">
        <v>-1.73</v>
      </c>
      <c r="AC135">
        <v>-1.77</v>
      </c>
      <c r="AD135">
        <v>-3.34</v>
      </c>
      <c r="AE135">
        <v>-7.34</v>
      </c>
      <c r="AF135">
        <v>-9.65</v>
      </c>
      <c r="AG135">
        <v>-1.87</v>
      </c>
      <c r="AH135">
        <v>-1.26</v>
      </c>
      <c r="AI135">
        <v>-2.67</v>
      </c>
      <c r="AJ135">
        <v>-12.4</v>
      </c>
      <c r="AK135">
        <v>-14.1</v>
      </c>
    </row>
    <row r="136" spans="27:37" x14ac:dyDescent="0.25">
      <c r="AA136">
        <v>2002</v>
      </c>
      <c r="AB136">
        <v>80.5</v>
      </c>
      <c r="AC136">
        <v>95.6</v>
      </c>
      <c r="AD136">
        <v>176.1</v>
      </c>
      <c r="AE136">
        <v>513.4</v>
      </c>
      <c r="AF136">
        <v>689.5</v>
      </c>
      <c r="AG136">
        <v>71.7</v>
      </c>
      <c r="AH136">
        <v>112.1</v>
      </c>
      <c r="AI136">
        <v>183.8</v>
      </c>
      <c r="AJ136">
        <v>795.1</v>
      </c>
      <c r="AK136">
        <v>978.8</v>
      </c>
    </row>
    <row r="137" spans="27:37" x14ac:dyDescent="0.25">
      <c r="AB137">
        <v>-1.07</v>
      </c>
      <c r="AC137">
        <v>-1.74</v>
      </c>
      <c r="AD137">
        <v>-2.71</v>
      </c>
      <c r="AE137">
        <v>-12</v>
      </c>
      <c r="AF137">
        <v>-12.3</v>
      </c>
      <c r="AG137">
        <v>-1.37</v>
      </c>
      <c r="AH137">
        <v>-1.98</v>
      </c>
      <c r="AI137">
        <v>-3.22</v>
      </c>
      <c r="AJ137">
        <v>-16.7</v>
      </c>
      <c r="AK137">
        <v>-16</v>
      </c>
    </row>
    <row r="138" spans="27:37" x14ac:dyDescent="0.25">
      <c r="AA138">
        <v>2003</v>
      </c>
      <c r="AB138">
        <v>95.6</v>
      </c>
      <c r="AC138">
        <v>73.099999999999994</v>
      </c>
      <c r="AD138">
        <v>168.7</v>
      </c>
      <c r="AE138">
        <v>556.5</v>
      </c>
      <c r="AF138">
        <v>725.2</v>
      </c>
      <c r="AG138">
        <v>93.9</v>
      </c>
      <c r="AH138">
        <v>149.4</v>
      </c>
      <c r="AI138">
        <v>243.3</v>
      </c>
      <c r="AJ138">
        <v>714.1</v>
      </c>
      <c r="AK138">
        <v>957.4</v>
      </c>
    </row>
    <row r="139" spans="27:37" x14ac:dyDescent="0.25">
      <c r="AB139">
        <v>-5.43</v>
      </c>
      <c r="AC139">
        <v>-4.93</v>
      </c>
      <c r="AD139">
        <v>-10.4</v>
      </c>
      <c r="AE139">
        <v>-10.3</v>
      </c>
      <c r="AF139">
        <v>-19.399999999999999</v>
      </c>
      <c r="AG139">
        <v>-1.1399999999999999</v>
      </c>
      <c r="AH139">
        <v>-3.01</v>
      </c>
      <c r="AI139">
        <v>-1.04</v>
      </c>
      <c r="AJ139">
        <v>-10.7</v>
      </c>
      <c r="AK139">
        <v>-14.3</v>
      </c>
    </row>
    <row r="140" spans="27:37" x14ac:dyDescent="0.25">
      <c r="AA140">
        <v>2004</v>
      </c>
      <c r="AB140">
        <v>163</v>
      </c>
      <c r="AC140">
        <v>140.19999999999999</v>
      </c>
      <c r="AD140">
        <v>303.2</v>
      </c>
      <c r="AE140">
        <v>1369.3</v>
      </c>
      <c r="AF140">
        <v>1672.5</v>
      </c>
      <c r="AG140">
        <v>91.1</v>
      </c>
      <c r="AH140">
        <v>224.2</v>
      </c>
      <c r="AI140">
        <v>315.3</v>
      </c>
      <c r="AJ140">
        <v>1829.6</v>
      </c>
      <c r="AK140">
        <v>2144.9</v>
      </c>
    </row>
    <row r="141" spans="27:37" x14ac:dyDescent="0.25">
      <c r="AB141">
        <v>-2.85</v>
      </c>
      <c r="AC141">
        <v>-2.42</v>
      </c>
      <c r="AD141">
        <v>-4.8899999999999997</v>
      </c>
      <c r="AE141">
        <v>-38.799999999999997</v>
      </c>
      <c r="AF141">
        <v>-42.6</v>
      </c>
      <c r="AG141">
        <v>-1.45</v>
      </c>
      <c r="AH141">
        <v>-3.44</v>
      </c>
      <c r="AI141">
        <v>-4.51</v>
      </c>
      <c r="AJ141">
        <v>-52.3</v>
      </c>
      <c r="AK141">
        <v>-56.7</v>
      </c>
    </row>
    <row r="142" spans="27:37" x14ac:dyDescent="0.25">
      <c r="AA142" t="s">
        <v>133</v>
      </c>
      <c r="AB142">
        <v>502.7</v>
      </c>
      <c r="AC142">
        <v>510.9</v>
      </c>
      <c r="AD142">
        <v>1013.6</v>
      </c>
      <c r="AE142">
        <v>3990.5</v>
      </c>
      <c r="AF142">
        <v>5004.1000000000004</v>
      </c>
      <c r="AG142">
        <v>403.4</v>
      </c>
      <c r="AH142">
        <v>615.4</v>
      </c>
      <c r="AI142">
        <v>1018.8</v>
      </c>
      <c r="AJ142">
        <v>4684.3</v>
      </c>
      <c r="AK142">
        <v>5703.1</v>
      </c>
    </row>
    <row r="143" spans="27:37" x14ac:dyDescent="0.25">
      <c r="AA143" t="s">
        <v>426</v>
      </c>
      <c r="AB143">
        <v>100.5</v>
      </c>
      <c r="AC143">
        <v>102.2</v>
      </c>
      <c r="AD143">
        <v>202.7</v>
      </c>
      <c r="AE143">
        <v>798.1</v>
      </c>
      <c r="AF143">
        <v>1000.8</v>
      </c>
      <c r="AG143">
        <v>80.7</v>
      </c>
      <c r="AH143">
        <v>123.1</v>
      </c>
      <c r="AI143">
        <v>203.8</v>
      </c>
      <c r="AJ143">
        <v>936.9</v>
      </c>
      <c r="AK143">
        <v>1140.5999999999999</v>
      </c>
    </row>
    <row r="144" spans="27:37" x14ac:dyDescent="0.25">
      <c r="AB144">
        <v>-0.379</v>
      </c>
      <c r="AC144">
        <v>-0.26300000000000001</v>
      </c>
      <c r="AD144">
        <v>-0.61299999999999999</v>
      </c>
      <c r="AE144">
        <v>-4.78</v>
      </c>
      <c r="AF144">
        <v>-4.43</v>
      </c>
      <c r="AG144">
        <v>-5.4199999999999998E-2</v>
      </c>
      <c r="AH144">
        <v>-0.22600000000000001</v>
      </c>
      <c r="AI144">
        <v>-0.18</v>
      </c>
      <c r="AJ144">
        <v>-3.5</v>
      </c>
      <c r="AK144">
        <v>-3.73</v>
      </c>
    </row>
    <row r="145" spans="27:37" x14ac:dyDescent="0.25">
      <c r="AA145" t="s">
        <v>444</v>
      </c>
    </row>
    <row r="146" spans="27:37" x14ac:dyDescent="0.25">
      <c r="AA146" t="s">
        <v>42</v>
      </c>
      <c r="AB146">
        <v>35</v>
      </c>
      <c r="AC146">
        <v>33</v>
      </c>
      <c r="AD146">
        <v>34</v>
      </c>
      <c r="AE146">
        <v>29</v>
      </c>
      <c r="AF146">
        <v>30</v>
      </c>
      <c r="AG146">
        <v>5</v>
      </c>
      <c r="AH146">
        <v>3</v>
      </c>
      <c r="AI146">
        <v>4</v>
      </c>
      <c r="AJ146">
        <v>5</v>
      </c>
      <c r="AK146">
        <v>5</v>
      </c>
    </row>
    <row r="147" spans="27:37" x14ac:dyDescent="0.25">
      <c r="AA147" t="s">
        <v>41</v>
      </c>
      <c r="AB147">
        <v>65</v>
      </c>
      <c r="AC147">
        <v>67</v>
      </c>
      <c r="AD147">
        <v>66</v>
      </c>
      <c r="AE147">
        <v>71</v>
      </c>
      <c r="AF147">
        <v>70</v>
      </c>
      <c r="AG147">
        <v>95</v>
      </c>
      <c r="AH147">
        <v>97</v>
      </c>
      <c r="AI147">
        <v>96</v>
      </c>
      <c r="AJ147">
        <v>95</v>
      </c>
      <c r="AK147">
        <v>95</v>
      </c>
    </row>
    <row r="232" spans="29:37" x14ac:dyDescent="0.25">
      <c r="AC232">
        <v>510.9</v>
      </c>
      <c r="AD232">
        <v>1013.6</v>
      </c>
      <c r="AE232">
        <v>3990.5</v>
      </c>
      <c r="AF232">
        <v>5004.1000000000004</v>
      </c>
      <c r="AG232">
        <v>403.4</v>
      </c>
      <c r="AH232">
        <v>615.4</v>
      </c>
      <c r="AI232">
        <v>1018.8</v>
      </c>
      <c r="AJ232">
        <v>4684.3</v>
      </c>
      <c r="AK232">
        <v>5703.1</v>
      </c>
    </row>
    <row r="253" spans="29:37" x14ac:dyDescent="0.25">
      <c r="AC253" t="s">
        <v>437</v>
      </c>
      <c r="AD253" t="s">
        <v>442</v>
      </c>
    </row>
    <row r="254" spans="29:37" x14ac:dyDescent="0.25">
      <c r="AC254">
        <v>33</v>
      </c>
      <c r="AD254">
        <v>34</v>
      </c>
      <c r="AE254">
        <v>29</v>
      </c>
      <c r="AF254">
        <v>30</v>
      </c>
      <c r="AG254">
        <v>5</v>
      </c>
      <c r="AH254">
        <v>3</v>
      </c>
      <c r="AI254">
        <v>4</v>
      </c>
      <c r="AJ254">
        <v>5</v>
      </c>
      <c r="AK254">
        <v>5</v>
      </c>
    </row>
    <row r="255" spans="29:37" x14ac:dyDescent="0.25">
      <c r="AC255">
        <v>67</v>
      </c>
      <c r="AD255">
        <v>66</v>
      </c>
      <c r="AE255">
        <v>71</v>
      </c>
      <c r="AF255">
        <v>70</v>
      </c>
      <c r="AG255">
        <v>95</v>
      </c>
      <c r="AH255">
        <v>97</v>
      </c>
      <c r="AI255">
        <v>96</v>
      </c>
      <c r="AJ255">
        <v>95</v>
      </c>
      <c r="AK255">
        <v>95</v>
      </c>
    </row>
  </sheetData>
  <mergeCells count="6">
    <mergeCell ref="AA127:AK127"/>
    <mergeCell ref="A20:F20"/>
    <mergeCell ref="AA21:AF21"/>
    <mergeCell ref="AA74:AK74"/>
    <mergeCell ref="AA91:AK91"/>
    <mergeCell ref="AA109:AK109"/>
  </mergeCells>
  <hyperlinks>
    <hyperlink ref="B59" r:id="rId1" display="http://climate.weather.gc.ca/climate_data/daily_data_e.html?hlyRange=%7C&amp;dlyRange=1960-10-01%7C2019-06-19&amp;mlyRange=1960-01-01%7C2006-12-01&amp;StationID=4647&amp;Prov=ON&amp;urlExtension=_e.html&amp;searchType=stnName&amp;optLimit=yearRange&amp;StartYear=1840&amp;EndYear=2019&amp;selRowPerPage=25&amp;Line=0&amp;searchMethod=contains&amp;Month=6&amp;Day=20&amp;txtStationName=KINGSVILLE&amp;timeframe=2&amp;Year=2019" xr:uid="{BD361EB7-F150-443C-A5F8-D8EA02358443}"/>
    <hyperlink ref="D63" r:id="rId2" xr:uid="{F121079B-6F36-4F47-9EA8-CAEA0C5A5A78}"/>
  </hyperlinks>
  <pageMargins left="0.7" right="0.7" top="0.75" bottom="0.75" header="0.3" footer="0.3"/>
  <pageSetup orientation="portrait" r:id="rId3"/>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22"/>
  <sheetViews>
    <sheetView topLeftCell="A86" zoomScale="95" zoomScaleNormal="95" zoomScalePageLayoutView="87" workbookViewId="0">
      <selection activeCell="K111" sqref="K111:K112"/>
    </sheetView>
  </sheetViews>
  <sheetFormatPr defaultColWidth="8.85546875" defaultRowHeight="15" x14ac:dyDescent="0.25"/>
  <cols>
    <col min="1" max="1" width="11.85546875" customWidth="1"/>
    <col min="15" max="15" width="13.28515625" customWidth="1"/>
  </cols>
  <sheetData>
    <row r="1" spans="1:13" x14ac:dyDescent="0.25">
      <c r="A1" s="13" t="s">
        <v>274</v>
      </c>
    </row>
    <row r="2" spans="1:13" x14ac:dyDescent="0.25">
      <c r="B2" t="s">
        <v>41</v>
      </c>
      <c r="F2" t="s">
        <v>42</v>
      </c>
      <c r="I2" t="s">
        <v>214</v>
      </c>
    </row>
    <row r="3" spans="1:13" x14ac:dyDescent="0.25">
      <c r="B3" t="s">
        <v>211</v>
      </c>
      <c r="C3" t="s">
        <v>212</v>
      </c>
      <c r="D3" t="s">
        <v>213</v>
      </c>
      <c r="E3" s="8" t="s">
        <v>108</v>
      </c>
      <c r="F3" t="s">
        <v>212</v>
      </c>
      <c r="G3" t="s">
        <v>213</v>
      </c>
      <c r="H3" s="8" t="s">
        <v>108</v>
      </c>
      <c r="I3" t="s">
        <v>212</v>
      </c>
      <c r="J3" t="s">
        <v>213</v>
      </c>
      <c r="K3" s="8" t="s">
        <v>108</v>
      </c>
    </row>
    <row r="4" spans="1:13" x14ac:dyDescent="0.25">
      <c r="A4" t="s">
        <v>54</v>
      </c>
      <c r="B4" t="s">
        <v>53</v>
      </c>
      <c r="E4" s="8"/>
      <c r="H4" s="8"/>
      <c r="K4" s="8"/>
    </row>
    <row r="5" spans="1:13" x14ac:dyDescent="0.25">
      <c r="A5" t="s">
        <v>210</v>
      </c>
      <c r="B5">
        <v>267</v>
      </c>
      <c r="C5">
        <v>55</v>
      </c>
      <c r="D5">
        <v>450</v>
      </c>
      <c r="E5" s="8">
        <v>505</v>
      </c>
      <c r="F5">
        <v>40</v>
      </c>
      <c r="G5">
        <v>32</v>
      </c>
      <c r="H5" s="8">
        <v>72</v>
      </c>
      <c r="I5">
        <v>95</v>
      </c>
      <c r="J5">
        <v>482</v>
      </c>
      <c r="K5" s="8">
        <v>577</v>
      </c>
    </row>
    <row r="6" spans="1:13" x14ac:dyDescent="0.25">
      <c r="A6" t="s">
        <v>128</v>
      </c>
      <c r="B6">
        <v>276</v>
      </c>
      <c r="C6">
        <v>8</v>
      </c>
      <c r="D6">
        <v>313</v>
      </c>
      <c r="E6" s="8">
        <v>322</v>
      </c>
      <c r="F6">
        <v>0</v>
      </c>
      <c r="G6">
        <v>37</v>
      </c>
      <c r="H6" s="8">
        <v>37</v>
      </c>
      <c r="I6">
        <v>8</v>
      </c>
      <c r="J6">
        <v>350</v>
      </c>
      <c r="K6" s="8">
        <v>359</v>
      </c>
    </row>
    <row r="7" spans="1:13" x14ac:dyDescent="0.25">
      <c r="A7" t="s">
        <v>129</v>
      </c>
      <c r="B7">
        <v>200</v>
      </c>
      <c r="C7">
        <v>25</v>
      </c>
      <c r="D7">
        <v>269</v>
      </c>
      <c r="E7" s="8">
        <v>294</v>
      </c>
      <c r="F7">
        <v>0</v>
      </c>
      <c r="G7">
        <v>81</v>
      </c>
      <c r="H7" s="8">
        <v>81</v>
      </c>
      <c r="I7">
        <v>25</v>
      </c>
      <c r="J7">
        <v>350</v>
      </c>
      <c r="K7" s="8">
        <v>375</v>
      </c>
    </row>
    <row r="8" spans="1:13" x14ac:dyDescent="0.25">
      <c r="A8" t="s">
        <v>215</v>
      </c>
      <c r="E8" s="8"/>
      <c r="H8" s="8"/>
      <c r="K8" s="8"/>
    </row>
    <row r="9" spans="1:13" x14ac:dyDescent="0.25">
      <c r="A9" t="s">
        <v>210</v>
      </c>
      <c r="B9">
        <v>6.0000000000000001E-3</v>
      </c>
      <c r="C9" s="8">
        <v>1E-3</v>
      </c>
      <c r="D9" s="8">
        <v>1.4999999999999999E-2</v>
      </c>
      <c r="E9" s="8">
        <v>1.7000000000000001E-2</v>
      </c>
      <c r="F9" s="8">
        <v>8.9999999999999993E-3</v>
      </c>
      <c r="G9" s="8">
        <v>3.9E-2</v>
      </c>
      <c r="H9" s="8">
        <v>4.8000000000000001E-2</v>
      </c>
      <c r="I9" s="8">
        <v>1.0999999999999999E-2</v>
      </c>
      <c r="J9" s="8">
        <v>5.5E-2</v>
      </c>
      <c r="K9" s="8">
        <v>6.5000000000000002E-2</v>
      </c>
    </row>
    <row r="10" spans="1:13" x14ac:dyDescent="0.25">
      <c r="A10" t="s">
        <v>128</v>
      </c>
      <c r="B10">
        <v>0.38300000000000001</v>
      </c>
      <c r="C10" s="8">
        <v>2E-3</v>
      </c>
      <c r="D10" s="8">
        <v>2.1000000000000001E-2</v>
      </c>
      <c r="E10" s="8">
        <v>2.3E-2</v>
      </c>
      <c r="F10" s="8">
        <v>0</v>
      </c>
      <c r="G10" s="8">
        <v>1.0999999999999999E-2</v>
      </c>
      <c r="H10" s="8">
        <v>1.0999999999999999E-2</v>
      </c>
      <c r="I10" s="8">
        <v>2E-3</v>
      </c>
      <c r="J10" s="8">
        <v>3.2000000000000001E-2</v>
      </c>
      <c r="K10" s="8">
        <v>3.4000000000000002E-2</v>
      </c>
    </row>
    <row r="11" spans="1:13" x14ac:dyDescent="0.25">
      <c r="A11" t="s">
        <v>129</v>
      </c>
      <c r="B11">
        <v>4.2999999999999997E-2</v>
      </c>
      <c r="C11" s="8">
        <v>0</v>
      </c>
      <c r="D11" s="8">
        <v>1.7999999999999999E-2</v>
      </c>
      <c r="E11" s="8">
        <v>1.7999999999999999E-2</v>
      </c>
      <c r="F11" s="8">
        <v>0</v>
      </c>
      <c r="G11" s="8">
        <v>7.8E-2</v>
      </c>
      <c r="H11" s="8">
        <v>7.8E-2</v>
      </c>
      <c r="I11" s="8">
        <v>0</v>
      </c>
      <c r="J11" s="8">
        <v>9.5000000000000001E-2</v>
      </c>
      <c r="K11" s="8">
        <v>9.6000000000000002E-2</v>
      </c>
    </row>
    <row r="12" spans="1:13" x14ac:dyDescent="0.25">
      <c r="A12" t="s">
        <v>216</v>
      </c>
      <c r="C12" s="8"/>
      <c r="D12" s="8"/>
      <c r="E12" s="8"/>
      <c r="F12" s="8"/>
      <c r="G12" s="8"/>
      <c r="H12" s="8"/>
      <c r="I12" s="8"/>
      <c r="J12" s="8"/>
      <c r="K12" s="8"/>
    </row>
    <row r="13" spans="1:13" x14ac:dyDescent="0.25">
      <c r="A13" t="s">
        <v>210</v>
      </c>
      <c r="B13">
        <v>6.6000000000000003E-2</v>
      </c>
      <c r="C13" s="8">
        <v>0.03</v>
      </c>
      <c r="D13" s="8">
        <v>0.122</v>
      </c>
      <c r="E13" s="8">
        <v>0.152</v>
      </c>
      <c r="F13" s="8">
        <v>9.6000000000000002E-2</v>
      </c>
      <c r="G13" s="8">
        <v>0.105</v>
      </c>
      <c r="H13" s="8">
        <v>0.20100000000000001</v>
      </c>
      <c r="I13" s="8">
        <v>0.126</v>
      </c>
      <c r="J13" s="8">
        <v>0.22700000000000001</v>
      </c>
      <c r="K13" s="8">
        <v>0.35399999999999998</v>
      </c>
    </row>
    <row r="14" spans="1:13" x14ac:dyDescent="0.25">
      <c r="A14" t="s">
        <v>128</v>
      </c>
      <c r="B14">
        <v>0.498</v>
      </c>
      <c r="C14" s="8">
        <v>8.9999999999999993E-3</v>
      </c>
      <c r="D14" s="8">
        <v>0.222</v>
      </c>
      <c r="E14" s="8">
        <v>0.23100000000000001</v>
      </c>
      <c r="F14" s="8">
        <v>0</v>
      </c>
      <c r="G14" s="8">
        <v>6.6000000000000003E-2</v>
      </c>
      <c r="H14" s="8">
        <v>6.6000000000000003E-2</v>
      </c>
      <c r="I14" s="8">
        <v>8.9999999999999993E-3</v>
      </c>
      <c r="J14" s="8">
        <v>0.28799999999999998</v>
      </c>
      <c r="K14" s="8">
        <v>0.29699999999999999</v>
      </c>
    </row>
    <row r="15" spans="1:13" x14ac:dyDescent="0.25">
      <c r="A15" t="s">
        <v>129</v>
      </c>
      <c r="B15">
        <v>0.17899999999999999</v>
      </c>
      <c r="C15" s="8">
        <v>7.0000000000000001E-3</v>
      </c>
      <c r="D15" s="8">
        <v>0.161</v>
      </c>
      <c r="E15" s="8">
        <v>0.16700000000000001</v>
      </c>
      <c r="F15" s="8">
        <v>0</v>
      </c>
      <c r="G15" s="8">
        <v>0.109</v>
      </c>
      <c r="H15" s="8">
        <v>0.109</v>
      </c>
      <c r="I15" s="8">
        <v>7.0000000000000001E-3</v>
      </c>
      <c r="J15" s="8">
        <v>0.26900000000000002</v>
      </c>
      <c r="K15" s="8">
        <v>0.27600000000000002</v>
      </c>
    </row>
    <row r="16" spans="1:13" x14ac:dyDescent="0.25">
      <c r="A16" t="s">
        <v>217</v>
      </c>
      <c r="C16" s="8"/>
      <c r="D16" s="8"/>
      <c r="E16" s="8"/>
      <c r="F16" s="8"/>
      <c r="G16" s="8"/>
      <c r="H16" s="8"/>
      <c r="I16" s="8"/>
      <c r="J16" s="8"/>
      <c r="K16" s="8"/>
      <c r="M16" t="s">
        <v>253</v>
      </c>
    </row>
    <row r="17" spans="1:39" x14ac:dyDescent="0.25">
      <c r="A17" t="s">
        <v>210</v>
      </c>
      <c r="B17">
        <v>7.1999999999999995E-2</v>
      </c>
      <c r="C17" s="8">
        <v>3.2000000000000001E-2</v>
      </c>
      <c r="D17" s="8">
        <v>0.13800000000000001</v>
      </c>
      <c r="E17" s="8">
        <v>0.16900000000000001</v>
      </c>
      <c r="F17" s="8">
        <v>0.105</v>
      </c>
      <c r="G17" s="8">
        <v>0.14399999999999999</v>
      </c>
      <c r="H17" s="8">
        <v>0.25</v>
      </c>
      <c r="I17" s="8">
        <v>0.13700000000000001</v>
      </c>
      <c r="J17" s="8">
        <v>0.28199999999999997</v>
      </c>
      <c r="K17" s="8">
        <v>0.41899999999999998</v>
      </c>
      <c r="M17">
        <f>K9/K17</f>
        <v>0.15513126491646778</v>
      </c>
    </row>
    <row r="18" spans="1:39" x14ac:dyDescent="0.25">
      <c r="A18" t="s">
        <v>128</v>
      </c>
      <c r="B18">
        <v>0.88100000000000001</v>
      </c>
      <c r="C18" s="8">
        <v>1.0999999999999999E-2</v>
      </c>
      <c r="D18" s="8">
        <v>0.24399999999999999</v>
      </c>
      <c r="E18" s="8">
        <v>0.255</v>
      </c>
      <c r="F18" s="8">
        <v>0</v>
      </c>
      <c r="G18" s="8">
        <v>7.6999999999999999E-2</v>
      </c>
      <c r="H18" s="8">
        <v>7.6999999999999999E-2</v>
      </c>
      <c r="I18" s="8">
        <v>1.0999999999999999E-2</v>
      </c>
      <c r="J18" s="8">
        <v>0.32100000000000001</v>
      </c>
      <c r="K18" s="8">
        <v>0.33200000000000002</v>
      </c>
      <c r="M18">
        <f t="shared" ref="M18:M19" si="0">K10/K18</f>
        <v>0.10240963855421686</v>
      </c>
    </row>
    <row r="19" spans="1:39" x14ac:dyDescent="0.25">
      <c r="A19" t="s">
        <v>129</v>
      </c>
      <c r="B19">
        <v>0.221</v>
      </c>
      <c r="C19" s="8">
        <v>7.0000000000000001E-3</v>
      </c>
      <c r="D19" s="8">
        <v>0.17799999999999999</v>
      </c>
      <c r="E19" s="8">
        <v>0.185</v>
      </c>
      <c r="F19" s="8">
        <v>0</v>
      </c>
      <c r="G19" s="8">
        <v>0.186</v>
      </c>
      <c r="H19" s="8">
        <v>0.186</v>
      </c>
      <c r="I19" s="8">
        <v>7.0000000000000001E-3</v>
      </c>
      <c r="J19" s="8">
        <v>0.36399999999999999</v>
      </c>
      <c r="K19" s="8">
        <v>0.371</v>
      </c>
      <c r="M19">
        <f t="shared" si="0"/>
        <v>0.2587601078167116</v>
      </c>
    </row>
    <row r="20" spans="1:39" x14ac:dyDescent="0.25">
      <c r="A20" t="s">
        <v>218</v>
      </c>
    </row>
    <row r="22" spans="1:39" x14ac:dyDescent="0.25">
      <c r="A22" s="13" t="s">
        <v>281</v>
      </c>
    </row>
    <row r="23" spans="1:39" x14ac:dyDescent="0.25">
      <c r="A23" s="6"/>
      <c r="F23" s="8"/>
    </row>
    <row r="27" spans="1:39" x14ac:dyDescent="0.25">
      <c r="A27">
        <v>0</v>
      </c>
      <c r="B27">
        <v>0</v>
      </c>
      <c r="AK27" t="s">
        <v>129</v>
      </c>
      <c r="AL27" t="s">
        <v>773</v>
      </c>
      <c r="AM27" t="s">
        <v>774</v>
      </c>
    </row>
    <row r="28" spans="1:39" x14ac:dyDescent="0.25">
      <c r="A28">
        <v>200</v>
      </c>
      <c r="B28">
        <v>0</v>
      </c>
      <c r="X28" t="s">
        <v>128</v>
      </c>
      <c r="Y28" t="s">
        <v>773</v>
      </c>
      <c r="Z28" t="s">
        <v>774</v>
      </c>
      <c r="AK28" t="s">
        <v>293</v>
      </c>
      <c r="AL28">
        <v>130</v>
      </c>
      <c r="AM28">
        <v>11</v>
      </c>
    </row>
    <row r="29" spans="1:39" x14ac:dyDescent="0.25">
      <c r="K29" t="s">
        <v>210</v>
      </c>
      <c r="L29" t="s">
        <v>773</v>
      </c>
      <c r="M29" t="s">
        <v>774</v>
      </c>
      <c r="X29" t="s">
        <v>293</v>
      </c>
      <c r="Y29">
        <v>50</v>
      </c>
      <c r="Z29">
        <v>8</v>
      </c>
      <c r="AK29" t="s">
        <v>2</v>
      </c>
      <c r="AL29">
        <v>90</v>
      </c>
      <c r="AM29">
        <v>5</v>
      </c>
    </row>
    <row r="30" spans="1:39" x14ac:dyDescent="0.25">
      <c r="A30" t="s">
        <v>293</v>
      </c>
      <c r="B30">
        <v>0</v>
      </c>
      <c r="K30" t="s">
        <v>2</v>
      </c>
      <c r="L30">
        <v>45</v>
      </c>
      <c r="M30">
        <v>8</v>
      </c>
      <c r="X30" t="s">
        <v>2</v>
      </c>
      <c r="Y30">
        <v>130</v>
      </c>
      <c r="Z30">
        <v>7</v>
      </c>
      <c r="AK30" t="s">
        <v>294</v>
      </c>
      <c r="AL30">
        <v>80</v>
      </c>
      <c r="AM30">
        <v>-1</v>
      </c>
    </row>
    <row r="31" spans="1:39" x14ac:dyDescent="0.25">
      <c r="A31" t="s">
        <v>2</v>
      </c>
      <c r="B31">
        <v>0</v>
      </c>
      <c r="K31" t="s">
        <v>294</v>
      </c>
      <c r="L31">
        <v>85</v>
      </c>
      <c r="M31">
        <v>-3</v>
      </c>
      <c r="X31" t="s">
        <v>294</v>
      </c>
      <c r="Y31">
        <v>130</v>
      </c>
      <c r="Z31">
        <v>0</v>
      </c>
      <c r="AK31" t="s">
        <v>295</v>
      </c>
      <c r="AL31">
        <v>65</v>
      </c>
      <c r="AM31">
        <v>-3</v>
      </c>
    </row>
    <row r="32" spans="1:39" x14ac:dyDescent="0.25">
      <c r="A32" t="s">
        <v>294</v>
      </c>
      <c r="K32" t="s">
        <v>295</v>
      </c>
      <c r="L32">
        <v>88</v>
      </c>
      <c r="M32">
        <v>-8</v>
      </c>
      <c r="X32" t="s">
        <v>295</v>
      </c>
      <c r="Y32">
        <v>100</v>
      </c>
      <c r="Z32">
        <v>-2</v>
      </c>
      <c r="AK32" t="s">
        <v>296</v>
      </c>
      <c r="AL32">
        <v>35</v>
      </c>
      <c r="AM32">
        <v>-2</v>
      </c>
    </row>
    <row r="33" spans="1:39" x14ac:dyDescent="0.25">
      <c r="A33" t="s">
        <v>295</v>
      </c>
      <c r="K33" t="s">
        <v>296</v>
      </c>
      <c r="L33">
        <v>30</v>
      </c>
      <c r="M33">
        <v>-5</v>
      </c>
      <c r="X33" t="s">
        <v>296</v>
      </c>
      <c r="Y33">
        <v>35</v>
      </c>
      <c r="Z33">
        <v>-1</v>
      </c>
      <c r="AK33" t="s">
        <v>297</v>
      </c>
      <c r="AL33">
        <v>35</v>
      </c>
      <c r="AM33">
        <v>5</v>
      </c>
    </row>
    <row r="34" spans="1:39" x14ac:dyDescent="0.25">
      <c r="A34" t="s">
        <v>296</v>
      </c>
      <c r="K34" t="s">
        <v>297</v>
      </c>
      <c r="L34">
        <v>50</v>
      </c>
      <c r="M34">
        <v>5</v>
      </c>
      <c r="X34" t="s">
        <v>297</v>
      </c>
      <c r="Y34">
        <v>45</v>
      </c>
      <c r="Z34">
        <v>9</v>
      </c>
      <c r="AK34" t="s">
        <v>298</v>
      </c>
      <c r="AL34">
        <v>25</v>
      </c>
      <c r="AM34">
        <v>6</v>
      </c>
    </row>
    <row r="35" spans="1:39" x14ac:dyDescent="0.25">
      <c r="A35" t="s">
        <v>297</v>
      </c>
      <c r="K35" t="s">
        <v>298</v>
      </c>
      <c r="L35">
        <v>55</v>
      </c>
      <c r="M35">
        <v>8</v>
      </c>
      <c r="X35" t="s">
        <v>298</v>
      </c>
      <c r="Y35">
        <v>25</v>
      </c>
      <c r="Z35">
        <v>8</v>
      </c>
      <c r="AK35" t="s">
        <v>297</v>
      </c>
      <c r="AL35">
        <v>40</v>
      </c>
      <c r="AM35">
        <v>16</v>
      </c>
    </row>
    <row r="36" spans="1:39" x14ac:dyDescent="0.25">
      <c r="A36" t="s">
        <v>298</v>
      </c>
      <c r="K36" t="s">
        <v>297</v>
      </c>
      <c r="L36">
        <v>72</v>
      </c>
      <c r="M36">
        <v>17</v>
      </c>
      <c r="X36" t="s">
        <v>297</v>
      </c>
      <c r="Y36">
        <v>35</v>
      </c>
      <c r="Z36">
        <v>18</v>
      </c>
      <c r="AK36" t="s">
        <v>295</v>
      </c>
      <c r="AL36">
        <v>120</v>
      </c>
      <c r="AM36">
        <v>19</v>
      </c>
    </row>
    <row r="37" spans="1:39" x14ac:dyDescent="0.25">
      <c r="A37" t="s">
        <v>297</v>
      </c>
      <c r="K37" t="s">
        <v>295</v>
      </c>
      <c r="L37">
        <v>125</v>
      </c>
      <c r="M37">
        <v>20</v>
      </c>
      <c r="X37" t="s">
        <v>295</v>
      </c>
      <c r="Y37">
        <v>60</v>
      </c>
      <c r="Z37">
        <v>20</v>
      </c>
      <c r="AK37" t="s">
        <v>295</v>
      </c>
      <c r="AL37">
        <v>52</v>
      </c>
      <c r="AM37">
        <v>22</v>
      </c>
    </row>
    <row r="38" spans="1:39" x14ac:dyDescent="0.25">
      <c r="A38" t="s">
        <v>295</v>
      </c>
      <c r="K38" t="s">
        <v>295</v>
      </c>
      <c r="L38">
        <v>52</v>
      </c>
      <c r="M38">
        <v>23</v>
      </c>
      <c r="X38" t="s">
        <v>295</v>
      </c>
      <c r="Y38">
        <v>52</v>
      </c>
      <c r="Z38">
        <v>23</v>
      </c>
      <c r="AK38" t="s">
        <v>298</v>
      </c>
      <c r="AL38">
        <v>88</v>
      </c>
      <c r="AM38">
        <v>20</v>
      </c>
    </row>
    <row r="39" spans="1:39" x14ac:dyDescent="0.25">
      <c r="A39" t="s">
        <v>295</v>
      </c>
      <c r="K39" t="s">
        <v>298</v>
      </c>
      <c r="L39">
        <v>60</v>
      </c>
      <c r="M39">
        <v>22</v>
      </c>
      <c r="X39" t="s">
        <v>298</v>
      </c>
      <c r="Y39">
        <v>57</v>
      </c>
      <c r="Z39">
        <v>20</v>
      </c>
      <c r="AK39" t="s">
        <v>299</v>
      </c>
      <c r="AL39">
        <v>88</v>
      </c>
      <c r="AM39">
        <v>15</v>
      </c>
    </row>
    <row r="40" spans="1:39" x14ac:dyDescent="0.25">
      <c r="A40" t="s">
        <v>298</v>
      </c>
      <c r="K40" t="s">
        <v>299</v>
      </c>
      <c r="L40">
        <v>122</v>
      </c>
      <c r="M40">
        <v>18</v>
      </c>
      <c r="X40" t="s">
        <v>299</v>
      </c>
      <c r="Y40">
        <v>80</v>
      </c>
      <c r="Z40">
        <v>16</v>
      </c>
      <c r="AK40" t="s">
        <v>293</v>
      </c>
      <c r="AL40">
        <v>150</v>
      </c>
      <c r="AM40">
        <v>9</v>
      </c>
    </row>
    <row r="41" spans="1:39" x14ac:dyDescent="0.25">
      <c r="A41" t="s">
        <v>299</v>
      </c>
      <c r="K41" t="s">
        <v>293</v>
      </c>
      <c r="L41">
        <v>80</v>
      </c>
      <c r="M41">
        <v>12</v>
      </c>
      <c r="X41" t="s">
        <v>293</v>
      </c>
      <c r="Y41">
        <v>110</v>
      </c>
      <c r="Z41">
        <v>10</v>
      </c>
      <c r="AK41" t="s">
        <v>2</v>
      </c>
      <c r="AL41">
        <v>40</v>
      </c>
      <c r="AM41">
        <v>1</v>
      </c>
    </row>
    <row r="42" spans="1:39" x14ac:dyDescent="0.25">
      <c r="A42" t="s">
        <v>293</v>
      </c>
      <c r="K42" t="s">
        <v>2</v>
      </c>
      <c r="L42">
        <v>20</v>
      </c>
      <c r="M42">
        <v>2</v>
      </c>
      <c r="X42" t="s">
        <v>2</v>
      </c>
      <c r="Y42">
        <v>25</v>
      </c>
      <c r="Z42">
        <v>2</v>
      </c>
      <c r="AK42" t="s">
        <v>294</v>
      </c>
      <c r="AL42">
        <v>90</v>
      </c>
      <c r="AM42">
        <v>0</v>
      </c>
    </row>
    <row r="43" spans="1:39" x14ac:dyDescent="0.25">
      <c r="A43" t="s">
        <v>2</v>
      </c>
      <c r="K43" t="s">
        <v>294</v>
      </c>
      <c r="L43">
        <v>160</v>
      </c>
      <c r="M43">
        <v>-3</v>
      </c>
      <c r="X43" t="s">
        <v>294</v>
      </c>
      <c r="Y43">
        <v>82</v>
      </c>
      <c r="Z43">
        <v>1</v>
      </c>
      <c r="AK43" t="s">
        <v>295</v>
      </c>
      <c r="AL43">
        <v>195</v>
      </c>
      <c r="AM43">
        <v>-4</v>
      </c>
    </row>
    <row r="44" spans="1:39" x14ac:dyDescent="0.25">
      <c r="A44" t="s">
        <v>294</v>
      </c>
      <c r="K44" t="s">
        <v>295</v>
      </c>
      <c r="L44">
        <v>110</v>
      </c>
      <c r="M44">
        <v>-8</v>
      </c>
      <c r="X44" t="s">
        <v>295</v>
      </c>
      <c r="Y44">
        <v>125</v>
      </c>
      <c r="Z44">
        <v>-2</v>
      </c>
      <c r="AK44" t="s">
        <v>296</v>
      </c>
      <c r="AL44">
        <v>80</v>
      </c>
      <c r="AM44">
        <v>-6</v>
      </c>
    </row>
    <row r="45" spans="1:39" x14ac:dyDescent="0.25">
      <c r="A45" t="s">
        <v>295</v>
      </c>
      <c r="K45" t="s">
        <v>296</v>
      </c>
      <c r="L45">
        <v>120</v>
      </c>
      <c r="M45">
        <v>-7</v>
      </c>
      <c r="X45" t="s">
        <v>296</v>
      </c>
      <c r="Y45">
        <v>98</v>
      </c>
      <c r="Z45">
        <v>-8</v>
      </c>
      <c r="AK45" t="s">
        <v>297</v>
      </c>
      <c r="AL45">
        <v>60</v>
      </c>
      <c r="AM45">
        <v>-1</v>
      </c>
    </row>
    <row r="46" spans="1:39" x14ac:dyDescent="0.25">
      <c r="A46" t="s">
        <v>296</v>
      </c>
      <c r="K46" t="s">
        <v>297</v>
      </c>
      <c r="L46">
        <v>68</v>
      </c>
      <c r="M46">
        <v>-1</v>
      </c>
      <c r="X46" t="s">
        <v>297</v>
      </c>
      <c r="Y46">
        <v>40</v>
      </c>
      <c r="Z46">
        <v>0</v>
      </c>
      <c r="AK46" t="s">
        <v>298</v>
      </c>
      <c r="AL46">
        <v>90</v>
      </c>
      <c r="AM46">
        <v>2</v>
      </c>
    </row>
    <row r="47" spans="1:39" x14ac:dyDescent="0.25">
      <c r="A47" t="s">
        <v>297</v>
      </c>
      <c r="K47" t="s">
        <v>298</v>
      </c>
      <c r="L47">
        <v>40</v>
      </c>
      <c r="M47">
        <v>4</v>
      </c>
      <c r="X47" t="s">
        <v>298</v>
      </c>
      <c r="Y47">
        <v>95</v>
      </c>
      <c r="Z47">
        <v>3</v>
      </c>
    </row>
    <row r="48" spans="1:39" x14ac:dyDescent="0.25">
      <c r="A48" t="s">
        <v>298</v>
      </c>
    </row>
    <row r="62" spans="1:18" x14ac:dyDescent="0.25">
      <c r="A62" t="s">
        <v>409</v>
      </c>
      <c r="F62" t="s">
        <v>634</v>
      </c>
    </row>
    <row r="63" spans="1:18" x14ac:dyDescent="0.25">
      <c r="B63" t="s">
        <v>210</v>
      </c>
      <c r="C63" t="s">
        <v>128</v>
      </c>
      <c r="D63" t="s">
        <v>129</v>
      </c>
      <c r="G63" t="s">
        <v>210</v>
      </c>
      <c r="H63" t="s">
        <v>128</v>
      </c>
      <c r="I63" t="s">
        <v>129</v>
      </c>
      <c r="K63" t="s">
        <v>685</v>
      </c>
      <c r="M63" s="47" t="s">
        <v>631</v>
      </c>
      <c r="N63" s="47"/>
      <c r="O63" s="47"/>
      <c r="P63" s="47"/>
      <c r="Q63" s="47"/>
      <c r="R63" s="47"/>
    </row>
    <row r="64" spans="1:18" x14ac:dyDescent="0.25">
      <c r="A64" t="s">
        <v>211</v>
      </c>
      <c r="B64">
        <f>SUM(L30:L35)</f>
        <v>353</v>
      </c>
      <c r="C64">
        <f>SUM(Y29:Y35)</f>
        <v>515</v>
      </c>
      <c r="D64">
        <f>SUM(AL29:AL35)</f>
        <v>370</v>
      </c>
      <c r="F64" t="s">
        <v>211</v>
      </c>
      <c r="G64">
        <f>AVERAGE(M30:M35)</f>
        <v>0.83333333333333337</v>
      </c>
      <c r="H64">
        <f>AVERAGE(Z29:Z34)</f>
        <v>3.5</v>
      </c>
      <c r="I64">
        <f>AVERAGE(AM29:AM34)</f>
        <v>1.6666666666666667</v>
      </c>
      <c r="K64">
        <v>7</v>
      </c>
      <c r="M64" s="47"/>
      <c r="N64" s="47"/>
      <c r="O64" s="47"/>
      <c r="P64" s="47"/>
      <c r="Q64" s="47"/>
      <c r="R64" s="47"/>
    </row>
    <row r="65" spans="1:21" x14ac:dyDescent="0.25">
      <c r="A65" t="s">
        <v>212</v>
      </c>
      <c r="B65" s="8">
        <f>SUM(L36,L37,L38,L39,L40)</f>
        <v>431</v>
      </c>
      <c r="C65" s="8">
        <f>SUM(Y36:Y40)</f>
        <v>284</v>
      </c>
      <c r="D65" s="8">
        <f>SUM(AL36:AL40)</f>
        <v>498</v>
      </c>
      <c r="E65" s="8"/>
      <c r="F65" s="8" t="s">
        <v>212</v>
      </c>
      <c r="G65" s="8">
        <f>AVERAGE(M36:M40)</f>
        <v>20</v>
      </c>
      <c r="H65" s="8">
        <f>AVERAGE(Z36:Z40)</f>
        <v>19.399999999999999</v>
      </c>
      <c r="I65" s="8">
        <f>AVERAGE(AM36:AM40)</f>
        <v>17</v>
      </c>
      <c r="K65">
        <v>5</v>
      </c>
      <c r="M65" s="47"/>
      <c r="N65" s="47"/>
      <c r="O65" s="47"/>
      <c r="P65" s="47"/>
      <c r="Q65" s="47"/>
      <c r="R65" s="47"/>
    </row>
    <row r="66" spans="1:21" x14ac:dyDescent="0.25">
      <c r="A66" t="s">
        <v>213</v>
      </c>
      <c r="B66" s="8">
        <f>SUM(L41,L42,L43,L44,L45,L46,L47)</f>
        <v>598</v>
      </c>
      <c r="C66" s="8">
        <f>SUM(Y41:Y47)</f>
        <v>575</v>
      </c>
      <c r="D66" s="8">
        <f>SUM(AL40:AL46)</f>
        <v>705</v>
      </c>
      <c r="E66" s="8"/>
      <c r="F66" s="8" t="s">
        <v>213</v>
      </c>
      <c r="G66" s="8">
        <f>AVERAGE(M41:M47)</f>
        <v>-0.14285714285714285</v>
      </c>
      <c r="H66" s="8">
        <f>AVERAGE(Z41:Z47)</f>
        <v>0.8571428571428571</v>
      </c>
      <c r="I66" s="8">
        <f>AVERAGE(AM41:AM47)</f>
        <v>-1.3333333333333333</v>
      </c>
      <c r="K66">
        <v>7</v>
      </c>
      <c r="M66" s="47"/>
      <c r="N66" s="47"/>
      <c r="O66" s="47"/>
      <c r="P66" s="47"/>
      <c r="Q66" s="47"/>
      <c r="R66" s="47"/>
    </row>
    <row r="67" spans="1:21" x14ac:dyDescent="0.25">
      <c r="A67" t="s">
        <v>108</v>
      </c>
      <c r="B67" s="8">
        <f>SUM(B65:B66)</f>
        <v>1029</v>
      </c>
      <c r="C67" s="8">
        <f t="shared" ref="C67:D67" si="1">SUM(C65:C66)</f>
        <v>859</v>
      </c>
      <c r="D67" s="8">
        <f t="shared" si="1"/>
        <v>1203</v>
      </c>
      <c r="E67" s="8"/>
      <c r="F67" s="8" t="s">
        <v>108</v>
      </c>
      <c r="G67" s="8">
        <f>AVERAGE(G65:G66)</f>
        <v>9.9285714285714288</v>
      </c>
      <c r="H67" s="8">
        <f t="shared" ref="H67:I67" si="2">AVERAGE(H65:H66)</f>
        <v>10.128571428571428</v>
      </c>
      <c r="I67" s="8">
        <f t="shared" si="2"/>
        <v>7.833333333333333</v>
      </c>
      <c r="M67" s="47"/>
      <c r="N67" s="47"/>
      <c r="O67" s="47"/>
      <c r="P67" s="47"/>
      <c r="Q67" s="47"/>
      <c r="R67" s="47"/>
    </row>
    <row r="69" spans="1:21" x14ac:dyDescent="0.25">
      <c r="E69" t="s">
        <v>210</v>
      </c>
      <c r="F69" t="s">
        <v>1373</v>
      </c>
    </row>
    <row r="70" spans="1:21" x14ac:dyDescent="0.25">
      <c r="A70" s="13" t="s">
        <v>273</v>
      </c>
      <c r="B70" t="s">
        <v>275</v>
      </c>
    </row>
    <row r="72" spans="1:21" x14ac:dyDescent="0.25">
      <c r="P72" t="s">
        <v>449</v>
      </c>
      <c r="Q72" t="s">
        <v>772</v>
      </c>
      <c r="R72" t="s">
        <v>775</v>
      </c>
      <c r="S72" t="s">
        <v>776</v>
      </c>
      <c r="T72" t="s">
        <v>255</v>
      </c>
      <c r="U72" t="s">
        <v>4</v>
      </c>
    </row>
    <row r="73" spans="1:21" x14ac:dyDescent="0.25">
      <c r="O73" t="s">
        <v>777</v>
      </c>
      <c r="P73">
        <v>3.6</v>
      </c>
      <c r="Q73">
        <v>15</v>
      </c>
      <c r="R73">
        <v>0</v>
      </c>
      <c r="S73">
        <f>R73*0.4364</f>
        <v>0</v>
      </c>
    </row>
    <row r="74" spans="1:21" x14ac:dyDescent="0.25">
      <c r="O74" t="s">
        <v>778</v>
      </c>
      <c r="P74">
        <v>3</v>
      </c>
      <c r="Q74">
        <v>15</v>
      </c>
      <c r="R74">
        <f>207+87</f>
        <v>294</v>
      </c>
      <c r="S74">
        <f t="shared" ref="S74:S81" si="3">R74*0.4364</f>
        <v>128.30160000000001</v>
      </c>
      <c r="T74" t="s">
        <v>780</v>
      </c>
      <c r="U74" t="s">
        <v>6</v>
      </c>
    </row>
    <row r="75" spans="1:21" x14ac:dyDescent="0.25">
      <c r="O75" t="s">
        <v>779</v>
      </c>
      <c r="P75">
        <v>3.5</v>
      </c>
      <c r="Q75">
        <v>12</v>
      </c>
      <c r="R75">
        <v>172</v>
      </c>
      <c r="S75">
        <f t="shared" si="3"/>
        <v>75.0608</v>
      </c>
      <c r="T75" t="s">
        <v>309</v>
      </c>
      <c r="U75" t="s">
        <v>6</v>
      </c>
    </row>
    <row r="76" spans="1:21" x14ac:dyDescent="0.25">
      <c r="O76" t="s">
        <v>766</v>
      </c>
      <c r="R76">
        <v>0</v>
      </c>
      <c r="S76">
        <f t="shared" si="3"/>
        <v>0</v>
      </c>
    </row>
    <row r="77" spans="1:21" x14ac:dyDescent="0.25">
      <c r="O77" t="s">
        <v>767</v>
      </c>
      <c r="R77">
        <v>0</v>
      </c>
      <c r="S77">
        <f t="shared" si="3"/>
        <v>0</v>
      </c>
      <c r="U77" t="s">
        <v>340</v>
      </c>
    </row>
    <row r="78" spans="1:21" x14ac:dyDescent="0.25">
      <c r="O78" t="s">
        <v>768</v>
      </c>
      <c r="R78">
        <v>32</v>
      </c>
      <c r="S78">
        <f t="shared" si="3"/>
        <v>13.9648</v>
      </c>
      <c r="T78" t="s">
        <v>309</v>
      </c>
    </row>
    <row r="79" spans="1:21" x14ac:dyDescent="0.25">
      <c r="O79" t="s">
        <v>769</v>
      </c>
      <c r="R79">
        <v>0</v>
      </c>
      <c r="S79">
        <f t="shared" si="3"/>
        <v>0</v>
      </c>
    </row>
    <row r="80" spans="1:21" x14ac:dyDescent="0.25">
      <c r="O80" t="s">
        <v>770</v>
      </c>
      <c r="R80">
        <v>0</v>
      </c>
      <c r="S80">
        <f t="shared" si="3"/>
        <v>0</v>
      </c>
    </row>
    <row r="81" spans="15:19" x14ac:dyDescent="0.25">
      <c r="O81" t="s">
        <v>771</v>
      </c>
      <c r="R81">
        <v>0</v>
      </c>
      <c r="S81">
        <f t="shared" si="3"/>
        <v>0</v>
      </c>
    </row>
    <row r="98" spans="1:15" x14ac:dyDescent="0.25">
      <c r="O98" t="s">
        <v>452</v>
      </c>
    </row>
    <row r="108" spans="1:15" x14ac:dyDescent="0.25">
      <c r="A108" t="s">
        <v>0</v>
      </c>
      <c r="B108" s="19"/>
    </row>
    <row r="109" spans="1:15" x14ac:dyDescent="0.25">
      <c r="B109" t="s">
        <v>618</v>
      </c>
      <c r="C109" t="s">
        <v>607</v>
      </c>
      <c r="D109" t="s">
        <v>606</v>
      </c>
      <c r="E109" t="s">
        <v>608</v>
      </c>
      <c r="F109" t="s">
        <v>482</v>
      </c>
      <c r="G109" t="s">
        <v>657</v>
      </c>
      <c r="H109" t="s">
        <v>733</v>
      </c>
      <c r="I109" t="s">
        <v>734</v>
      </c>
    </row>
    <row r="110" spans="1:15" x14ac:dyDescent="0.25">
      <c r="A110" t="s">
        <v>720</v>
      </c>
      <c r="B110" t="s">
        <v>732</v>
      </c>
      <c r="C110">
        <v>53</v>
      </c>
      <c r="D110">
        <v>34</v>
      </c>
      <c r="E110">
        <v>13</v>
      </c>
      <c r="F110">
        <v>1.1599999999999999</v>
      </c>
      <c r="G110">
        <v>6.9</v>
      </c>
      <c r="H110">
        <v>3.1</v>
      </c>
      <c r="I110" t="s">
        <v>731</v>
      </c>
      <c r="J110" s="19" t="s">
        <v>730</v>
      </c>
      <c r="K110" t="s">
        <v>1579</v>
      </c>
    </row>
    <row r="111" spans="1:15" x14ac:dyDescent="0.25">
      <c r="A111" t="s">
        <v>721</v>
      </c>
      <c r="B111" t="s">
        <v>736</v>
      </c>
      <c r="C111">
        <v>36</v>
      </c>
      <c r="D111">
        <v>49</v>
      </c>
      <c r="E111">
        <v>15</v>
      </c>
      <c r="F111">
        <v>1.27</v>
      </c>
      <c r="G111">
        <v>6.8</v>
      </c>
      <c r="H111">
        <v>2</v>
      </c>
      <c r="I111" t="s">
        <v>735</v>
      </c>
      <c r="J111" s="19" t="s">
        <v>619</v>
      </c>
      <c r="K111" t="s">
        <v>261</v>
      </c>
    </row>
    <row r="112" spans="1:15" x14ac:dyDescent="0.25">
      <c r="A112" t="s">
        <v>722</v>
      </c>
      <c r="B112" t="s">
        <v>737</v>
      </c>
      <c r="C112">
        <v>22</v>
      </c>
      <c r="D112">
        <v>55</v>
      </c>
      <c r="E112">
        <v>23</v>
      </c>
      <c r="F112">
        <v>1.26</v>
      </c>
      <c r="G112">
        <v>7.7</v>
      </c>
      <c r="H112">
        <v>2.1</v>
      </c>
      <c r="I112" t="s">
        <v>738</v>
      </c>
      <c r="J112" s="19" t="s">
        <v>620</v>
      </c>
      <c r="K112" t="s">
        <v>260</v>
      </c>
    </row>
    <row r="116" spans="1:41" x14ac:dyDescent="0.25">
      <c r="A116" t="s">
        <v>1375</v>
      </c>
    </row>
    <row r="119" spans="1:41" ht="45" x14ac:dyDescent="0.25">
      <c r="A119" s="23" t="s">
        <v>638</v>
      </c>
      <c r="B119" t="s">
        <v>777</v>
      </c>
      <c r="C119">
        <v>1</v>
      </c>
      <c r="D119" s="4" t="s">
        <v>726</v>
      </c>
      <c r="E119" s="4" t="s">
        <v>724</v>
      </c>
      <c r="F119">
        <v>3.6</v>
      </c>
      <c r="G119">
        <v>2.5</v>
      </c>
      <c r="H119" t="s">
        <v>313</v>
      </c>
      <c r="J119">
        <v>53</v>
      </c>
      <c r="K119">
        <v>34</v>
      </c>
      <c r="L119">
        <v>13</v>
      </c>
      <c r="M119">
        <v>1.1599999999999999</v>
      </c>
      <c r="N119">
        <v>3.1</v>
      </c>
      <c r="O119">
        <v>15</v>
      </c>
      <c r="P119">
        <v>6.9</v>
      </c>
      <c r="Q119" t="s">
        <v>259</v>
      </c>
      <c r="R119">
        <v>7</v>
      </c>
      <c r="S119">
        <v>353</v>
      </c>
      <c r="T119">
        <v>0.83333333333333337</v>
      </c>
      <c r="U119">
        <v>0</v>
      </c>
      <c r="V119" t="s">
        <v>330</v>
      </c>
      <c r="W119" t="s">
        <v>303</v>
      </c>
      <c r="X119" t="s">
        <v>664</v>
      </c>
      <c r="Y119" t="s">
        <v>621</v>
      </c>
      <c r="Z119" t="s">
        <v>2</v>
      </c>
      <c r="AA119" t="s">
        <v>2</v>
      </c>
      <c r="AB119" t="s">
        <v>2</v>
      </c>
      <c r="AE119">
        <v>267</v>
      </c>
      <c r="AJ119">
        <v>6.0000000000000001E-3</v>
      </c>
      <c r="AK119">
        <v>6.6000000000000003E-2</v>
      </c>
      <c r="AL119">
        <v>7.2000000000000008E-2</v>
      </c>
    </row>
    <row r="120" spans="1:41" x14ac:dyDescent="0.25">
      <c r="A120" s="23"/>
      <c r="B120" t="s">
        <v>766</v>
      </c>
      <c r="C120">
        <v>1</v>
      </c>
      <c r="D120" s="4" t="s">
        <v>726</v>
      </c>
      <c r="E120" s="4" t="s">
        <v>724</v>
      </c>
      <c r="F120">
        <v>3.6</v>
      </c>
      <c r="G120">
        <v>2.5</v>
      </c>
      <c r="H120" t="s">
        <v>313</v>
      </c>
      <c r="I120" t="s">
        <v>225</v>
      </c>
      <c r="J120">
        <v>53</v>
      </c>
      <c r="K120">
        <v>34</v>
      </c>
      <c r="L120">
        <v>13</v>
      </c>
      <c r="M120">
        <v>1.1599999999999999</v>
      </c>
      <c r="N120">
        <v>3.1</v>
      </c>
      <c r="O120">
        <v>15</v>
      </c>
      <c r="P120">
        <v>6.9</v>
      </c>
      <c r="Q120" t="s">
        <v>257</v>
      </c>
      <c r="R120">
        <v>5</v>
      </c>
      <c r="S120">
        <v>431</v>
      </c>
      <c r="T120">
        <v>20</v>
      </c>
      <c r="U120">
        <v>0</v>
      </c>
      <c r="V120" t="s">
        <v>330</v>
      </c>
      <c r="W120" t="s">
        <v>303</v>
      </c>
      <c r="X120" t="s">
        <v>664</v>
      </c>
      <c r="Y120" t="s">
        <v>621</v>
      </c>
      <c r="Z120" t="s">
        <v>2</v>
      </c>
      <c r="AA120" t="s">
        <v>2</v>
      </c>
      <c r="AB120" t="s">
        <v>2</v>
      </c>
      <c r="AD120">
        <v>40</v>
      </c>
      <c r="AE120">
        <v>55</v>
      </c>
      <c r="AJ120" s="8">
        <v>1E-3</v>
      </c>
      <c r="AK120" s="8">
        <v>0.03</v>
      </c>
      <c r="AL120">
        <v>3.1E-2</v>
      </c>
      <c r="AM120" s="8">
        <v>8.9999999999999993E-3</v>
      </c>
      <c r="AN120" s="8">
        <v>9.6000000000000002E-2</v>
      </c>
      <c r="AO120">
        <v>0.105</v>
      </c>
    </row>
    <row r="121" spans="1:41" x14ac:dyDescent="0.25">
      <c r="A121" s="23"/>
      <c r="B121" t="s">
        <v>769</v>
      </c>
      <c r="C121">
        <v>1</v>
      </c>
      <c r="D121" s="4" t="s">
        <v>726</v>
      </c>
      <c r="E121" s="4" t="s">
        <v>724</v>
      </c>
      <c r="F121">
        <v>3.6</v>
      </c>
      <c r="G121">
        <v>2.5</v>
      </c>
      <c r="H121" t="s">
        <v>313</v>
      </c>
      <c r="I121" t="s">
        <v>225</v>
      </c>
      <c r="J121">
        <v>53</v>
      </c>
      <c r="K121">
        <v>34</v>
      </c>
      <c r="L121">
        <v>13</v>
      </c>
      <c r="M121">
        <v>1.1599999999999999</v>
      </c>
      <c r="N121">
        <v>3.1</v>
      </c>
      <c r="O121">
        <v>15</v>
      </c>
      <c r="P121">
        <v>6.9</v>
      </c>
      <c r="Q121" t="s">
        <v>259</v>
      </c>
      <c r="R121">
        <v>7</v>
      </c>
      <c r="S121">
        <v>598</v>
      </c>
      <c r="T121">
        <v>-0.14285714285714285</v>
      </c>
      <c r="U121">
        <v>0</v>
      </c>
      <c r="V121" t="s">
        <v>330</v>
      </c>
      <c r="W121" t="s">
        <v>303</v>
      </c>
      <c r="X121" t="s">
        <v>664</v>
      </c>
      <c r="Y121" t="s">
        <v>621</v>
      </c>
      <c r="Z121" t="s">
        <v>2</v>
      </c>
      <c r="AA121" t="s">
        <v>2</v>
      </c>
      <c r="AB121" t="s">
        <v>2</v>
      </c>
      <c r="AD121">
        <v>32</v>
      </c>
      <c r="AE121">
        <v>450</v>
      </c>
      <c r="AJ121" s="8">
        <v>1.4999999999999999E-2</v>
      </c>
      <c r="AK121" s="8">
        <v>0.122</v>
      </c>
      <c r="AL121">
        <v>0.13700000000000001</v>
      </c>
      <c r="AM121" s="8">
        <v>3.9E-2</v>
      </c>
      <c r="AN121" s="8">
        <v>0.105</v>
      </c>
      <c r="AO121">
        <v>0.14399999999999999</v>
      </c>
    </row>
    <row r="122" spans="1:41" x14ac:dyDescent="0.25">
      <c r="A122" s="23"/>
      <c r="B122" t="s">
        <v>720</v>
      </c>
      <c r="C122">
        <v>2</v>
      </c>
      <c r="D122" s="4" t="s">
        <v>726</v>
      </c>
      <c r="E122" s="4" t="s">
        <v>724</v>
      </c>
      <c r="F122">
        <v>3.6</v>
      </c>
      <c r="G122">
        <v>2.5</v>
      </c>
      <c r="H122" t="s">
        <v>313</v>
      </c>
      <c r="I122" t="s">
        <v>225</v>
      </c>
      <c r="J122">
        <v>53</v>
      </c>
      <c r="K122">
        <v>34</v>
      </c>
      <c r="L122">
        <v>13</v>
      </c>
      <c r="M122">
        <v>1.1599999999999999</v>
      </c>
      <c r="N122">
        <v>3.1</v>
      </c>
      <c r="O122">
        <v>15</v>
      </c>
      <c r="P122">
        <v>6.9</v>
      </c>
      <c r="Q122" t="s">
        <v>108</v>
      </c>
      <c r="R122">
        <v>12</v>
      </c>
      <c r="S122">
        <v>1029</v>
      </c>
      <c r="T122">
        <v>8.25</v>
      </c>
      <c r="U122">
        <v>0</v>
      </c>
      <c r="V122" t="s">
        <v>330</v>
      </c>
      <c r="W122" t="s">
        <v>303</v>
      </c>
      <c r="X122" t="s">
        <v>664</v>
      </c>
      <c r="Y122" t="s">
        <v>621</v>
      </c>
      <c r="Z122" t="s">
        <v>2</v>
      </c>
      <c r="AA122" t="s">
        <v>2</v>
      </c>
      <c r="AB122" t="s">
        <v>2</v>
      </c>
      <c r="AD122">
        <v>72</v>
      </c>
      <c r="AE122">
        <v>505</v>
      </c>
      <c r="AJ122">
        <v>1.6E-2</v>
      </c>
      <c r="AK122">
        <v>0.152</v>
      </c>
      <c r="AL122">
        <v>0.16800000000000001</v>
      </c>
      <c r="AM122">
        <v>4.8000000000000001E-2</v>
      </c>
      <c r="AN122">
        <v>0.20100000000000001</v>
      </c>
      <c r="AO122">
        <v>0.249</v>
      </c>
    </row>
  </sheetData>
  <mergeCells count="1">
    <mergeCell ref="M63:R67"/>
  </mergeCells>
  <hyperlinks>
    <hyperlink ref="J110" r:id="rId1" xr:uid="{208C0586-BB70-4834-AFD4-C7806EA89B0A}"/>
    <hyperlink ref="J111" r:id="rId2" xr:uid="{DD1EB34D-7245-4C03-8126-64FEFCF0A4B1}"/>
    <hyperlink ref="J112" r:id="rId3" xr:uid="{158A1DAC-C840-4CF9-B7D2-C23C3A644E69}"/>
  </hyperlinks>
  <pageMargins left="0.7" right="0.7" top="0.75" bottom="0.75" header="0.3" footer="0.3"/>
  <pageSetup orientation="portrait" r:id="rId4"/>
  <drawing r:id="rId5"/>
  <legacyDrawing r:id="rId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9673-2695-4EAC-95D7-3BF84509BE01}">
  <dimension ref="A1:X65"/>
  <sheetViews>
    <sheetView topLeftCell="A37" workbookViewId="0">
      <selection activeCell="L63" sqref="L63"/>
    </sheetView>
  </sheetViews>
  <sheetFormatPr defaultRowHeight="15" x14ac:dyDescent="0.25"/>
  <cols>
    <col min="2" max="2" width="14.28515625" customWidth="1"/>
    <col min="10" max="10" width="12" customWidth="1"/>
  </cols>
  <sheetData>
    <row r="1" spans="1:24" x14ac:dyDescent="0.25">
      <c r="A1" s="13" t="s">
        <v>383</v>
      </c>
    </row>
    <row r="3" spans="1:24" x14ac:dyDescent="0.25">
      <c r="W3" t="s">
        <v>858</v>
      </c>
      <c r="X3" t="s">
        <v>251</v>
      </c>
    </row>
    <row r="4" spans="1:24" x14ac:dyDescent="0.25">
      <c r="W4">
        <v>2008</v>
      </c>
      <c r="X4">
        <v>50</v>
      </c>
    </row>
    <row r="5" spans="1:24" x14ac:dyDescent="0.25">
      <c r="W5">
        <v>2009</v>
      </c>
    </row>
    <row r="6" spans="1:24" x14ac:dyDescent="0.25">
      <c r="W6">
        <v>2010</v>
      </c>
      <c r="X6">
        <v>50</v>
      </c>
    </row>
    <row r="7" spans="1:24" x14ac:dyDescent="0.25">
      <c r="W7">
        <v>2011</v>
      </c>
    </row>
    <row r="8" spans="1:24" x14ac:dyDescent="0.25">
      <c r="W8" t="s">
        <v>109</v>
      </c>
      <c r="X8">
        <f>SUM(X4:X7)/4</f>
        <v>25</v>
      </c>
    </row>
    <row r="19" spans="1:14" x14ac:dyDescent="0.25">
      <c r="A19" s="13" t="s">
        <v>281</v>
      </c>
    </row>
    <row r="22" spans="1:14" x14ac:dyDescent="0.25">
      <c r="K22" t="s">
        <v>816</v>
      </c>
      <c r="L22" t="s">
        <v>817</v>
      </c>
      <c r="M22" t="s">
        <v>818</v>
      </c>
      <c r="N22" t="s">
        <v>819</v>
      </c>
    </row>
    <row r="23" spans="1:14" x14ac:dyDescent="0.25">
      <c r="J23" t="s">
        <v>8</v>
      </c>
      <c r="K23">
        <v>54.4</v>
      </c>
      <c r="L23">
        <v>45</v>
      </c>
      <c r="M23">
        <v>107.8</v>
      </c>
      <c r="N23">
        <v>193</v>
      </c>
    </row>
    <row r="24" spans="1:14" x14ac:dyDescent="0.25">
      <c r="J24" t="s">
        <v>9</v>
      </c>
      <c r="K24">
        <v>186.2</v>
      </c>
      <c r="L24">
        <v>85.6</v>
      </c>
      <c r="M24">
        <v>113.2</v>
      </c>
      <c r="N24">
        <v>62.6</v>
      </c>
    </row>
    <row r="25" spans="1:14" x14ac:dyDescent="0.25">
      <c r="J25" t="s">
        <v>10</v>
      </c>
      <c r="K25">
        <v>85.6</v>
      </c>
      <c r="L25">
        <v>62.8</v>
      </c>
      <c r="M25">
        <v>148.4</v>
      </c>
      <c r="N25">
        <v>120</v>
      </c>
    </row>
    <row r="26" spans="1:14" x14ac:dyDescent="0.25">
      <c r="J26" t="s">
        <v>11</v>
      </c>
      <c r="K26">
        <v>12.8</v>
      </c>
      <c r="L26">
        <v>90.6</v>
      </c>
      <c r="M26">
        <v>9.1999999999999993</v>
      </c>
      <c r="N26">
        <v>104.8</v>
      </c>
    </row>
    <row r="27" spans="1:14" x14ac:dyDescent="0.25">
      <c r="J27" t="s">
        <v>12</v>
      </c>
      <c r="K27">
        <v>124.6</v>
      </c>
      <c r="L27">
        <v>20.8</v>
      </c>
      <c r="M27">
        <v>90.4</v>
      </c>
      <c r="N27">
        <v>180.6</v>
      </c>
    </row>
    <row r="28" spans="1:14" x14ac:dyDescent="0.25">
      <c r="J28" t="s">
        <v>13</v>
      </c>
      <c r="K28">
        <v>28.8</v>
      </c>
      <c r="L28">
        <v>75.8</v>
      </c>
      <c r="M28">
        <v>63</v>
      </c>
      <c r="N28">
        <v>112</v>
      </c>
    </row>
    <row r="29" spans="1:14" x14ac:dyDescent="0.25">
      <c r="J29" t="s">
        <v>14</v>
      </c>
      <c r="K29">
        <v>94.8</v>
      </c>
      <c r="L29">
        <v>17.399999999999999</v>
      </c>
      <c r="M29">
        <v>85.2</v>
      </c>
      <c r="N29">
        <v>179</v>
      </c>
    </row>
    <row r="30" spans="1:14" x14ac:dyDescent="0.25">
      <c r="J30" t="s">
        <v>542</v>
      </c>
      <c r="K30">
        <v>78.400000000000006</v>
      </c>
      <c r="L30">
        <v>53.8</v>
      </c>
      <c r="M30">
        <v>25.2</v>
      </c>
      <c r="N30">
        <v>77.2</v>
      </c>
    </row>
    <row r="31" spans="1:14" x14ac:dyDescent="0.25">
      <c r="J31" t="s">
        <v>543</v>
      </c>
      <c r="K31">
        <v>15</v>
      </c>
      <c r="L31">
        <v>16.8</v>
      </c>
      <c r="M31">
        <v>30.8</v>
      </c>
      <c r="N31">
        <v>55.2</v>
      </c>
    </row>
    <row r="32" spans="1:14" x14ac:dyDescent="0.25">
      <c r="J32" t="s">
        <v>544</v>
      </c>
      <c r="K32">
        <v>63.6</v>
      </c>
      <c r="L32">
        <v>21.4</v>
      </c>
      <c r="M32">
        <v>61.4</v>
      </c>
      <c r="N32">
        <v>33</v>
      </c>
    </row>
    <row r="33" spans="10:14" x14ac:dyDescent="0.25">
      <c r="J33" t="s">
        <v>545</v>
      </c>
      <c r="K33">
        <v>96.8</v>
      </c>
      <c r="L33">
        <v>36.4</v>
      </c>
      <c r="M33">
        <v>84.8</v>
      </c>
      <c r="N33">
        <v>63.4</v>
      </c>
    </row>
    <row r="34" spans="10:14" x14ac:dyDescent="0.25">
      <c r="J34" t="s">
        <v>480</v>
      </c>
      <c r="K34">
        <v>114</v>
      </c>
      <c r="L34">
        <v>61.2</v>
      </c>
      <c r="M34">
        <v>128.4</v>
      </c>
      <c r="N34">
        <v>32.4</v>
      </c>
    </row>
    <row r="35" spans="10:14" x14ac:dyDescent="0.25">
      <c r="J35" t="s">
        <v>820</v>
      </c>
      <c r="K35">
        <v>955</v>
      </c>
      <c r="L35">
        <v>587.6</v>
      </c>
      <c r="M35">
        <v>947.8</v>
      </c>
      <c r="N35">
        <v>1213.2</v>
      </c>
    </row>
    <row r="36" spans="10:14" x14ac:dyDescent="0.25">
      <c r="J36" t="s">
        <v>857</v>
      </c>
      <c r="K36">
        <f>AVERAGE(K35:N35)</f>
        <v>925.89999999999986</v>
      </c>
    </row>
    <row r="61" spans="1:11" x14ac:dyDescent="0.25">
      <c r="B61" t="s">
        <v>824</v>
      </c>
      <c r="C61" t="s">
        <v>825</v>
      </c>
      <c r="F61" t="s">
        <v>826</v>
      </c>
      <c r="G61" t="s">
        <v>1589</v>
      </c>
      <c r="I61" t="s">
        <v>108</v>
      </c>
    </row>
    <row r="62" spans="1:11" x14ac:dyDescent="0.25">
      <c r="A62" t="s">
        <v>823</v>
      </c>
      <c r="B62" t="s">
        <v>103</v>
      </c>
      <c r="C62" t="s">
        <v>5</v>
      </c>
      <c r="D62" t="s">
        <v>435</v>
      </c>
      <c r="E62" t="s">
        <v>1</v>
      </c>
      <c r="F62" t="s">
        <v>5</v>
      </c>
      <c r="G62" t="s">
        <v>435</v>
      </c>
      <c r="H62" t="s">
        <v>1</v>
      </c>
      <c r="I62" t="s">
        <v>5</v>
      </c>
      <c r="J62" t="s">
        <v>435</v>
      </c>
      <c r="K62" t="s">
        <v>1</v>
      </c>
    </row>
    <row r="63" spans="1:11" x14ac:dyDescent="0.25">
      <c r="A63" t="s">
        <v>827</v>
      </c>
      <c r="B63" t="s">
        <v>830</v>
      </c>
      <c r="C63" t="s">
        <v>831</v>
      </c>
      <c r="D63" t="s">
        <v>832</v>
      </c>
      <c r="E63" t="s">
        <v>833</v>
      </c>
      <c r="F63" t="s">
        <v>834</v>
      </c>
      <c r="G63" t="s">
        <v>835</v>
      </c>
      <c r="H63" t="s">
        <v>836</v>
      </c>
      <c r="I63">
        <f>F63/4</f>
        <v>206.5</v>
      </c>
      <c r="J63">
        <f t="shared" ref="J63:K65" si="0">G63/4</f>
        <v>48.5</v>
      </c>
      <c r="K63">
        <f t="shared" si="0"/>
        <v>709.75</v>
      </c>
    </row>
    <row r="64" spans="1:11" x14ac:dyDescent="0.25">
      <c r="A64" t="s">
        <v>828</v>
      </c>
      <c r="B64" t="s">
        <v>837</v>
      </c>
      <c r="C64" t="s">
        <v>838</v>
      </c>
      <c r="D64" t="s">
        <v>839</v>
      </c>
      <c r="E64" t="s">
        <v>840</v>
      </c>
      <c r="F64" t="s">
        <v>841</v>
      </c>
      <c r="G64" t="s">
        <v>842</v>
      </c>
      <c r="H64" t="s">
        <v>843</v>
      </c>
      <c r="I64">
        <f t="shared" ref="I64:I65" si="1">F64/4</f>
        <v>175.75</v>
      </c>
      <c r="J64">
        <f t="shared" si="0"/>
        <v>36.5</v>
      </c>
      <c r="K64">
        <f t="shared" si="0"/>
        <v>560.5</v>
      </c>
    </row>
    <row r="65" spans="1:11" x14ac:dyDescent="0.25">
      <c r="A65" t="s">
        <v>829</v>
      </c>
      <c r="B65" t="s">
        <v>844</v>
      </c>
      <c r="C65" t="s">
        <v>845</v>
      </c>
      <c r="D65" t="s">
        <v>846</v>
      </c>
      <c r="E65" t="s">
        <v>847</v>
      </c>
      <c r="F65" t="s">
        <v>848</v>
      </c>
      <c r="G65" t="s">
        <v>849</v>
      </c>
      <c r="H65" t="s">
        <v>850</v>
      </c>
      <c r="I65">
        <f t="shared" si="1"/>
        <v>208.25</v>
      </c>
      <c r="J65">
        <f t="shared" si="0"/>
        <v>153.5</v>
      </c>
      <c r="K65">
        <f t="shared" si="0"/>
        <v>377.75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AB157-DCF0-413D-B287-D0DDC631B52F}">
  <dimension ref="A1:AV352"/>
  <sheetViews>
    <sheetView workbookViewId="0">
      <pane xSplit="2" ySplit="1" topLeftCell="C311" activePane="bottomRight" state="frozen"/>
      <selection pane="topRight" activeCell="C1" sqref="C1"/>
      <selection pane="bottomLeft" activeCell="A2" sqref="A2"/>
      <selection pane="bottomRight" activeCell="B74" sqref="B74:B77"/>
    </sheetView>
  </sheetViews>
  <sheetFormatPr defaultRowHeight="15" x14ac:dyDescent="0.25"/>
  <cols>
    <col min="1" max="1" width="22.42578125" style="8" customWidth="1"/>
    <col min="2" max="2" width="21.7109375" customWidth="1"/>
    <col min="3" max="3" width="15.7109375" customWidth="1"/>
    <col min="4" max="6" width="31.7109375" customWidth="1"/>
    <col min="10" max="10" width="14.85546875" customWidth="1"/>
    <col min="24" max="24" width="13.42578125" customWidth="1"/>
    <col min="26" max="26" width="19.140625" customWidth="1"/>
    <col min="28" max="28" width="9.7109375" customWidth="1"/>
    <col min="33" max="34" width="10.5703125" customWidth="1"/>
    <col min="35" max="35" width="13.85546875" customWidth="1"/>
    <col min="36" max="36" width="15.28515625" customWidth="1"/>
    <col min="40" max="41" width="11" customWidth="1"/>
    <col min="42" max="42" width="10.7109375" customWidth="1"/>
    <col min="43" max="44" width="18.42578125" customWidth="1"/>
    <col min="45" max="45" width="17.7109375" customWidth="1"/>
    <col min="46" max="47" width="18.42578125" customWidth="1"/>
    <col min="48" max="48" width="17.7109375" customWidth="1"/>
  </cols>
  <sheetData>
    <row r="1" spans="1:48" ht="75" x14ac:dyDescent="0.25">
      <c r="A1" s="8" t="s">
        <v>16</v>
      </c>
      <c r="B1" s="22" t="s">
        <v>687</v>
      </c>
      <c r="C1" s="22" t="s">
        <v>959</v>
      </c>
      <c r="D1" s="22" t="s">
        <v>127</v>
      </c>
      <c r="E1" s="22" t="s">
        <v>1376</v>
      </c>
      <c r="F1" s="22" t="s">
        <v>723</v>
      </c>
      <c r="G1" s="22" t="s">
        <v>632</v>
      </c>
      <c r="H1" s="1" t="s">
        <v>694</v>
      </c>
      <c r="I1" s="1" t="s">
        <v>368</v>
      </c>
      <c r="J1" s="1" t="s">
        <v>219</v>
      </c>
      <c r="K1" s="1" t="s">
        <v>655</v>
      </c>
      <c r="L1" s="1" t="s">
        <v>656</v>
      </c>
      <c r="M1" s="1" t="s">
        <v>633</v>
      </c>
      <c r="N1" s="1" t="s">
        <v>854</v>
      </c>
      <c r="O1" s="1" t="s">
        <v>502</v>
      </c>
      <c r="P1" s="1" t="s">
        <v>276</v>
      </c>
      <c r="Q1" s="1" t="s">
        <v>657</v>
      </c>
      <c r="R1" s="1" t="s">
        <v>267</v>
      </c>
      <c r="S1" s="1" t="s">
        <v>686</v>
      </c>
      <c r="T1" s="1" t="s">
        <v>661</v>
      </c>
      <c r="U1" s="1" t="s">
        <v>634</v>
      </c>
      <c r="V1" s="1" t="s">
        <v>660</v>
      </c>
      <c r="W1" s="1" t="s">
        <v>635</v>
      </c>
      <c r="X1" s="1" t="s">
        <v>636</v>
      </c>
      <c r="Y1" s="1" t="s">
        <v>17</v>
      </c>
      <c r="Z1" s="1" t="s">
        <v>18</v>
      </c>
      <c r="AA1" s="1" t="s">
        <v>19</v>
      </c>
      <c r="AB1" s="1" t="s">
        <v>237</v>
      </c>
      <c r="AC1" s="1" t="s">
        <v>130</v>
      </c>
      <c r="AD1" s="1" t="s">
        <v>1193</v>
      </c>
      <c r="AE1" s="1" t="s">
        <v>642</v>
      </c>
      <c r="AF1" s="1" t="s">
        <v>643</v>
      </c>
      <c r="AG1" s="1" t="s">
        <v>675</v>
      </c>
      <c r="AH1" s="1" t="s">
        <v>676</v>
      </c>
      <c r="AI1" s="1" t="s">
        <v>677</v>
      </c>
      <c r="AJ1" s="1" t="s">
        <v>678</v>
      </c>
      <c r="AK1" s="1" t="s">
        <v>666</v>
      </c>
      <c r="AL1" s="1" t="s">
        <v>680</v>
      </c>
      <c r="AM1" s="1" t="s">
        <v>667</v>
      </c>
      <c r="AN1" s="1" t="s">
        <v>668</v>
      </c>
      <c r="AO1" s="1" t="s">
        <v>681</v>
      </c>
      <c r="AP1" s="1" t="s">
        <v>669</v>
      </c>
      <c r="AQ1" s="1" t="s">
        <v>670</v>
      </c>
      <c r="AR1" s="1" t="s">
        <v>682</v>
      </c>
      <c r="AS1" s="1" t="s">
        <v>671</v>
      </c>
      <c r="AT1" s="1" t="s">
        <v>672</v>
      </c>
      <c r="AU1" s="1" t="s">
        <v>683</v>
      </c>
      <c r="AV1" s="1" t="s">
        <v>673</v>
      </c>
    </row>
    <row r="2" spans="1:48" x14ac:dyDescent="0.25">
      <c r="A2" s="23" t="s">
        <v>637</v>
      </c>
      <c r="B2" t="s">
        <v>644</v>
      </c>
      <c r="C2">
        <v>1</v>
      </c>
      <c r="D2" s="1" t="s">
        <v>654</v>
      </c>
      <c r="E2" s="1" t="s">
        <v>1377</v>
      </c>
      <c r="F2" s="1" t="s">
        <v>729</v>
      </c>
      <c r="H2">
        <v>0.33</v>
      </c>
      <c r="I2" t="s">
        <v>307</v>
      </c>
      <c r="J2" t="s">
        <v>225</v>
      </c>
      <c r="K2">
        <v>20.5</v>
      </c>
      <c r="L2">
        <v>47</v>
      </c>
      <c r="M2">
        <v>32.5</v>
      </c>
      <c r="N2">
        <v>1.66</v>
      </c>
      <c r="P2">
        <v>18</v>
      </c>
      <c r="Q2">
        <v>5.4</v>
      </c>
      <c r="R2" t="s">
        <v>108</v>
      </c>
      <c r="S2">
        <v>12</v>
      </c>
      <c r="T2">
        <v>742.8</v>
      </c>
      <c r="U2" s="7">
        <v>11.36</v>
      </c>
      <c r="V2">
        <v>0</v>
      </c>
      <c r="W2" t="s">
        <v>309</v>
      </c>
      <c r="X2" t="s">
        <v>303</v>
      </c>
      <c r="Y2" t="s">
        <v>665</v>
      </c>
      <c r="Z2" t="s">
        <v>308</v>
      </c>
      <c r="AA2" t="s">
        <v>2</v>
      </c>
      <c r="AB2" t="s">
        <v>2</v>
      </c>
      <c r="AC2" t="s">
        <v>2</v>
      </c>
      <c r="AE2">
        <v>32.700000000000003</v>
      </c>
      <c r="AF2">
        <v>33.9</v>
      </c>
      <c r="AK2">
        <v>7.5</v>
      </c>
      <c r="AL2">
        <v>99.5</v>
      </c>
      <c r="AM2">
        <v>136.9</v>
      </c>
      <c r="AN2">
        <v>3.3</v>
      </c>
      <c r="AO2">
        <v>514.1</v>
      </c>
      <c r="AP2">
        <v>560.1</v>
      </c>
      <c r="AQ2">
        <v>2.1999999999999999E-2</v>
      </c>
      <c r="AR2">
        <v>0.29299999999999998</v>
      </c>
      <c r="AS2">
        <v>0.40300000000000002</v>
      </c>
      <c r="AT2">
        <v>0.01</v>
      </c>
      <c r="AU2">
        <v>1.573</v>
      </c>
      <c r="AV2">
        <v>1.714</v>
      </c>
    </row>
    <row r="3" spans="1:48" x14ac:dyDescent="0.25">
      <c r="A3" s="23"/>
      <c r="B3" t="s">
        <v>645</v>
      </c>
      <c r="C3">
        <v>1</v>
      </c>
      <c r="D3" s="1" t="s">
        <v>654</v>
      </c>
      <c r="E3" s="1" t="s">
        <v>1377</v>
      </c>
      <c r="F3" s="1" t="s">
        <v>729</v>
      </c>
      <c r="H3">
        <v>0.33</v>
      </c>
      <c r="I3" t="s">
        <v>307</v>
      </c>
      <c r="J3" t="s">
        <v>225</v>
      </c>
      <c r="K3">
        <v>20.5</v>
      </c>
      <c r="L3">
        <v>47</v>
      </c>
      <c r="M3">
        <v>32.5</v>
      </c>
      <c r="N3">
        <v>1.66</v>
      </c>
      <c r="P3">
        <v>18</v>
      </c>
      <c r="Q3">
        <v>5.4</v>
      </c>
      <c r="R3" t="s">
        <v>108</v>
      </c>
      <c r="S3">
        <v>12</v>
      </c>
      <c r="T3">
        <v>674.5</v>
      </c>
      <c r="U3" s="7">
        <v>10.84</v>
      </c>
      <c r="V3">
        <v>33.515520000000002</v>
      </c>
      <c r="W3" t="s">
        <v>309</v>
      </c>
      <c r="X3" t="s">
        <v>303</v>
      </c>
      <c r="Y3" t="s">
        <v>665</v>
      </c>
      <c r="Z3" t="s">
        <v>308</v>
      </c>
      <c r="AA3" t="s">
        <v>2</v>
      </c>
      <c r="AB3" t="s">
        <v>2</v>
      </c>
      <c r="AC3" t="s">
        <v>2</v>
      </c>
      <c r="AE3">
        <v>68.400000000000006</v>
      </c>
      <c r="AF3">
        <v>209.2</v>
      </c>
      <c r="AK3">
        <v>82.8</v>
      </c>
      <c r="AL3">
        <v>630.5</v>
      </c>
      <c r="AM3">
        <v>797.6</v>
      </c>
      <c r="AN3">
        <v>70</v>
      </c>
      <c r="AO3">
        <v>307.2</v>
      </c>
      <c r="AP3">
        <v>422.4</v>
      </c>
      <c r="AQ3">
        <v>0.04</v>
      </c>
      <c r="AR3">
        <v>0.30099999999999999</v>
      </c>
      <c r="AS3">
        <v>0.38100000000000001</v>
      </c>
      <c r="AT3">
        <v>0.10199999999999999</v>
      </c>
      <c r="AU3">
        <v>0.45</v>
      </c>
      <c r="AV3">
        <v>0.61899999999999999</v>
      </c>
    </row>
    <row r="4" spans="1:48" x14ac:dyDescent="0.25">
      <c r="A4" s="23"/>
      <c r="B4" t="s">
        <v>646</v>
      </c>
      <c r="C4">
        <v>1</v>
      </c>
      <c r="D4" s="1" t="s">
        <v>654</v>
      </c>
      <c r="E4" s="1" t="s">
        <v>1377</v>
      </c>
      <c r="F4" s="1" t="s">
        <v>729</v>
      </c>
      <c r="H4">
        <v>0.33</v>
      </c>
      <c r="I4" t="s">
        <v>307</v>
      </c>
      <c r="J4" t="s">
        <v>299</v>
      </c>
      <c r="K4">
        <v>20.5</v>
      </c>
      <c r="L4">
        <v>47</v>
      </c>
      <c r="M4">
        <v>32.5</v>
      </c>
      <c r="N4">
        <v>1.66</v>
      </c>
      <c r="P4">
        <v>18</v>
      </c>
      <c r="Q4">
        <v>5.4</v>
      </c>
      <c r="R4" t="s">
        <v>108</v>
      </c>
      <c r="S4">
        <v>12</v>
      </c>
      <c r="T4">
        <v>644.29999999999995</v>
      </c>
      <c r="U4" s="7">
        <v>11.33</v>
      </c>
      <c r="V4">
        <v>0</v>
      </c>
      <c r="W4" t="s">
        <v>309</v>
      </c>
      <c r="X4" t="s">
        <v>303</v>
      </c>
      <c r="Y4" t="s">
        <v>665</v>
      </c>
      <c r="Z4" t="s">
        <v>308</v>
      </c>
      <c r="AA4" t="s">
        <v>2</v>
      </c>
      <c r="AB4" t="s">
        <v>2</v>
      </c>
      <c r="AC4" t="s">
        <v>2</v>
      </c>
      <c r="AE4">
        <v>26.6</v>
      </c>
      <c r="AF4">
        <v>101.8</v>
      </c>
      <c r="AK4">
        <v>64.7</v>
      </c>
      <c r="AL4">
        <v>373.2</v>
      </c>
      <c r="AM4">
        <v>516.70000000000005</v>
      </c>
      <c r="AN4">
        <v>15.8</v>
      </c>
      <c r="AO4">
        <v>140.19999999999999</v>
      </c>
      <c r="AP4">
        <v>172.8</v>
      </c>
      <c r="AQ4">
        <v>6.4000000000000001E-2</v>
      </c>
      <c r="AR4">
        <v>0.36699999999999999</v>
      </c>
      <c r="AS4">
        <v>0.50800000000000001</v>
      </c>
      <c r="AT4">
        <v>5.8999999999999997E-2</v>
      </c>
      <c r="AU4">
        <v>0.52700000000000002</v>
      </c>
      <c r="AV4">
        <v>0.65</v>
      </c>
    </row>
    <row r="5" spans="1:48" x14ac:dyDescent="0.25">
      <c r="A5" s="23"/>
      <c r="B5" t="s">
        <v>647</v>
      </c>
      <c r="C5">
        <v>1</v>
      </c>
      <c r="D5" s="1" t="s">
        <v>654</v>
      </c>
      <c r="E5" s="1" t="s">
        <v>1377</v>
      </c>
      <c r="F5" s="1" t="s">
        <v>729</v>
      </c>
      <c r="H5">
        <v>0.33</v>
      </c>
      <c r="I5" t="s">
        <v>307</v>
      </c>
      <c r="J5" t="s">
        <v>225</v>
      </c>
      <c r="K5">
        <v>20.5</v>
      </c>
      <c r="L5">
        <v>47</v>
      </c>
      <c r="M5">
        <v>32.5</v>
      </c>
      <c r="N5">
        <v>1.66</v>
      </c>
      <c r="P5">
        <v>18</v>
      </c>
      <c r="Q5">
        <v>5.4</v>
      </c>
      <c r="R5" t="s">
        <v>108</v>
      </c>
      <c r="S5">
        <v>12</v>
      </c>
      <c r="T5">
        <v>909.8</v>
      </c>
      <c r="U5" s="7">
        <v>9.1999999999999993</v>
      </c>
      <c r="V5">
        <v>33.515520000000002</v>
      </c>
      <c r="W5" t="s">
        <v>309</v>
      </c>
      <c r="X5" t="s">
        <v>303</v>
      </c>
      <c r="Y5" t="s">
        <v>665</v>
      </c>
      <c r="Z5" t="s">
        <v>308</v>
      </c>
      <c r="AA5" t="s">
        <v>2</v>
      </c>
      <c r="AB5" t="s">
        <v>2</v>
      </c>
      <c r="AC5" t="s">
        <v>2</v>
      </c>
      <c r="AE5">
        <v>50.9</v>
      </c>
      <c r="AF5">
        <v>52.1</v>
      </c>
      <c r="AK5">
        <v>18.600000000000001</v>
      </c>
      <c r="AL5">
        <v>391.5</v>
      </c>
      <c r="AM5">
        <v>423.7</v>
      </c>
      <c r="AN5">
        <v>77</v>
      </c>
      <c r="AO5">
        <v>165</v>
      </c>
      <c r="AP5">
        <v>301.5</v>
      </c>
      <c r="AQ5">
        <v>3.5999999999999997E-2</v>
      </c>
      <c r="AR5">
        <v>0.37</v>
      </c>
      <c r="AS5">
        <v>0.432</v>
      </c>
      <c r="AT5">
        <v>0.151</v>
      </c>
      <c r="AU5">
        <v>0.32400000000000001</v>
      </c>
      <c r="AV5">
        <v>0.59199999999999997</v>
      </c>
    </row>
    <row r="6" spans="1:48" x14ac:dyDescent="0.25">
      <c r="A6" s="23"/>
      <c r="B6" t="s">
        <v>648</v>
      </c>
      <c r="C6">
        <v>1</v>
      </c>
      <c r="D6" s="1" t="s">
        <v>654</v>
      </c>
      <c r="E6" s="1" t="s">
        <v>1377</v>
      </c>
      <c r="F6" s="1" t="s">
        <v>729</v>
      </c>
      <c r="H6">
        <v>0.33</v>
      </c>
      <c r="I6" t="s">
        <v>307</v>
      </c>
      <c r="J6" t="s">
        <v>299</v>
      </c>
      <c r="K6">
        <v>20.5</v>
      </c>
      <c r="L6">
        <v>47</v>
      </c>
      <c r="M6">
        <v>32.5</v>
      </c>
      <c r="N6">
        <v>1.66</v>
      </c>
      <c r="P6">
        <v>18</v>
      </c>
      <c r="Q6">
        <v>5.4</v>
      </c>
      <c r="R6" t="s">
        <v>108</v>
      </c>
      <c r="S6">
        <v>12</v>
      </c>
      <c r="T6">
        <v>934.6</v>
      </c>
      <c r="U6" s="7">
        <v>10.53</v>
      </c>
      <c r="V6">
        <v>0</v>
      </c>
      <c r="W6" t="s">
        <v>309</v>
      </c>
      <c r="X6" t="s">
        <v>303</v>
      </c>
      <c r="Y6" t="s">
        <v>665</v>
      </c>
      <c r="Z6" t="s">
        <v>308</v>
      </c>
      <c r="AA6" t="s">
        <v>2</v>
      </c>
      <c r="AB6" t="s">
        <v>2</v>
      </c>
      <c r="AC6" t="s">
        <v>2</v>
      </c>
      <c r="AE6">
        <v>9.1</v>
      </c>
      <c r="AF6">
        <v>366.7</v>
      </c>
      <c r="AK6">
        <v>152.1</v>
      </c>
      <c r="AL6">
        <v>1332.2</v>
      </c>
      <c r="AM6">
        <v>1620.7</v>
      </c>
      <c r="AN6">
        <v>10.9</v>
      </c>
      <c r="AO6">
        <v>37.1</v>
      </c>
      <c r="AP6">
        <v>51.8</v>
      </c>
      <c r="AQ6">
        <v>4.2000000000000003E-2</v>
      </c>
      <c r="AR6">
        <v>0.41799999999999998</v>
      </c>
      <c r="AS6">
        <v>0.497</v>
      </c>
      <c r="AT6">
        <v>0.11899999999999999</v>
      </c>
      <c r="AU6">
        <v>0.40600000000000003</v>
      </c>
      <c r="AV6">
        <v>0.56699999999999995</v>
      </c>
    </row>
    <row r="7" spans="1:48" x14ac:dyDescent="0.25">
      <c r="A7" s="23"/>
      <c r="B7" t="s">
        <v>649</v>
      </c>
      <c r="C7">
        <v>1</v>
      </c>
      <c r="D7" s="1" t="s">
        <v>654</v>
      </c>
      <c r="E7" s="1" t="s">
        <v>1377</v>
      </c>
      <c r="F7" s="1" t="s">
        <v>729</v>
      </c>
      <c r="H7">
        <v>0.33</v>
      </c>
      <c r="I7" t="s">
        <v>307</v>
      </c>
      <c r="J7" t="s">
        <v>225</v>
      </c>
      <c r="K7">
        <v>20.5</v>
      </c>
      <c r="L7">
        <v>47</v>
      </c>
      <c r="M7">
        <v>32.5</v>
      </c>
      <c r="N7">
        <v>1.66</v>
      </c>
      <c r="P7">
        <v>18</v>
      </c>
      <c r="Q7">
        <v>5.4</v>
      </c>
      <c r="R7" t="s">
        <v>108</v>
      </c>
      <c r="S7">
        <v>12</v>
      </c>
      <c r="T7">
        <v>742.8</v>
      </c>
      <c r="U7" s="7">
        <v>11.36</v>
      </c>
      <c r="V7">
        <v>0</v>
      </c>
      <c r="W7" t="s">
        <v>309</v>
      </c>
      <c r="X7" t="s">
        <v>303</v>
      </c>
      <c r="Y7" t="s">
        <v>664</v>
      </c>
      <c r="Z7" t="s">
        <v>308</v>
      </c>
      <c r="AA7" t="s">
        <v>2</v>
      </c>
      <c r="AB7" t="s">
        <v>2</v>
      </c>
      <c r="AC7" t="s">
        <v>2</v>
      </c>
      <c r="AE7">
        <v>8.5</v>
      </c>
      <c r="AF7">
        <v>66.599999999999994</v>
      </c>
      <c r="AK7">
        <v>12.5</v>
      </c>
      <c r="AL7">
        <v>189.5</v>
      </c>
      <c r="AM7">
        <v>211.7</v>
      </c>
      <c r="AN7">
        <v>1.2</v>
      </c>
      <c r="AO7">
        <v>91.6</v>
      </c>
      <c r="AP7">
        <v>94.8</v>
      </c>
      <c r="AQ7">
        <v>2.9000000000000001E-2</v>
      </c>
      <c r="AR7">
        <v>0.44</v>
      </c>
      <c r="AS7">
        <v>0.49199999999999999</v>
      </c>
      <c r="AT7">
        <v>1.4E-2</v>
      </c>
      <c r="AU7">
        <v>1.0760000000000001</v>
      </c>
      <c r="AV7">
        <v>1.113</v>
      </c>
    </row>
    <row r="8" spans="1:48" x14ac:dyDescent="0.25">
      <c r="A8" s="23"/>
      <c r="B8" t="s">
        <v>650</v>
      </c>
      <c r="C8">
        <v>1</v>
      </c>
      <c r="D8" s="1" t="s">
        <v>654</v>
      </c>
      <c r="E8" s="1" t="s">
        <v>1377</v>
      </c>
      <c r="F8" s="1" t="s">
        <v>729</v>
      </c>
      <c r="H8">
        <v>0.33</v>
      </c>
      <c r="I8" t="s">
        <v>307</v>
      </c>
      <c r="J8" t="s">
        <v>225</v>
      </c>
      <c r="K8">
        <v>20.5</v>
      </c>
      <c r="L8">
        <v>47</v>
      </c>
      <c r="M8">
        <v>32.5</v>
      </c>
      <c r="N8">
        <v>1.66</v>
      </c>
      <c r="P8">
        <v>18</v>
      </c>
      <c r="Q8">
        <v>5.4</v>
      </c>
      <c r="R8" t="s">
        <v>108</v>
      </c>
      <c r="S8">
        <v>12</v>
      </c>
      <c r="T8">
        <v>674.5</v>
      </c>
      <c r="U8" s="7">
        <v>10.84</v>
      </c>
      <c r="V8">
        <v>33.515520000000002</v>
      </c>
      <c r="W8" t="s">
        <v>309</v>
      </c>
      <c r="X8" t="s">
        <v>303</v>
      </c>
      <c r="Y8" t="s">
        <v>664</v>
      </c>
      <c r="Z8" t="s">
        <v>308</v>
      </c>
      <c r="AA8" t="s">
        <v>2</v>
      </c>
      <c r="AB8" t="s">
        <v>2</v>
      </c>
      <c r="AC8" t="s">
        <v>2</v>
      </c>
      <c r="AE8">
        <v>17.100000000000001</v>
      </c>
      <c r="AF8">
        <v>277.60000000000002</v>
      </c>
      <c r="AK8">
        <v>120.1</v>
      </c>
      <c r="AL8">
        <v>962.6</v>
      </c>
      <c r="AM8">
        <v>1184.8</v>
      </c>
      <c r="AN8">
        <v>12.9</v>
      </c>
      <c r="AO8">
        <v>101.9</v>
      </c>
      <c r="AP8">
        <v>130.69999999999999</v>
      </c>
      <c r="AQ8">
        <v>0.05</v>
      </c>
      <c r="AR8">
        <v>0.39900000000000002</v>
      </c>
      <c r="AS8">
        <v>0.49099999999999999</v>
      </c>
      <c r="AT8">
        <v>7.5999999999999998E-2</v>
      </c>
      <c r="AU8">
        <v>0.59699999999999998</v>
      </c>
      <c r="AV8">
        <v>0.76600000000000001</v>
      </c>
    </row>
    <row r="9" spans="1:48" x14ac:dyDescent="0.25">
      <c r="A9" s="23"/>
      <c r="B9" t="s">
        <v>651</v>
      </c>
      <c r="C9">
        <v>1</v>
      </c>
      <c r="D9" s="1" t="s">
        <v>654</v>
      </c>
      <c r="E9" s="1" t="s">
        <v>1377</v>
      </c>
      <c r="F9" s="1" t="s">
        <v>729</v>
      </c>
      <c r="H9">
        <v>0.33</v>
      </c>
      <c r="I9" t="s">
        <v>307</v>
      </c>
      <c r="J9" t="s">
        <v>299</v>
      </c>
      <c r="K9">
        <v>20.5</v>
      </c>
      <c r="L9">
        <v>47</v>
      </c>
      <c r="M9">
        <v>32.5</v>
      </c>
      <c r="N9">
        <v>1.66</v>
      </c>
      <c r="P9">
        <v>18</v>
      </c>
      <c r="Q9">
        <v>5.4</v>
      </c>
      <c r="R9" t="s">
        <v>108</v>
      </c>
      <c r="S9">
        <v>12</v>
      </c>
      <c r="T9">
        <v>644.29999999999995</v>
      </c>
      <c r="U9" s="7">
        <v>11.33</v>
      </c>
      <c r="V9">
        <v>0</v>
      </c>
      <c r="W9" t="s">
        <v>309</v>
      </c>
      <c r="X9" t="s">
        <v>303</v>
      </c>
      <c r="Y9" t="s">
        <v>664</v>
      </c>
      <c r="Z9" t="s">
        <v>308</v>
      </c>
      <c r="AA9" t="s">
        <v>2</v>
      </c>
      <c r="AB9" t="s">
        <v>2</v>
      </c>
      <c r="AC9" t="s">
        <v>2</v>
      </c>
      <c r="AE9">
        <v>1.4</v>
      </c>
      <c r="AF9">
        <v>128.4</v>
      </c>
      <c r="AK9">
        <v>71.7</v>
      </c>
      <c r="AL9">
        <v>795.1</v>
      </c>
      <c r="AM9">
        <v>978.8</v>
      </c>
      <c r="AQ9">
        <v>3.9E-2</v>
      </c>
      <c r="AR9">
        <v>0.43</v>
      </c>
      <c r="AS9">
        <v>0.53</v>
      </c>
    </row>
    <row r="10" spans="1:48" x14ac:dyDescent="0.25">
      <c r="A10" s="23"/>
      <c r="B10" t="s">
        <v>652</v>
      </c>
      <c r="C10">
        <v>1</v>
      </c>
      <c r="D10" s="1" t="s">
        <v>654</v>
      </c>
      <c r="E10" s="1" t="s">
        <v>1377</v>
      </c>
      <c r="F10" s="1" t="s">
        <v>729</v>
      </c>
      <c r="H10">
        <v>0.33</v>
      </c>
      <c r="I10" t="s">
        <v>307</v>
      </c>
      <c r="J10" t="s">
        <v>225</v>
      </c>
      <c r="K10">
        <v>20.5</v>
      </c>
      <c r="L10">
        <v>47</v>
      </c>
      <c r="M10">
        <v>32.5</v>
      </c>
      <c r="N10">
        <v>1.66</v>
      </c>
      <c r="P10">
        <v>18</v>
      </c>
      <c r="Q10">
        <v>5.4</v>
      </c>
      <c r="R10" t="s">
        <v>108</v>
      </c>
      <c r="S10">
        <v>12</v>
      </c>
      <c r="T10">
        <v>909.8</v>
      </c>
      <c r="U10" s="7">
        <v>9.1999999999999993</v>
      </c>
      <c r="V10">
        <v>33.515520000000002</v>
      </c>
      <c r="W10" t="s">
        <v>309</v>
      </c>
      <c r="X10" t="s">
        <v>303</v>
      </c>
      <c r="Y10" t="s">
        <v>664</v>
      </c>
      <c r="Z10" t="s">
        <v>308</v>
      </c>
      <c r="AA10" t="s">
        <v>2</v>
      </c>
      <c r="AB10" t="s">
        <v>2</v>
      </c>
      <c r="AC10" t="s">
        <v>2</v>
      </c>
      <c r="AE10">
        <v>8.9</v>
      </c>
      <c r="AF10">
        <v>103</v>
      </c>
      <c r="AK10">
        <v>88.1</v>
      </c>
      <c r="AL10">
        <v>682.9</v>
      </c>
      <c r="AM10">
        <v>918</v>
      </c>
      <c r="AN10">
        <v>5.8</v>
      </c>
      <c r="AO10">
        <v>31.2</v>
      </c>
      <c r="AP10">
        <v>39.4</v>
      </c>
      <c r="AQ10">
        <v>0.04</v>
      </c>
      <c r="AR10">
        <v>0.31</v>
      </c>
      <c r="AS10">
        <v>0.41699999999999998</v>
      </c>
      <c r="AT10">
        <v>6.5000000000000002E-2</v>
      </c>
      <c r="AU10">
        <v>0.35</v>
      </c>
      <c r="AV10">
        <v>0.442</v>
      </c>
    </row>
    <row r="11" spans="1:48" x14ac:dyDescent="0.25">
      <c r="A11" s="23"/>
      <c r="B11" t="s">
        <v>653</v>
      </c>
      <c r="C11">
        <v>1</v>
      </c>
      <c r="D11" s="1" t="s">
        <v>654</v>
      </c>
      <c r="E11" s="1" t="s">
        <v>1377</v>
      </c>
      <c r="F11" s="1" t="s">
        <v>729</v>
      </c>
      <c r="H11">
        <v>0.33</v>
      </c>
      <c r="I11" t="s">
        <v>307</v>
      </c>
      <c r="J11" t="s">
        <v>299</v>
      </c>
      <c r="K11">
        <v>20.5</v>
      </c>
      <c r="L11">
        <v>47</v>
      </c>
      <c r="M11">
        <v>32.5</v>
      </c>
      <c r="N11">
        <v>1.66</v>
      </c>
      <c r="P11">
        <v>18</v>
      </c>
      <c r="Q11">
        <v>5.4</v>
      </c>
      <c r="R11" t="s">
        <v>108</v>
      </c>
      <c r="S11">
        <v>12</v>
      </c>
      <c r="T11">
        <v>934.6</v>
      </c>
      <c r="U11" s="7">
        <v>10.53</v>
      </c>
      <c r="V11">
        <v>0</v>
      </c>
      <c r="W11" t="s">
        <v>309</v>
      </c>
      <c r="X11" t="s">
        <v>303</v>
      </c>
      <c r="Y11" t="s">
        <v>664</v>
      </c>
      <c r="Z11" t="s">
        <v>308</v>
      </c>
      <c r="AA11" t="s">
        <v>2</v>
      </c>
      <c r="AB11" t="s">
        <v>2</v>
      </c>
      <c r="AC11" t="s">
        <v>2</v>
      </c>
      <c r="AE11">
        <v>1.2</v>
      </c>
      <c r="AF11">
        <v>375.8</v>
      </c>
      <c r="AK11">
        <v>89.7</v>
      </c>
      <c r="AL11">
        <v>1821.3</v>
      </c>
      <c r="AM11">
        <v>2134.6</v>
      </c>
      <c r="AN11">
        <v>1.4</v>
      </c>
      <c r="AO11">
        <v>8.3000000000000007</v>
      </c>
      <c r="AP11">
        <v>10.3</v>
      </c>
      <c r="AQ11">
        <v>0.02</v>
      </c>
      <c r="AR11">
        <v>0.41099999999999998</v>
      </c>
      <c r="AS11">
        <v>0.48199999999999998</v>
      </c>
      <c r="AT11">
        <v>0.11</v>
      </c>
      <c r="AU11">
        <v>0.66900000000000004</v>
      </c>
      <c r="AV11">
        <v>0.83499999999999996</v>
      </c>
    </row>
    <row r="12" spans="1:48" x14ac:dyDescent="0.25">
      <c r="A12" s="23" t="s">
        <v>674</v>
      </c>
      <c r="B12" t="s">
        <v>739</v>
      </c>
      <c r="C12">
        <v>1</v>
      </c>
      <c r="D12" s="1" t="s">
        <v>679</v>
      </c>
      <c r="E12" s="1" t="s">
        <v>1377</v>
      </c>
      <c r="F12" s="1" t="s">
        <v>729</v>
      </c>
      <c r="G12">
        <v>1</v>
      </c>
      <c r="H12">
        <v>4.8000000000000001E-2</v>
      </c>
      <c r="I12" t="s">
        <v>225</v>
      </c>
      <c r="J12" t="s">
        <v>225</v>
      </c>
      <c r="K12">
        <v>51</v>
      </c>
      <c r="L12">
        <f t="shared" ref="L12:L49" si="0">100-K12-M12</f>
        <v>35</v>
      </c>
      <c r="M12">
        <v>14</v>
      </c>
      <c r="N12">
        <v>3.7999999999999999E-2</v>
      </c>
      <c r="O12">
        <v>1.53</v>
      </c>
      <c r="P12">
        <v>15</v>
      </c>
      <c r="Q12">
        <v>7.9</v>
      </c>
      <c r="R12" t="s">
        <v>257</v>
      </c>
      <c r="S12">
        <v>5</v>
      </c>
      <c r="T12">
        <v>315</v>
      </c>
      <c r="U12" s="7">
        <v>18.362962962962971</v>
      </c>
      <c r="V12">
        <v>94</v>
      </c>
      <c r="W12" t="s">
        <v>330</v>
      </c>
      <c r="X12" t="s">
        <v>303</v>
      </c>
      <c r="Y12" t="s">
        <v>664</v>
      </c>
      <c r="Z12" t="s">
        <v>268</v>
      </c>
      <c r="AA12" t="s">
        <v>2</v>
      </c>
      <c r="AB12" t="s">
        <v>2</v>
      </c>
      <c r="AC12" t="s">
        <v>2</v>
      </c>
      <c r="AE12">
        <v>15</v>
      </c>
      <c r="AF12">
        <v>1</v>
      </c>
      <c r="AG12">
        <v>0</v>
      </c>
      <c r="AH12">
        <v>120</v>
      </c>
      <c r="AI12">
        <v>4</v>
      </c>
      <c r="AJ12">
        <v>840</v>
      </c>
      <c r="AK12">
        <v>0</v>
      </c>
      <c r="AL12">
        <v>0</v>
      </c>
      <c r="AM12">
        <f t="shared" ref="AM12:AM38" si="1">SUM(AK12:AL12)</f>
        <v>0</v>
      </c>
      <c r="AN12">
        <v>0.08</v>
      </c>
      <c r="AO12">
        <v>0.53</v>
      </c>
      <c r="AP12">
        <f t="shared" ref="AP12:AP22" si="2">SUM(AN12:AO12)</f>
        <v>0.61</v>
      </c>
      <c r="AQ12">
        <v>2.2428677194858034E-3</v>
      </c>
      <c r="AR12">
        <v>9.0952771016958155E-3</v>
      </c>
      <c r="AS12">
        <f t="shared" ref="AS12:AS38" si="3">SUM(AQ12:AR12)</f>
        <v>1.1338144821181619E-2</v>
      </c>
      <c r="AT12">
        <v>0.54881163609402639</v>
      </c>
      <c r="AU12">
        <v>3.6692966676192444</v>
      </c>
      <c r="AV12">
        <f t="shared" ref="AV12:AV22" si="4">SUM(AT12:AU12)</f>
        <v>4.2181083037132705</v>
      </c>
    </row>
    <row r="13" spans="1:48" x14ac:dyDescent="0.25">
      <c r="A13" s="23"/>
      <c r="B13" t="s">
        <v>740</v>
      </c>
      <c r="C13">
        <v>1</v>
      </c>
      <c r="D13" s="1" t="s">
        <v>679</v>
      </c>
      <c r="E13" s="1" t="s">
        <v>1377</v>
      </c>
      <c r="F13" s="1" t="s">
        <v>729</v>
      </c>
      <c r="G13">
        <v>1</v>
      </c>
      <c r="H13">
        <v>4.8000000000000001E-2</v>
      </c>
      <c r="I13" t="s">
        <v>225</v>
      </c>
      <c r="J13" t="s">
        <v>225</v>
      </c>
      <c r="K13">
        <v>51</v>
      </c>
      <c r="L13">
        <f t="shared" si="0"/>
        <v>35</v>
      </c>
      <c r="M13">
        <v>14</v>
      </c>
      <c r="N13">
        <v>3.7999999999999999E-2</v>
      </c>
      <c r="O13">
        <v>1.53</v>
      </c>
      <c r="P13">
        <v>13</v>
      </c>
      <c r="Q13">
        <v>7.9</v>
      </c>
      <c r="R13" t="s">
        <v>257</v>
      </c>
      <c r="S13">
        <v>5</v>
      </c>
      <c r="T13">
        <v>315</v>
      </c>
      <c r="U13" s="7">
        <v>18.362962962962971</v>
      </c>
      <c r="V13">
        <v>94</v>
      </c>
      <c r="W13" t="s">
        <v>330</v>
      </c>
      <c r="X13" t="s">
        <v>303</v>
      </c>
      <c r="Y13" t="s">
        <v>664</v>
      </c>
      <c r="Z13" t="s">
        <v>268</v>
      </c>
      <c r="AA13" t="s">
        <v>2</v>
      </c>
      <c r="AB13" t="s">
        <v>2</v>
      </c>
      <c r="AC13" t="s">
        <v>2</v>
      </c>
      <c r="AE13">
        <v>9</v>
      </c>
      <c r="AF13">
        <v>2</v>
      </c>
      <c r="AG13">
        <v>0</v>
      </c>
      <c r="AH13">
        <v>80</v>
      </c>
      <c r="AI13">
        <v>83</v>
      </c>
      <c r="AJ13">
        <v>960</v>
      </c>
      <c r="AK13">
        <v>2E-3</v>
      </c>
      <c r="AL13">
        <v>2E-3</v>
      </c>
      <c r="AM13">
        <f t="shared" si="1"/>
        <v>4.0000000000000001E-3</v>
      </c>
      <c r="AN13">
        <v>3.7999999999999999E-2</v>
      </c>
      <c r="AO13">
        <v>0.56999999999999995</v>
      </c>
      <c r="AP13">
        <f t="shared" si="2"/>
        <v>0.60799999999999998</v>
      </c>
      <c r="AQ13">
        <v>2.2428677194858034E-3</v>
      </c>
      <c r="AR13">
        <v>0.16529888822158653</v>
      </c>
      <c r="AS13">
        <f t="shared" si="3"/>
        <v>0.16754175594107235</v>
      </c>
      <c r="AT13">
        <v>0.49658530379140953</v>
      </c>
      <c r="AU13">
        <v>8.1661699125676517</v>
      </c>
      <c r="AV13">
        <f t="shared" si="4"/>
        <v>8.6627552163590611</v>
      </c>
    </row>
    <row r="14" spans="1:48" x14ac:dyDescent="0.25">
      <c r="A14" s="23"/>
      <c r="B14" t="s">
        <v>741</v>
      </c>
      <c r="C14">
        <v>1</v>
      </c>
      <c r="D14" s="1" t="s">
        <v>679</v>
      </c>
      <c r="E14" s="1" t="s">
        <v>1377</v>
      </c>
      <c r="F14" s="1" t="s">
        <v>729</v>
      </c>
      <c r="G14">
        <v>1</v>
      </c>
      <c r="H14">
        <v>4.8000000000000001E-2</v>
      </c>
      <c r="I14" t="s">
        <v>225</v>
      </c>
      <c r="J14" t="s">
        <v>225</v>
      </c>
      <c r="K14">
        <v>51</v>
      </c>
      <c r="L14">
        <f t="shared" si="0"/>
        <v>35</v>
      </c>
      <c r="M14">
        <v>14</v>
      </c>
      <c r="N14">
        <v>3.7999999999999999E-2</v>
      </c>
      <c r="O14">
        <v>1.53</v>
      </c>
      <c r="P14">
        <v>22</v>
      </c>
      <c r="Q14">
        <v>7.9</v>
      </c>
      <c r="R14" t="s">
        <v>257</v>
      </c>
      <c r="S14">
        <v>5</v>
      </c>
      <c r="T14">
        <v>315</v>
      </c>
      <c r="U14" s="7">
        <v>18.362962962962971</v>
      </c>
      <c r="V14">
        <v>94</v>
      </c>
      <c r="W14" t="s">
        <v>330</v>
      </c>
      <c r="X14" t="s">
        <v>344</v>
      </c>
      <c r="Y14" t="s">
        <v>664</v>
      </c>
      <c r="Z14" t="s">
        <v>621</v>
      </c>
      <c r="AA14" t="s">
        <v>2</v>
      </c>
      <c r="AB14" t="s">
        <v>2</v>
      </c>
      <c r="AC14" t="s">
        <v>2</v>
      </c>
      <c r="AE14">
        <v>1</v>
      </c>
      <c r="AF14">
        <v>15</v>
      </c>
      <c r="AG14">
        <v>0</v>
      </c>
      <c r="AH14">
        <v>40</v>
      </c>
      <c r="AI14">
        <v>23</v>
      </c>
      <c r="AJ14">
        <v>1540</v>
      </c>
      <c r="AK14">
        <v>0.05</v>
      </c>
      <c r="AL14">
        <v>0.1</v>
      </c>
      <c r="AM14">
        <f t="shared" si="1"/>
        <v>0.15000000000000002</v>
      </c>
      <c r="AN14">
        <v>8.0000000000000002E-3</v>
      </c>
      <c r="AO14">
        <v>0.9</v>
      </c>
      <c r="AP14">
        <f t="shared" si="2"/>
        <v>0.90800000000000003</v>
      </c>
      <c r="AQ14">
        <v>6.737946999085467E-3</v>
      </c>
      <c r="AR14">
        <v>0.81873075307798182</v>
      </c>
      <c r="AS14">
        <f t="shared" si="3"/>
        <v>0.8254687000770673</v>
      </c>
      <c r="AT14">
        <v>0.30119421191220214</v>
      </c>
      <c r="AU14">
        <v>6.6858944422792685</v>
      </c>
      <c r="AV14">
        <f t="shared" si="4"/>
        <v>6.9870886541914707</v>
      </c>
    </row>
    <row r="15" spans="1:48" x14ac:dyDescent="0.25">
      <c r="A15" s="23"/>
      <c r="B15" t="s">
        <v>742</v>
      </c>
      <c r="C15">
        <v>1</v>
      </c>
      <c r="D15" s="1" t="s">
        <v>679</v>
      </c>
      <c r="E15" s="1" t="s">
        <v>1377</v>
      </c>
      <c r="F15" s="1" t="s">
        <v>729</v>
      </c>
      <c r="G15">
        <v>1</v>
      </c>
      <c r="H15">
        <v>4.8000000000000001E-2</v>
      </c>
      <c r="I15" t="s">
        <v>225</v>
      </c>
      <c r="K15">
        <v>51</v>
      </c>
      <c r="L15">
        <f t="shared" si="0"/>
        <v>35</v>
      </c>
      <c r="M15">
        <v>14</v>
      </c>
      <c r="N15">
        <v>3.7999999999999999E-2</v>
      </c>
      <c r="O15">
        <v>1.53</v>
      </c>
      <c r="P15">
        <v>8</v>
      </c>
      <c r="Q15">
        <v>7.9</v>
      </c>
      <c r="R15" t="s">
        <v>259</v>
      </c>
      <c r="S15">
        <v>7</v>
      </c>
      <c r="T15">
        <v>890</v>
      </c>
      <c r="U15" s="7">
        <v>1.5263636363636366</v>
      </c>
      <c r="V15">
        <v>0</v>
      </c>
      <c r="W15" t="s">
        <v>330</v>
      </c>
      <c r="X15" t="s">
        <v>303</v>
      </c>
      <c r="Y15" t="s">
        <v>664</v>
      </c>
      <c r="Z15" t="s">
        <v>268</v>
      </c>
      <c r="AA15" t="s">
        <v>2</v>
      </c>
      <c r="AB15" t="s">
        <v>2</v>
      </c>
      <c r="AC15" t="s">
        <v>708</v>
      </c>
      <c r="AE15">
        <v>700</v>
      </c>
      <c r="AF15">
        <v>0</v>
      </c>
      <c r="AG15">
        <v>0</v>
      </c>
      <c r="AH15">
        <v>10000</v>
      </c>
      <c r="AI15">
        <v>0</v>
      </c>
      <c r="AJ15">
        <v>1600</v>
      </c>
      <c r="AK15">
        <v>0</v>
      </c>
      <c r="AL15">
        <v>0</v>
      </c>
      <c r="AM15">
        <f t="shared" si="1"/>
        <v>0</v>
      </c>
      <c r="AN15">
        <v>0.14000000000000001</v>
      </c>
      <c r="AO15">
        <v>2.9</v>
      </c>
      <c r="AP15">
        <f t="shared" si="2"/>
        <v>3.04</v>
      </c>
      <c r="AQ15">
        <v>0</v>
      </c>
      <c r="AR15">
        <v>0</v>
      </c>
      <c r="AS15">
        <f t="shared" si="3"/>
        <v>0</v>
      </c>
      <c r="AT15">
        <v>2.2370771856165601E-2</v>
      </c>
      <c r="AU15">
        <v>0.44932896411722156</v>
      </c>
      <c r="AV15">
        <f t="shared" si="4"/>
        <v>0.47169973597338716</v>
      </c>
    </row>
    <row r="16" spans="1:48" x14ac:dyDescent="0.25">
      <c r="A16"/>
      <c r="B16" t="s">
        <v>743</v>
      </c>
      <c r="C16">
        <v>1</v>
      </c>
      <c r="D16" s="1" t="s">
        <v>679</v>
      </c>
      <c r="E16" s="1" t="s">
        <v>1377</v>
      </c>
      <c r="F16" s="1" t="s">
        <v>729</v>
      </c>
      <c r="G16">
        <v>1</v>
      </c>
      <c r="H16">
        <v>4.8000000000000001E-2</v>
      </c>
      <c r="I16" t="s">
        <v>225</v>
      </c>
      <c r="K16">
        <v>51</v>
      </c>
      <c r="L16">
        <f t="shared" si="0"/>
        <v>35</v>
      </c>
      <c r="M16">
        <v>14</v>
      </c>
      <c r="N16">
        <v>3.7999999999999999E-2</v>
      </c>
      <c r="O16">
        <v>1.53</v>
      </c>
      <c r="P16">
        <v>15</v>
      </c>
      <c r="Q16">
        <v>7.9</v>
      </c>
      <c r="R16" t="s">
        <v>259</v>
      </c>
      <c r="S16">
        <v>7</v>
      </c>
      <c r="T16">
        <v>890</v>
      </c>
      <c r="U16" s="7">
        <v>1.5263636363636366</v>
      </c>
      <c r="V16">
        <v>0</v>
      </c>
      <c r="W16" t="s">
        <v>330</v>
      </c>
      <c r="X16" t="s">
        <v>303</v>
      </c>
      <c r="Y16" t="s">
        <v>664</v>
      </c>
      <c r="Z16" t="s">
        <v>268</v>
      </c>
      <c r="AA16" t="s">
        <v>2</v>
      </c>
      <c r="AB16" t="s">
        <v>2</v>
      </c>
      <c r="AC16" t="s">
        <v>2</v>
      </c>
      <c r="AE16">
        <v>175</v>
      </c>
      <c r="AF16">
        <v>405</v>
      </c>
      <c r="AG16">
        <v>2</v>
      </c>
      <c r="AH16">
        <v>38</v>
      </c>
      <c r="AI16">
        <v>3</v>
      </c>
      <c r="AJ16">
        <v>20</v>
      </c>
      <c r="AK16">
        <v>0.03</v>
      </c>
      <c r="AL16">
        <v>0.05</v>
      </c>
      <c r="AM16">
        <f t="shared" si="1"/>
        <v>0.08</v>
      </c>
      <c r="AN16">
        <v>0.09</v>
      </c>
      <c r="AO16">
        <v>0.05</v>
      </c>
      <c r="AP16">
        <f t="shared" si="2"/>
        <v>0.14000000000000001</v>
      </c>
      <c r="AQ16">
        <v>1.1108996538242306E-2</v>
      </c>
      <c r="AR16">
        <v>1.3568559012200934E-2</v>
      </c>
      <c r="AS16">
        <f t="shared" si="3"/>
        <v>2.467755555044324E-2</v>
      </c>
      <c r="AT16">
        <v>4.9787068367863944E-2</v>
      </c>
      <c r="AU16">
        <v>3.0197383422318501E-2</v>
      </c>
      <c r="AV16">
        <f t="shared" si="4"/>
        <v>7.9984451790182445E-2</v>
      </c>
    </row>
    <row r="17" spans="1:48" x14ac:dyDescent="0.25">
      <c r="A17"/>
      <c r="B17" t="s">
        <v>744</v>
      </c>
      <c r="C17">
        <v>1</v>
      </c>
      <c r="D17" s="1" t="s">
        <v>679</v>
      </c>
      <c r="E17" s="1" t="s">
        <v>1377</v>
      </c>
      <c r="F17" s="1" t="s">
        <v>729</v>
      </c>
      <c r="G17">
        <v>1</v>
      </c>
      <c r="H17">
        <v>4.8000000000000001E-2</v>
      </c>
      <c r="I17" t="s">
        <v>225</v>
      </c>
      <c r="K17">
        <v>51</v>
      </c>
      <c r="L17">
        <f t="shared" si="0"/>
        <v>35</v>
      </c>
      <c r="M17">
        <v>14</v>
      </c>
      <c r="N17">
        <v>3.7999999999999999E-2</v>
      </c>
      <c r="O17">
        <v>1.53</v>
      </c>
      <c r="P17">
        <v>13</v>
      </c>
      <c r="Q17">
        <v>7.9</v>
      </c>
      <c r="R17" t="s">
        <v>259</v>
      </c>
      <c r="S17">
        <v>7</v>
      </c>
      <c r="T17">
        <v>890</v>
      </c>
      <c r="U17" s="7">
        <v>1.5263636363636366</v>
      </c>
      <c r="V17">
        <v>0</v>
      </c>
      <c r="W17" t="s">
        <v>330</v>
      </c>
      <c r="X17" t="s">
        <v>303</v>
      </c>
      <c r="Y17" t="s">
        <v>664</v>
      </c>
      <c r="Z17" t="s">
        <v>268</v>
      </c>
      <c r="AA17" t="s">
        <v>2</v>
      </c>
      <c r="AB17" t="s">
        <v>2</v>
      </c>
      <c r="AC17" t="s">
        <v>2</v>
      </c>
      <c r="AE17">
        <v>260</v>
      </c>
      <c r="AF17">
        <v>330</v>
      </c>
      <c r="AG17">
        <v>10</v>
      </c>
      <c r="AH17">
        <v>1450</v>
      </c>
      <c r="AI17">
        <v>5</v>
      </c>
      <c r="AJ17">
        <v>700</v>
      </c>
      <c r="AK17">
        <v>0.02</v>
      </c>
      <c r="AL17">
        <v>0.05</v>
      </c>
      <c r="AM17">
        <f t="shared" si="1"/>
        <v>7.0000000000000007E-2</v>
      </c>
      <c r="AN17">
        <v>0.04</v>
      </c>
      <c r="AO17">
        <v>1.95</v>
      </c>
      <c r="AP17">
        <f t="shared" si="2"/>
        <v>1.99</v>
      </c>
      <c r="AQ17">
        <v>9.0952771016958155E-3</v>
      </c>
      <c r="AR17">
        <v>2.7323722447292559E-2</v>
      </c>
      <c r="AS17">
        <f t="shared" si="3"/>
        <v>3.6418999548988376E-2</v>
      </c>
      <c r="AT17">
        <v>1.6572675401761255E-2</v>
      </c>
      <c r="AU17">
        <v>0.90483741803595952</v>
      </c>
      <c r="AV17">
        <f t="shared" si="4"/>
        <v>0.92141009343772073</v>
      </c>
    </row>
    <row r="18" spans="1:48" x14ac:dyDescent="0.25">
      <c r="A18"/>
      <c r="B18" t="s">
        <v>745</v>
      </c>
      <c r="C18">
        <v>1</v>
      </c>
      <c r="D18" s="1" t="s">
        <v>679</v>
      </c>
      <c r="E18" s="1" t="s">
        <v>1377</v>
      </c>
      <c r="F18" s="1" t="s">
        <v>729</v>
      </c>
      <c r="G18">
        <v>1</v>
      </c>
      <c r="H18">
        <v>4.8000000000000001E-2</v>
      </c>
      <c r="I18" t="s">
        <v>225</v>
      </c>
      <c r="K18">
        <v>51</v>
      </c>
      <c r="L18">
        <f t="shared" si="0"/>
        <v>35</v>
      </c>
      <c r="M18">
        <v>14</v>
      </c>
      <c r="N18">
        <v>3.7999999999999999E-2</v>
      </c>
      <c r="O18">
        <v>1.53</v>
      </c>
      <c r="P18">
        <v>22</v>
      </c>
      <c r="Q18">
        <v>7.9</v>
      </c>
      <c r="R18" t="s">
        <v>259</v>
      </c>
      <c r="S18">
        <v>7</v>
      </c>
      <c r="T18">
        <v>890</v>
      </c>
      <c r="U18" s="7">
        <v>1.5263636363636366</v>
      </c>
      <c r="V18">
        <v>0</v>
      </c>
      <c r="W18" t="s">
        <v>330</v>
      </c>
      <c r="X18" t="s">
        <v>344</v>
      </c>
      <c r="Y18" t="s">
        <v>664</v>
      </c>
      <c r="Z18" t="s">
        <v>621</v>
      </c>
      <c r="AA18" t="s">
        <v>2</v>
      </c>
      <c r="AB18" t="s">
        <v>2</v>
      </c>
      <c r="AC18" t="s">
        <v>2</v>
      </c>
      <c r="AE18">
        <v>140</v>
      </c>
      <c r="AF18">
        <v>460</v>
      </c>
      <c r="AG18">
        <v>20</v>
      </c>
      <c r="AH18">
        <v>140</v>
      </c>
      <c r="AI18">
        <v>6</v>
      </c>
      <c r="AJ18">
        <v>100</v>
      </c>
      <c r="AK18">
        <v>0.14000000000000001</v>
      </c>
      <c r="AL18">
        <v>0.08</v>
      </c>
      <c r="AM18">
        <f t="shared" si="1"/>
        <v>0.22000000000000003</v>
      </c>
      <c r="AN18">
        <v>0.18</v>
      </c>
      <c r="AO18">
        <v>0.08</v>
      </c>
      <c r="AP18">
        <f t="shared" si="2"/>
        <v>0.26</v>
      </c>
      <c r="AQ18">
        <v>3.337326996032608E-2</v>
      </c>
      <c r="AR18">
        <v>3.337326996032608E-2</v>
      </c>
      <c r="AS18">
        <f t="shared" si="3"/>
        <v>6.6746539920652159E-2</v>
      </c>
      <c r="AT18">
        <v>0.1353352832366127</v>
      </c>
      <c r="AU18">
        <v>6.0810062625217973E-2</v>
      </c>
      <c r="AV18">
        <f t="shared" si="4"/>
        <v>0.19614534586183069</v>
      </c>
    </row>
    <row r="19" spans="1:48" x14ac:dyDescent="0.25">
      <c r="A19"/>
      <c r="B19" t="s">
        <v>746</v>
      </c>
      <c r="C19">
        <v>1</v>
      </c>
      <c r="D19" s="1" t="s">
        <v>679</v>
      </c>
      <c r="E19" s="1" t="s">
        <v>1377</v>
      </c>
      <c r="F19" s="1" t="s">
        <v>729</v>
      </c>
      <c r="G19">
        <v>1</v>
      </c>
      <c r="H19">
        <v>4.8000000000000001E-2</v>
      </c>
      <c r="I19" t="s">
        <v>225</v>
      </c>
      <c r="K19">
        <v>51</v>
      </c>
      <c r="L19">
        <f t="shared" si="0"/>
        <v>35</v>
      </c>
      <c r="M19">
        <v>14</v>
      </c>
      <c r="N19">
        <v>3.7999999999999999E-2</v>
      </c>
      <c r="O19">
        <v>1.53</v>
      </c>
      <c r="P19">
        <v>8</v>
      </c>
      <c r="Q19">
        <v>7.9</v>
      </c>
      <c r="R19" t="s">
        <v>259</v>
      </c>
      <c r="S19">
        <v>5</v>
      </c>
      <c r="T19">
        <v>770</v>
      </c>
      <c r="U19" s="7">
        <v>-3.8691176470588249</v>
      </c>
      <c r="V19">
        <v>0</v>
      </c>
      <c r="W19" t="s">
        <v>330</v>
      </c>
      <c r="X19" t="s">
        <v>303</v>
      </c>
      <c r="Y19" t="s">
        <v>664</v>
      </c>
      <c r="Z19" t="s">
        <v>268</v>
      </c>
      <c r="AA19" t="s">
        <v>2</v>
      </c>
      <c r="AB19" t="s">
        <v>2</v>
      </c>
      <c r="AC19" t="s">
        <v>708</v>
      </c>
      <c r="AE19">
        <v>580</v>
      </c>
      <c r="AF19">
        <v>0</v>
      </c>
      <c r="AG19">
        <v>0</v>
      </c>
      <c r="AH19">
        <v>60</v>
      </c>
      <c r="AI19">
        <v>0</v>
      </c>
      <c r="AJ19">
        <v>20</v>
      </c>
      <c r="AK19">
        <v>0</v>
      </c>
      <c r="AL19">
        <v>0</v>
      </c>
      <c r="AM19">
        <f t="shared" si="1"/>
        <v>0</v>
      </c>
      <c r="AN19">
        <v>0.25</v>
      </c>
      <c r="AO19">
        <v>0.13</v>
      </c>
      <c r="AP19">
        <f t="shared" si="2"/>
        <v>0.38</v>
      </c>
      <c r="AQ19">
        <v>0</v>
      </c>
      <c r="AR19">
        <v>0</v>
      </c>
      <c r="AS19">
        <f t="shared" si="3"/>
        <v>0</v>
      </c>
      <c r="AT19">
        <v>4.5049202393557801E-2</v>
      </c>
      <c r="AU19">
        <v>2.4723526470339388E-2</v>
      </c>
      <c r="AV19">
        <f t="shared" si="4"/>
        <v>6.9772728863897182E-2</v>
      </c>
    </row>
    <row r="20" spans="1:48" x14ac:dyDescent="0.25">
      <c r="A20" s="23"/>
      <c r="B20" t="s">
        <v>747</v>
      </c>
      <c r="C20">
        <v>1</v>
      </c>
      <c r="D20" s="1" t="s">
        <v>679</v>
      </c>
      <c r="E20" s="1" t="s">
        <v>1377</v>
      </c>
      <c r="F20" s="1" t="s">
        <v>729</v>
      </c>
      <c r="G20">
        <v>1</v>
      </c>
      <c r="H20">
        <v>4.8000000000000001E-2</v>
      </c>
      <c r="I20" t="s">
        <v>225</v>
      </c>
      <c r="K20">
        <v>51</v>
      </c>
      <c r="L20">
        <f t="shared" si="0"/>
        <v>35</v>
      </c>
      <c r="M20">
        <v>14</v>
      </c>
      <c r="N20">
        <v>3.7999999999999999E-2</v>
      </c>
      <c r="O20">
        <v>1.53</v>
      </c>
      <c r="P20">
        <v>15</v>
      </c>
      <c r="Q20">
        <v>7.9</v>
      </c>
      <c r="R20" t="s">
        <v>259</v>
      </c>
      <c r="S20">
        <v>5</v>
      </c>
      <c r="T20">
        <v>770</v>
      </c>
      <c r="U20" s="7">
        <v>-3.8691176470588249</v>
      </c>
      <c r="V20">
        <v>0</v>
      </c>
      <c r="W20" t="s">
        <v>330</v>
      </c>
      <c r="X20" t="s">
        <v>303</v>
      </c>
      <c r="Y20" t="s">
        <v>664</v>
      </c>
      <c r="Z20" t="s">
        <v>268</v>
      </c>
      <c r="AA20" t="s">
        <v>2</v>
      </c>
      <c r="AB20" t="s">
        <v>2</v>
      </c>
      <c r="AC20" t="s">
        <v>2</v>
      </c>
      <c r="AE20">
        <v>42</v>
      </c>
      <c r="AF20">
        <v>378</v>
      </c>
      <c r="AG20">
        <v>25</v>
      </c>
      <c r="AH20">
        <v>10</v>
      </c>
      <c r="AI20">
        <v>10</v>
      </c>
      <c r="AJ20">
        <v>30</v>
      </c>
      <c r="AK20">
        <v>0.02</v>
      </c>
      <c r="AL20">
        <v>0.03</v>
      </c>
      <c r="AM20">
        <f t="shared" si="1"/>
        <v>0.05</v>
      </c>
      <c r="AN20">
        <v>0.05</v>
      </c>
      <c r="AO20">
        <v>0.02</v>
      </c>
      <c r="AP20">
        <f t="shared" si="2"/>
        <v>7.0000000000000007E-2</v>
      </c>
      <c r="AQ20">
        <v>1.1108996538242306E-2</v>
      </c>
      <c r="AR20">
        <v>1.3568559012200934E-2</v>
      </c>
      <c r="AS20">
        <f t="shared" si="3"/>
        <v>2.467755555044324E-2</v>
      </c>
      <c r="AT20">
        <v>0.12245642825298191</v>
      </c>
      <c r="AU20">
        <v>3.0197383422318501E-2</v>
      </c>
      <c r="AV20">
        <f t="shared" si="4"/>
        <v>0.1526538116753004</v>
      </c>
    </row>
    <row r="21" spans="1:48" x14ac:dyDescent="0.25">
      <c r="A21" s="23"/>
      <c r="B21" t="s">
        <v>748</v>
      </c>
      <c r="C21">
        <v>1</v>
      </c>
      <c r="D21" s="1" t="s">
        <v>679</v>
      </c>
      <c r="E21" s="1" t="s">
        <v>1377</v>
      </c>
      <c r="F21" s="1" t="s">
        <v>729</v>
      </c>
      <c r="G21">
        <v>1</v>
      </c>
      <c r="H21">
        <v>4.8000000000000001E-2</v>
      </c>
      <c r="I21" t="s">
        <v>225</v>
      </c>
      <c r="K21">
        <v>51</v>
      </c>
      <c r="L21">
        <f t="shared" si="0"/>
        <v>35</v>
      </c>
      <c r="M21">
        <v>14</v>
      </c>
      <c r="N21">
        <v>3.7999999999999999E-2</v>
      </c>
      <c r="O21">
        <v>1.53</v>
      </c>
      <c r="P21">
        <v>13</v>
      </c>
      <c r="Q21">
        <v>7.9</v>
      </c>
      <c r="R21" t="s">
        <v>259</v>
      </c>
      <c r="S21">
        <v>5</v>
      </c>
      <c r="T21">
        <v>770</v>
      </c>
      <c r="U21" s="7">
        <v>-3.8691176470588249</v>
      </c>
      <c r="V21">
        <v>0</v>
      </c>
      <c r="W21" t="s">
        <v>330</v>
      </c>
      <c r="X21" t="s">
        <v>303</v>
      </c>
      <c r="Y21" t="s">
        <v>664</v>
      </c>
      <c r="Z21" t="s">
        <v>268</v>
      </c>
      <c r="AA21" t="s">
        <v>2</v>
      </c>
      <c r="AB21" t="s">
        <v>2</v>
      </c>
      <c r="AC21" t="s">
        <v>2</v>
      </c>
      <c r="AE21">
        <v>175</v>
      </c>
      <c r="AF21">
        <v>275</v>
      </c>
      <c r="AG21">
        <v>20</v>
      </c>
      <c r="AH21">
        <v>380</v>
      </c>
      <c r="AI21">
        <v>11</v>
      </c>
      <c r="AJ21">
        <v>240</v>
      </c>
      <c r="AK21">
        <v>0.02</v>
      </c>
      <c r="AL21">
        <v>0.03</v>
      </c>
      <c r="AM21">
        <f t="shared" si="1"/>
        <v>0.05</v>
      </c>
      <c r="AN21">
        <v>0.15</v>
      </c>
      <c r="AO21">
        <v>0.19</v>
      </c>
      <c r="AP21">
        <f t="shared" si="2"/>
        <v>0.33999999999999997</v>
      </c>
      <c r="AQ21">
        <v>1.6572675401761255E-2</v>
      </c>
      <c r="AR21">
        <v>1.8315638888734179E-2</v>
      </c>
      <c r="AS21">
        <f t="shared" si="3"/>
        <v>3.4888314290495437E-2</v>
      </c>
      <c r="AT21">
        <v>8.20849986238988E-2</v>
      </c>
      <c r="AU21">
        <v>0.11080315836233387</v>
      </c>
      <c r="AV21">
        <f t="shared" si="4"/>
        <v>0.19288815698623268</v>
      </c>
    </row>
    <row r="22" spans="1:48" x14ac:dyDescent="0.25">
      <c r="A22" s="23"/>
      <c r="B22" t="s">
        <v>749</v>
      </c>
      <c r="C22">
        <v>1</v>
      </c>
      <c r="D22" s="1" t="s">
        <v>679</v>
      </c>
      <c r="E22" s="1" t="s">
        <v>1377</v>
      </c>
      <c r="F22" s="1" t="s">
        <v>729</v>
      </c>
      <c r="G22">
        <v>1</v>
      </c>
      <c r="H22">
        <v>4.8000000000000001E-2</v>
      </c>
      <c r="I22" t="s">
        <v>225</v>
      </c>
      <c r="K22">
        <v>51</v>
      </c>
      <c r="L22">
        <f t="shared" si="0"/>
        <v>35</v>
      </c>
      <c r="M22">
        <v>14</v>
      </c>
      <c r="N22">
        <v>3.7999999999999999E-2</v>
      </c>
      <c r="O22">
        <v>1.53</v>
      </c>
      <c r="P22">
        <v>22</v>
      </c>
      <c r="Q22">
        <v>7.9</v>
      </c>
      <c r="R22" t="s">
        <v>259</v>
      </c>
      <c r="S22">
        <v>5</v>
      </c>
      <c r="T22">
        <v>770</v>
      </c>
      <c r="U22" s="7">
        <v>-3.8691176470588249</v>
      </c>
      <c r="V22">
        <v>0</v>
      </c>
      <c r="W22" t="s">
        <v>330</v>
      </c>
      <c r="X22" t="s">
        <v>344</v>
      </c>
      <c r="Y22" t="s">
        <v>664</v>
      </c>
      <c r="Z22" t="s">
        <v>621</v>
      </c>
      <c r="AA22" t="s">
        <v>2</v>
      </c>
      <c r="AB22" t="s">
        <v>2</v>
      </c>
      <c r="AC22" t="s">
        <v>2</v>
      </c>
      <c r="AE22">
        <v>150</v>
      </c>
      <c r="AF22">
        <v>550</v>
      </c>
      <c r="AG22">
        <v>40</v>
      </c>
      <c r="AH22">
        <v>20</v>
      </c>
      <c r="AI22">
        <v>8</v>
      </c>
      <c r="AJ22">
        <v>20</v>
      </c>
      <c r="AK22">
        <v>0.22</v>
      </c>
      <c r="AL22">
        <v>0.14000000000000001</v>
      </c>
      <c r="AM22">
        <f t="shared" si="1"/>
        <v>0.36</v>
      </c>
      <c r="AN22">
        <v>0.26</v>
      </c>
      <c r="AO22">
        <v>0.06</v>
      </c>
      <c r="AP22">
        <f t="shared" si="2"/>
        <v>0.32</v>
      </c>
      <c r="AQ22">
        <v>4.9787068367863944E-2</v>
      </c>
      <c r="AR22">
        <v>3.0197383422318501E-2</v>
      </c>
      <c r="AS22">
        <f t="shared" si="3"/>
        <v>7.9984451790182445E-2</v>
      </c>
      <c r="AT22">
        <v>0.16529888822158653</v>
      </c>
      <c r="AU22">
        <v>4.0762203978366211E-2</v>
      </c>
      <c r="AV22">
        <f t="shared" si="4"/>
        <v>0.20606109219995275</v>
      </c>
    </row>
    <row r="23" spans="1:48" x14ac:dyDescent="0.25">
      <c r="A23" s="23"/>
      <c r="B23" t="s">
        <v>750</v>
      </c>
      <c r="C23">
        <v>1</v>
      </c>
      <c r="D23" s="1" t="s">
        <v>679</v>
      </c>
      <c r="E23" s="1" t="s">
        <v>1377</v>
      </c>
      <c r="F23" s="1" t="s">
        <v>729</v>
      </c>
      <c r="H23">
        <v>0.62</v>
      </c>
      <c r="I23" t="s">
        <v>225</v>
      </c>
      <c r="J23" t="s">
        <v>225</v>
      </c>
      <c r="K23">
        <v>43</v>
      </c>
      <c r="L23">
        <f t="shared" si="0"/>
        <v>40</v>
      </c>
      <c r="M23">
        <v>17</v>
      </c>
      <c r="N23">
        <v>3.1E-2</v>
      </c>
      <c r="O23">
        <v>1.48</v>
      </c>
      <c r="P23">
        <v>28</v>
      </c>
      <c r="Q23">
        <v>8</v>
      </c>
      <c r="R23" t="s">
        <v>257</v>
      </c>
      <c r="S23">
        <v>5</v>
      </c>
      <c r="T23">
        <v>315</v>
      </c>
      <c r="U23" s="7">
        <v>18.362962962962971</v>
      </c>
      <c r="V23">
        <v>52</v>
      </c>
      <c r="W23" t="s">
        <v>330</v>
      </c>
      <c r="X23" t="s">
        <v>303</v>
      </c>
      <c r="Y23" t="s">
        <v>664</v>
      </c>
      <c r="Z23" t="s">
        <v>268</v>
      </c>
      <c r="AA23" t="s">
        <v>2</v>
      </c>
      <c r="AB23" t="s">
        <v>2</v>
      </c>
      <c r="AC23" t="s">
        <v>2</v>
      </c>
      <c r="AF23">
        <v>0</v>
      </c>
      <c r="AG23">
        <v>0</v>
      </c>
      <c r="AI23">
        <v>12</v>
      </c>
      <c r="AK23">
        <v>0</v>
      </c>
      <c r="AL23">
        <v>0</v>
      </c>
      <c r="AM23">
        <f t="shared" si="1"/>
        <v>0</v>
      </c>
      <c r="AQ23">
        <v>7.4465830709243381E-3</v>
      </c>
      <c r="AR23">
        <v>2.7323722447292559E-2</v>
      </c>
      <c r="AS23">
        <f t="shared" si="3"/>
        <v>3.4770305518216894E-2</v>
      </c>
    </row>
    <row r="24" spans="1:48" x14ac:dyDescent="0.25">
      <c r="A24" s="23"/>
      <c r="B24" t="s">
        <v>751</v>
      </c>
      <c r="C24">
        <v>1</v>
      </c>
      <c r="D24" s="1" t="s">
        <v>679</v>
      </c>
      <c r="E24" s="1" t="s">
        <v>1377</v>
      </c>
      <c r="F24" s="1" t="s">
        <v>729</v>
      </c>
      <c r="H24">
        <v>0.62</v>
      </c>
      <c r="I24" t="s">
        <v>225</v>
      </c>
      <c r="J24" t="s">
        <v>225</v>
      </c>
      <c r="K24">
        <v>43</v>
      </c>
      <c r="L24">
        <f t="shared" si="0"/>
        <v>40</v>
      </c>
      <c r="M24">
        <v>17</v>
      </c>
      <c r="N24">
        <v>3.1E-2</v>
      </c>
      <c r="O24">
        <v>1.48</v>
      </c>
      <c r="P24">
        <v>31</v>
      </c>
      <c r="Q24">
        <v>8</v>
      </c>
      <c r="R24" t="s">
        <v>257</v>
      </c>
      <c r="S24">
        <v>5</v>
      </c>
      <c r="T24">
        <v>315</v>
      </c>
      <c r="U24" s="7">
        <v>18.362962962962971</v>
      </c>
      <c r="V24">
        <v>52</v>
      </c>
      <c r="W24" t="s">
        <v>330</v>
      </c>
      <c r="X24" t="s">
        <v>303</v>
      </c>
      <c r="Y24" t="s">
        <v>664</v>
      </c>
      <c r="Z24" t="s">
        <v>268</v>
      </c>
      <c r="AA24" t="s">
        <v>2</v>
      </c>
      <c r="AB24" t="s">
        <v>2</v>
      </c>
      <c r="AC24" t="s">
        <v>2</v>
      </c>
      <c r="AF24">
        <v>1</v>
      </c>
      <c r="AG24">
        <v>11.8</v>
      </c>
      <c r="AI24">
        <v>1250</v>
      </c>
      <c r="AK24">
        <v>3.0000000000000001E-3</v>
      </c>
      <c r="AL24">
        <v>2.4E-2</v>
      </c>
      <c r="AM24">
        <f t="shared" si="1"/>
        <v>2.7E-2</v>
      </c>
      <c r="AQ24">
        <v>0.33287108369807955</v>
      </c>
      <c r="AR24">
        <v>2.7182818284590451</v>
      </c>
      <c r="AS24">
        <f t="shared" si="3"/>
        <v>3.0511529121571246</v>
      </c>
    </row>
    <row r="25" spans="1:48" x14ac:dyDescent="0.25">
      <c r="A25" s="23"/>
      <c r="B25" t="s">
        <v>752</v>
      </c>
      <c r="C25">
        <v>1</v>
      </c>
      <c r="D25" s="1" t="s">
        <v>679</v>
      </c>
      <c r="E25" s="1" t="s">
        <v>1377</v>
      </c>
      <c r="F25" s="1" t="s">
        <v>729</v>
      </c>
      <c r="H25">
        <v>0.62</v>
      </c>
      <c r="I25" t="s">
        <v>225</v>
      </c>
      <c r="J25" t="s">
        <v>225</v>
      </c>
      <c r="K25">
        <v>43</v>
      </c>
      <c r="L25">
        <f t="shared" si="0"/>
        <v>40</v>
      </c>
      <c r="M25">
        <v>17</v>
      </c>
      <c r="N25">
        <v>3.1E-2</v>
      </c>
      <c r="O25">
        <v>1.48</v>
      </c>
      <c r="P25">
        <v>17</v>
      </c>
      <c r="Q25">
        <v>8</v>
      </c>
      <c r="R25" t="s">
        <v>257</v>
      </c>
      <c r="S25">
        <v>5</v>
      </c>
      <c r="T25">
        <v>315</v>
      </c>
      <c r="U25" s="7">
        <v>18.362962962962971</v>
      </c>
      <c r="V25">
        <v>53</v>
      </c>
      <c r="W25" t="s">
        <v>330</v>
      </c>
      <c r="X25" t="s">
        <v>344</v>
      </c>
      <c r="Y25" t="s">
        <v>664</v>
      </c>
      <c r="Z25" t="s">
        <v>621</v>
      </c>
      <c r="AA25" t="s">
        <v>2</v>
      </c>
      <c r="AB25" t="s">
        <v>2</v>
      </c>
      <c r="AC25" t="s">
        <v>2</v>
      </c>
      <c r="AF25">
        <v>0</v>
      </c>
      <c r="AG25">
        <v>0.2</v>
      </c>
      <c r="AI25">
        <v>120</v>
      </c>
      <c r="AK25">
        <v>0</v>
      </c>
      <c r="AL25">
        <v>0</v>
      </c>
      <c r="AM25">
        <f t="shared" si="1"/>
        <v>0</v>
      </c>
      <c r="AQ25">
        <v>1.3568559012200934E-2</v>
      </c>
      <c r="AR25">
        <v>9.0717953289412512E-2</v>
      </c>
      <c r="AS25">
        <f t="shared" si="3"/>
        <v>0.10428651230161344</v>
      </c>
    </row>
    <row r="26" spans="1:48" x14ac:dyDescent="0.25">
      <c r="A26" s="23"/>
      <c r="B26" t="s">
        <v>753</v>
      </c>
      <c r="C26">
        <v>1</v>
      </c>
      <c r="D26" s="1" t="s">
        <v>679</v>
      </c>
      <c r="E26" s="1" t="s">
        <v>1377</v>
      </c>
      <c r="F26" s="1" t="s">
        <v>729</v>
      </c>
      <c r="H26">
        <v>0.62</v>
      </c>
      <c r="I26" t="s">
        <v>225</v>
      </c>
      <c r="J26" t="s">
        <v>225</v>
      </c>
      <c r="K26">
        <v>43</v>
      </c>
      <c r="L26">
        <f t="shared" si="0"/>
        <v>40</v>
      </c>
      <c r="M26">
        <v>17</v>
      </c>
      <c r="N26">
        <v>3.1E-2</v>
      </c>
      <c r="O26">
        <v>1.48</v>
      </c>
      <c r="P26">
        <v>18</v>
      </c>
      <c r="Q26">
        <v>8</v>
      </c>
      <c r="R26" t="s">
        <v>257</v>
      </c>
      <c r="S26">
        <v>5</v>
      </c>
      <c r="T26">
        <v>315</v>
      </c>
      <c r="U26" s="7">
        <v>18.362962962962971</v>
      </c>
      <c r="V26">
        <v>53</v>
      </c>
      <c r="W26" t="s">
        <v>330</v>
      </c>
      <c r="X26" t="s">
        <v>344</v>
      </c>
      <c r="Y26" t="s">
        <v>664</v>
      </c>
      <c r="Z26" t="s">
        <v>621</v>
      </c>
      <c r="AA26" t="s">
        <v>2</v>
      </c>
      <c r="AB26" t="s">
        <v>2</v>
      </c>
      <c r="AC26" t="s">
        <v>2</v>
      </c>
      <c r="AF26">
        <v>0</v>
      </c>
      <c r="AG26">
        <v>0</v>
      </c>
      <c r="AI26">
        <v>14</v>
      </c>
      <c r="AK26">
        <v>0</v>
      </c>
      <c r="AL26">
        <v>0</v>
      </c>
      <c r="AM26">
        <f t="shared" si="1"/>
        <v>0</v>
      </c>
      <c r="AQ26">
        <v>1.1108996538242306E-2</v>
      </c>
      <c r="AR26">
        <v>3.337326996032608E-2</v>
      </c>
      <c r="AS26">
        <f t="shared" si="3"/>
        <v>4.4482266498568387E-2</v>
      </c>
    </row>
    <row r="27" spans="1:48" x14ac:dyDescent="0.25">
      <c r="A27" s="23"/>
      <c r="B27" t="s">
        <v>754</v>
      </c>
      <c r="C27">
        <v>1</v>
      </c>
      <c r="D27" s="1" t="s">
        <v>679</v>
      </c>
      <c r="E27" s="1" t="s">
        <v>1377</v>
      </c>
      <c r="F27" s="1" t="s">
        <v>729</v>
      </c>
      <c r="H27">
        <v>0.62</v>
      </c>
      <c r="I27" t="s">
        <v>225</v>
      </c>
      <c r="K27">
        <v>43</v>
      </c>
      <c r="L27">
        <f t="shared" si="0"/>
        <v>40</v>
      </c>
      <c r="M27">
        <v>17</v>
      </c>
      <c r="N27">
        <v>3.1E-2</v>
      </c>
      <c r="O27">
        <v>1.48</v>
      </c>
      <c r="P27">
        <v>28</v>
      </c>
      <c r="Q27">
        <v>8</v>
      </c>
      <c r="R27" t="s">
        <v>259</v>
      </c>
      <c r="S27">
        <v>7</v>
      </c>
      <c r="T27">
        <v>890</v>
      </c>
      <c r="U27" s="7">
        <v>1.5263636363636366</v>
      </c>
      <c r="V27">
        <v>0</v>
      </c>
      <c r="W27" t="s">
        <v>330</v>
      </c>
      <c r="X27" t="s">
        <v>303</v>
      </c>
      <c r="Y27" t="s">
        <v>664</v>
      </c>
      <c r="Z27" t="s">
        <v>268</v>
      </c>
      <c r="AA27" t="s">
        <v>2</v>
      </c>
      <c r="AB27" t="s">
        <v>2</v>
      </c>
      <c r="AC27" t="s">
        <v>2</v>
      </c>
      <c r="AF27">
        <v>175</v>
      </c>
      <c r="AG27">
        <v>5.2</v>
      </c>
      <c r="AI27">
        <v>4</v>
      </c>
      <c r="AK27">
        <v>8.0000000000000002E-3</v>
      </c>
      <c r="AL27">
        <v>4.2999999999999997E-2</v>
      </c>
      <c r="AM27">
        <f t="shared" si="1"/>
        <v>5.0999999999999997E-2</v>
      </c>
      <c r="AQ27">
        <v>4.991593906910217E-3</v>
      </c>
      <c r="AR27">
        <v>2.4723526470339388E-2</v>
      </c>
      <c r="AS27">
        <f t="shared" si="3"/>
        <v>2.9715120377249604E-2</v>
      </c>
    </row>
    <row r="28" spans="1:48" x14ac:dyDescent="0.25">
      <c r="A28" s="23"/>
      <c r="B28" t="s">
        <v>755</v>
      </c>
      <c r="C28">
        <v>1</v>
      </c>
      <c r="D28" s="1" t="s">
        <v>679</v>
      </c>
      <c r="E28" s="1" t="s">
        <v>1377</v>
      </c>
      <c r="F28" s="1" t="s">
        <v>729</v>
      </c>
      <c r="H28">
        <v>0.62</v>
      </c>
      <c r="I28" t="s">
        <v>225</v>
      </c>
      <c r="K28">
        <v>43</v>
      </c>
      <c r="L28">
        <f t="shared" si="0"/>
        <v>40</v>
      </c>
      <c r="M28">
        <v>17</v>
      </c>
      <c r="N28">
        <v>3.1E-2</v>
      </c>
      <c r="O28">
        <v>1.48</v>
      </c>
      <c r="P28">
        <v>31</v>
      </c>
      <c r="Q28">
        <v>8</v>
      </c>
      <c r="R28" t="s">
        <v>259</v>
      </c>
      <c r="S28">
        <v>7</v>
      </c>
      <c r="T28">
        <v>890</v>
      </c>
      <c r="U28" s="7">
        <v>1.5263636363636366</v>
      </c>
      <c r="V28">
        <v>0</v>
      </c>
      <c r="W28" t="s">
        <v>330</v>
      </c>
      <c r="X28" t="s">
        <v>303</v>
      </c>
      <c r="Y28" t="s">
        <v>664</v>
      </c>
      <c r="Z28" t="s">
        <v>268</v>
      </c>
      <c r="AA28" t="s">
        <v>2</v>
      </c>
      <c r="AB28" t="s">
        <v>2</v>
      </c>
      <c r="AC28" t="s">
        <v>2</v>
      </c>
      <c r="AF28">
        <v>178</v>
      </c>
      <c r="AG28">
        <v>6.2</v>
      </c>
      <c r="AI28">
        <v>5</v>
      </c>
      <c r="AK28">
        <v>1.7999999999999999E-2</v>
      </c>
      <c r="AL28">
        <v>3.7999999999999999E-2</v>
      </c>
      <c r="AM28">
        <f t="shared" si="1"/>
        <v>5.5999999999999994E-2</v>
      </c>
      <c r="AQ28">
        <v>1.1108996538242306E-2</v>
      </c>
      <c r="AR28">
        <v>2.0241911445804391E-2</v>
      </c>
      <c r="AS28">
        <f t="shared" si="3"/>
        <v>3.1350907984046696E-2</v>
      </c>
    </row>
    <row r="29" spans="1:48" x14ac:dyDescent="0.25">
      <c r="A29" s="23"/>
      <c r="B29" t="s">
        <v>756</v>
      </c>
      <c r="C29">
        <v>1</v>
      </c>
      <c r="D29" s="1" t="s">
        <v>679</v>
      </c>
      <c r="E29" s="1" t="s">
        <v>1377</v>
      </c>
      <c r="F29" s="1" t="s">
        <v>729</v>
      </c>
      <c r="H29">
        <v>0.62</v>
      </c>
      <c r="I29" t="s">
        <v>225</v>
      </c>
      <c r="K29">
        <v>43</v>
      </c>
      <c r="L29">
        <f t="shared" si="0"/>
        <v>40</v>
      </c>
      <c r="M29">
        <v>17</v>
      </c>
      <c r="N29">
        <v>3.1E-2</v>
      </c>
      <c r="O29">
        <v>1.48</v>
      </c>
      <c r="P29">
        <v>17</v>
      </c>
      <c r="Q29">
        <v>8</v>
      </c>
      <c r="R29" t="s">
        <v>259</v>
      </c>
      <c r="S29">
        <v>7</v>
      </c>
      <c r="T29">
        <v>890</v>
      </c>
      <c r="U29" s="7">
        <v>1.5263636363636366</v>
      </c>
      <c r="V29">
        <v>0</v>
      </c>
      <c r="W29" t="s">
        <v>330</v>
      </c>
      <c r="X29" t="s">
        <v>344</v>
      </c>
      <c r="Y29" t="s">
        <v>664</v>
      </c>
      <c r="Z29" t="s">
        <v>621</v>
      </c>
      <c r="AA29" t="s">
        <v>2</v>
      </c>
      <c r="AB29" t="s">
        <v>2</v>
      </c>
      <c r="AC29" t="s">
        <v>2</v>
      </c>
      <c r="AF29">
        <v>270</v>
      </c>
      <c r="AG29">
        <v>17.8</v>
      </c>
      <c r="AI29">
        <v>7</v>
      </c>
      <c r="AK29">
        <v>4.2000000000000003E-2</v>
      </c>
      <c r="AL29">
        <v>5.3999999999999999E-2</v>
      </c>
      <c r="AM29">
        <f t="shared" si="1"/>
        <v>9.6000000000000002E-2</v>
      </c>
      <c r="AQ29">
        <v>1.4995576820477703E-2</v>
      </c>
      <c r="AR29">
        <v>2.2370771856165601E-2</v>
      </c>
      <c r="AS29">
        <f t="shared" si="3"/>
        <v>3.7366348676643305E-2</v>
      </c>
    </row>
    <row r="30" spans="1:48" x14ac:dyDescent="0.25">
      <c r="A30" s="23"/>
      <c r="B30" t="s">
        <v>757</v>
      </c>
      <c r="C30">
        <v>1</v>
      </c>
      <c r="D30" s="1" t="s">
        <v>679</v>
      </c>
      <c r="E30" s="1" t="s">
        <v>1377</v>
      </c>
      <c r="F30" s="1" t="s">
        <v>729</v>
      </c>
      <c r="H30">
        <v>0.62</v>
      </c>
      <c r="I30" t="s">
        <v>225</v>
      </c>
      <c r="K30">
        <v>43</v>
      </c>
      <c r="L30">
        <f t="shared" si="0"/>
        <v>40</v>
      </c>
      <c r="M30">
        <v>17</v>
      </c>
      <c r="N30">
        <v>3.1E-2</v>
      </c>
      <c r="O30">
        <v>1.48</v>
      </c>
      <c r="P30">
        <v>18</v>
      </c>
      <c r="Q30">
        <v>8</v>
      </c>
      <c r="R30" t="s">
        <v>259</v>
      </c>
      <c r="S30">
        <v>7</v>
      </c>
      <c r="T30">
        <v>890</v>
      </c>
      <c r="U30" s="7">
        <v>1.5263636363636366</v>
      </c>
      <c r="V30">
        <v>0</v>
      </c>
      <c r="W30" t="s">
        <v>330</v>
      </c>
      <c r="X30" t="s">
        <v>344</v>
      </c>
      <c r="Y30" t="s">
        <v>664</v>
      </c>
      <c r="Z30" t="s">
        <v>621</v>
      </c>
      <c r="AA30" t="s">
        <v>2</v>
      </c>
      <c r="AB30" t="s">
        <v>2</v>
      </c>
      <c r="AC30" t="s">
        <v>2</v>
      </c>
      <c r="AF30">
        <v>145</v>
      </c>
      <c r="AG30">
        <v>6</v>
      </c>
      <c r="AI30">
        <v>4</v>
      </c>
      <c r="AK30">
        <v>2.5999999999999999E-2</v>
      </c>
      <c r="AL30">
        <v>0.05</v>
      </c>
      <c r="AM30">
        <f t="shared" si="1"/>
        <v>7.5999999999999998E-2</v>
      </c>
      <c r="AQ30">
        <v>1.8315638888734179E-2</v>
      </c>
      <c r="AR30">
        <v>3.337326996032608E-2</v>
      </c>
      <c r="AS30">
        <f t="shared" si="3"/>
        <v>5.1688908849060258E-2</v>
      </c>
    </row>
    <row r="31" spans="1:48" x14ac:dyDescent="0.25">
      <c r="A31" s="23"/>
      <c r="B31" t="s">
        <v>758</v>
      </c>
      <c r="C31">
        <v>1</v>
      </c>
      <c r="D31" s="1" t="s">
        <v>679</v>
      </c>
      <c r="E31" s="1" t="s">
        <v>1377</v>
      </c>
      <c r="F31" s="1" t="s">
        <v>729</v>
      </c>
      <c r="H31">
        <v>0.62</v>
      </c>
      <c r="I31" t="s">
        <v>225</v>
      </c>
      <c r="J31" t="s">
        <v>225</v>
      </c>
      <c r="K31">
        <v>43</v>
      </c>
      <c r="L31">
        <f t="shared" si="0"/>
        <v>40</v>
      </c>
      <c r="M31">
        <v>17</v>
      </c>
      <c r="N31">
        <v>3.1E-2</v>
      </c>
      <c r="O31">
        <v>1.48</v>
      </c>
      <c r="P31">
        <v>28</v>
      </c>
      <c r="Q31">
        <v>8</v>
      </c>
      <c r="R31" t="s">
        <v>257</v>
      </c>
      <c r="S31">
        <v>5</v>
      </c>
      <c r="T31">
        <v>700</v>
      </c>
      <c r="U31" s="7">
        <v>16.174404761904754</v>
      </c>
      <c r="V31">
        <v>79</v>
      </c>
      <c r="W31" t="s">
        <v>330</v>
      </c>
      <c r="X31" t="s">
        <v>303</v>
      </c>
      <c r="Y31" t="s">
        <v>664</v>
      </c>
      <c r="Z31" t="s">
        <v>268</v>
      </c>
      <c r="AA31" t="s">
        <v>2</v>
      </c>
      <c r="AB31" t="s">
        <v>2</v>
      </c>
      <c r="AC31" t="s">
        <v>2</v>
      </c>
      <c r="AF31">
        <v>41</v>
      </c>
      <c r="AG31">
        <v>0.7</v>
      </c>
      <c r="AI31">
        <v>2</v>
      </c>
      <c r="AK31">
        <v>0</v>
      </c>
      <c r="AL31">
        <v>1.2E-2</v>
      </c>
      <c r="AM31">
        <f t="shared" si="1"/>
        <v>1.2E-2</v>
      </c>
      <c r="AQ31">
        <v>1.0077854290485105E-3</v>
      </c>
      <c r="AR31">
        <v>3.337326996032608E-2</v>
      </c>
      <c r="AS31">
        <f t="shared" si="3"/>
        <v>3.4381055389374589E-2</v>
      </c>
    </row>
    <row r="32" spans="1:48" x14ac:dyDescent="0.25">
      <c r="A32" s="23"/>
      <c r="B32" t="s">
        <v>759</v>
      </c>
      <c r="C32">
        <v>1</v>
      </c>
      <c r="D32" s="1" t="s">
        <v>679</v>
      </c>
      <c r="E32" s="1" t="s">
        <v>1377</v>
      </c>
      <c r="F32" s="1" t="s">
        <v>729</v>
      </c>
      <c r="H32">
        <v>0.62</v>
      </c>
      <c r="I32" t="s">
        <v>225</v>
      </c>
      <c r="J32" t="s">
        <v>225</v>
      </c>
      <c r="K32">
        <v>43</v>
      </c>
      <c r="L32">
        <f t="shared" si="0"/>
        <v>40</v>
      </c>
      <c r="M32">
        <v>17</v>
      </c>
      <c r="N32">
        <v>3.1E-2</v>
      </c>
      <c r="O32">
        <v>1.48</v>
      </c>
      <c r="P32">
        <v>31</v>
      </c>
      <c r="Q32">
        <v>8</v>
      </c>
      <c r="R32" t="s">
        <v>257</v>
      </c>
      <c r="S32">
        <v>5</v>
      </c>
      <c r="T32">
        <v>700</v>
      </c>
      <c r="U32" s="7">
        <v>16.174404761904754</v>
      </c>
      <c r="V32">
        <v>79</v>
      </c>
      <c r="W32" t="s">
        <v>330</v>
      </c>
      <c r="X32" t="s">
        <v>303</v>
      </c>
      <c r="Y32" t="s">
        <v>664</v>
      </c>
      <c r="Z32" t="s">
        <v>268</v>
      </c>
      <c r="AA32" t="s">
        <v>2</v>
      </c>
      <c r="AB32" t="s">
        <v>2</v>
      </c>
      <c r="AC32" t="s">
        <v>2</v>
      </c>
      <c r="AF32">
        <v>50</v>
      </c>
      <c r="AG32">
        <v>1.7</v>
      </c>
      <c r="AI32">
        <v>4</v>
      </c>
      <c r="AK32">
        <v>4.0000000000000001E-3</v>
      </c>
      <c r="AL32">
        <v>0.02</v>
      </c>
      <c r="AM32">
        <f t="shared" si="1"/>
        <v>2.4E-2</v>
      </c>
      <c r="AQ32">
        <v>4.0867714384640666E-3</v>
      </c>
      <c r="AR32">
        <v>4.9787068367863944E-2</v>
      </c>
      <c r="AS32">
        <f t="shared" si="3"/>
        <v>5.3873839806328011E-2</v>
      </c>
    </row>
    <row r="33" spans="1:45" x14ac:dyDescent="0.25">
      <c r="A33" s="23"/>
      <c r="B33" t="s">
        <v>760</v>
      </c>
      <c r="C33">
        <v>1</v>
      </c>
      <c r="D33" s="1" t="s">
        <v>679</v>
      </c>
      <c r="E33" s="1" t="s">
        <v>1377</v>
      </c>
      <c r="F33" s="1" t="s">
        <v>729</v>
      </c>
      <c r="H33">
        <v>0.62</v>
      </c>
      <c r="I33" t="s">
        <v>225</v>
      </c>
      <c r="J33" t="s">
        <v>225</v>
      </c>
      <c r="K33">
        <v>43</v>
      </c>
      <c r="L33">
        <f t="shared" si="0"/>
        <v>40</v>
      </c>
      <c r="M33">
        <v>17</v>
      </c>
      <c r="N33">
        <v>3.1E-2</v>
      </c>
      <c r="O33">
        <v>1.48</v>
      </c>
      <c r="P33">
        <v>17</v>
      </c>
      <c r="Q33">
        <v>8</v>
      </c>
      <c r="R33" t="s">
        <v>257</v>
      </c>
      <c r="S33">
        <v>5</v>
      </c>
      <c r="T33">
        <v>700</v>
      </c>
      <c r="U33" s="7">
        <v>16.174404761904754</v>
      </c>
      <c r="V33">
        <v>55</v>
      </c>
      <c r="W33" t="s">
        <v>330</v>
      </c>
      <c r="X33" t="s">
        <v>344</v>
      </c>
      <c r="Y33" t="s">
        <v>664</v>
      </c>
      <c r="Z33" t="s">
        <v>621</v>
      </c>
      <c r="AA33" t="s">
        <v>2</v>
      </c>
      <c r="AB33" t="s">
        <v>2</v>
      </c>
      <c r="AC33" t="s">
        <v>2</v>
      </c>
      <c r="AF33">
        <v>52</v>
      </c>
      <c r="AG33">
        <v>1</v>
      </c>
      <c r="AI33">
        <v>2</v>
      </c>
      <c r="AK33">
        <v>1.2E-2</v>
      </c>
      <c r="AL33">
        <v>0.04</v>
      </c>
      <c r="AM33">
        <f t="shared" si="1"/>
        <v>5.2000000000000005E-2</v>
      </c>
      <c r="AQ33">
        <v>9.0952771016958155E-3</v>
      </c>
      <c r="AR33">
        <v>8.20849986238988E-2</v>
      </c>
      <c r="AS33">
        <f t="shared" si="3"/>
        <v>9.1180275725594617E-2</v>
      </c>
    </row>
    <row r="34" spans="1:45" x14ac:dyDescent="0.25">
      <c r="A34" s="23"/>
      <c r="B34" t="s">
        <v>761</v>
      </c>
      <c r="C34">
        <v>1</v>
      </c>
      <c r="D34" s="1" t="s">
        <v>679</v>
      </c>
      <c r="E34" s="1" t="s">
        <v>1377</v>
      </c>
      <c r="F34" s="1" t="s">
        <v>729</v>
      </c>
      <c r="H34">
        <v>0.62</v>
      </c>
      <c r="I34" t="s">
        <v>225</v>
      </c>
      <c r="J34" t="s">
        <v>225</v>
      </c>
      <c r="K34">
        <v>43</v>
      </c>
      <c r="L34">
        <f t="shared" si="0"/>
        <v>40</v>
      </c>
      <c r="M34">
        <v>17</v>
      </c>
      <c r="N34">
        <v>3.1E-2</v>
      </c>
      <c r="O34">
        <v>1.48</v>
      </c>
      <c r="P34">
        <v>18</v>
      </c>
      <c r="Q34">
        <v>8</v>
      </c>
      <c r="R34" t="s">
        <v>257</v>
      </c>
      <c r="S34">
        <v>5</v>
      </c>
      <c r="T34">
        <v>700</v>
      </c>
      <c r="U34" s="7">
        <v>16.174404761904754</v>
      </c>
      <c r="V34">
        <v>55</v>
      </c>
      <c r="W34" t="s">
        <v>330</v>
      </c>
      <c r="X34" t="s">
        <v>344</v>
      </c>
      <c r="Y34" t="s">
        <v>664</v>
      </c>
      <c r="Z34" t="s">
        <v>621</v>
      </c>
      <c r="AA34" t="s">
        <v>2</v>
      </c>
      <c r="AB34" t="s">
        <v>2</v>
      </c>
      <c r="AC34" t="s">
        <v>2</v>
      </c>
      <c r="AF34">
        <v>48</v>
      </c>
      <c r="AG34">
        <v>0.5</v>
      </c>
      <c r="AI34">
        <v>1</v>
      </c>
      <c r="AK34">
        <v>1E-3</v>
      </c>
      <c r="AL34">
        <v>7.0000000000000001E-3</v>
      </c>
      <c r="AM34">
        <f t="shared" si="1"/>
        <v>8.0000000000000002E-3</v>
      </c>
      <c r="AQ34">
        <v>4.0867714384640666E-3</v>
      </c>
      <c r="AR34">
        <v>1.6572675401761255E-2</v>
      </c>
      <c r="AS34">
        <f t="shared" si="3"/>
        <v>2.0659446840225321E-2</v>
      </c>
    </row>
    <row r="35" spans="1:45" x14ac:dyDescent="0.25">
      <c r="A35" s="23"/>
      <c r="B35" t="s">
        <v>762</v>
      </c>
      <c r="C35">
        <v>1</v>
      </c>
      <c r="D35" s="1" t="s">
        <v>679</v>
      </c>
      <c r="E35" s="1" t="s">
        <v>1377</v>
      </c>
      <c r="F35" s="1" t="s">
        <v>729</v>
      </c>
      <c r="H35">
        <v>0.62</v>
      </c>
      <c r="I35" t="s">
        <v>225</v>
      </c>
      <c r="K35">
        <v>43</v>
      </c>
      <c r="L35">
        <f t="shared" si="0"/>
        <v>40</v>
      </c>
      <c r="M35">
        <v>17</v>
      </c>
      <c r="N35">
        <v>3.1E-2</v>
      </c>
      <c r="O35">
        <v>1.48</v>
      </c>
      <c r="P35">
        <v>28</v>
      </c>
      <c r="Q35">
        <v>8</v>
      </c>
      <c r="R35" t="s">
        <v>259</v>
      </c>
      <c r="S35">
        <v>7</v>
      </c>
      <c r="T35">
        <v>770</v>
      </c>
      <c r="U35" s="7">
        <v>-3.8691176470588249</v>
      </c>
      <c r="V35">
        <v>0</v>
      </c>
      <c r="W35" t="s">
        <v>330</v>
      </c>
      <c r="X35" t="s">
        <v>303</v>
      </c>
      <c r="Y35" t="s">
        <v>664</v>
      </c>
      <c r="Z35" t="s">
        <v>268</v>
      </c>
      <c r="AA35" t="s">
        <v>2</v>
      </c>
      <c r="AB35" t="s">
        <v>2</v>
      </c>
      <c r="AC35" t="s">
        <v>2</v>
      </c>
      <c r="AF35">
        <v>170</v>
      </c>
      <c r="AG35">
        <v>8.1999999999999993</v>
      </c>
      <c r="AI35">
        <v>5</v>
      </c>
      <c r="AK35">
        <v>1.4E-2</v>
      </c>
      <c r="AL35">
        <v>5.1999999999999998E-2</v>
      </c>
      <c r="AM35">
        <f t="shared" si="1"/>
        <v>6.6000000000000003E-2</v>
      </c>
      <c r="AQ35">
        <v>3.0275547453758153E-3</v>
      </c>
      <c r="AR35">
        <v>2.7323722447292559E-2</v>
      </c>
      <c r="AS35">
        <f t="shared" si="3"/>
        <v>3.0351277192668374E-2</v>
      </c>
    </row>
    <row r="36" spans="1:45" x14ac:dyDescent="0.25">
      <c r="A36" s="23"/>
      <c r="B36" t="s">
        <v>763</v>
      </c>
      <c r="C36">
        <v>1</v>
      </c>
      <c r="D36" s="1" t="s">
        <v>679</v>
      </c>
      <c r="E36" s="1" t="s">
        <v>1377</v>
      </c>
      <c r="F36" s="1" t="s">
        <v>729</v>
      </c>
      <c r="H36">
        <v>0.62</v>
      </c>
      <c r="I36" t="s">
        <v>225</v>
      </c>
      <c r="K36">
        <v>43</v>
      </c>
      <c r="L36">
        <f t="shared" si="0"/>
        <v>40</v>
      </c>
      <c r="M36">
        <v>17</v>
      </c>
      <c r="N36">
        <v>3.1E-2</v>
      </c>
      <c r="O36">
        <v>1.48</v>
      </c>
      <c r="P36">
        <v>31</v>
      </c>
      <c r="Q36">
        <v>8</v>
      </c>
      <c r="R36" t="s">
        <v>259</v>
      </c>
      <c r="S36">
        <v>7</v>
      </c>
      <c r="T36">
        <v>770</v>
      </c>
      <c r="U36" s="7">
        <v>-3.8691176470588249</v>
      </c>
      <c r="V36">
        <v>0</v>
      </c>
      <c r="W36" t="s">
        <v>330</v>
      </c>
      <c r="X36" t="s">
        <v>303</v>
      </c>
      <c r="Y36" t="s">
        <v>664</v>
      </c>
      <c r="Z36" t="s">
        <v>268</v>
      </c>
      <c r="AA36" t="s">
        <v>2</v>
      </c>
      <c r="AB36" t="s">
        <v>2</v>
      </c>
      <c r="AC36" t="s">
        <v>2</v>
      </c>
      <c r="AF36">
        <v>198</v>
      </c>
      <c r="AG36">
        <v>7.6</v>
      </c>
      <c r="AI36">
        <v>1</v>
      </c>
      <c r="AK36">
        <v>0.01</v>
      </c>
      <c r="AL36">
        <v>0.06</v>
      </c>
      <c r="AM36">
        <f t="shared" si="1"/>
        <v>6.9999999999999993E-2</v>
      </c>
      <c r="AQ36">
        <v>1.8363047770289071E-3</v>
      </c>
      <c r="AR36">
        <v>3.0197383422318501E-2</v>
      </c>
      <c r="AS36">
        <f t="shared" si="3"/>
        <v>3.2033688199347411E-2</v>
      </c>
    </row>
    <row r="37" spans="1:45" x14ac:dyDescent="0.25">
      <c r="A37" s="23"/>
      <c r="B37" t="s">
        <v>764</v>
      </c>
      <c r="C37">
        <v>1</v>
      </c>
      <c r="D37" s="1" t="s">
        <v>679</v>
      </c>
      <c r="E37" s="1" t="s">
        <v>1377</v>
      </c>
      <c r="F37" s="1" t="s">
        <v>729</v>
      </c>
      <c r="H37">
        <v>0.62</v>
      </c>
      <c r="I37" t="s">
        <v>225</v>
      </c>
      <c r="K37">
        <v>43</v>
      </c>
      <c r="L37">
        <f t="shared" si="0"/>
        <v>40</v>
      </c>
      <c r="M37">
        <v>17</v>
      </c>
      <c r="N37">
        <v>3.1E-2</v>
      </c>
      <c r="O37">
        <v>1.48</v>
      </c>
      <c r="P37">
        <v>17</v>
      </c>
      <c r="Q37">
        <v>8</v>
      </c>
      <c r="R37" t="s">
        <v>259</v>
      </c>
      <c r="S37">
        <v>7</v>
      </c>
      <c r="T37">
        <v>770</v>
      </c>
      <c r="U37" s="7">
        <v>-3.8691176470588249</v>
      </c>
      <c r="V37">
        <v>0</v>
      </c>
      <c r="W37" t="s">
        <v>330</v>
      </c>
      <c r="X37" t="s">
        <v>344</v>
      </c>
      <c r="Y37" t="s">
        <v>664</v>
      </c>
      <c r="Z37" t="s">
        <v>621</v>
      </c>
      <c r="AA37" t="s">
        <v>2</v>
      </c>
      <c r="AB37" t="s">
        <v>2</v>
      </c>
      <c r="AC37" t="s">
        <v>2</v>
      </c>
      <c r="AF37">
        <v>190</v>
      </c>
      <c r="AG37">
        <v>10.6</v>
      </c>
      <c r="AI37">
        <v>7</v>
      </c>
      <c r="AK37">
        <v>1.4999999999999999E-2</v>
      </c>
      <c r="AL37">
        <v>6.5000000000000002E-2</v>
      </c>
      <c r="AM37">
        <f t="shared" si="1"/>
        <v>0.08</v>
      </c>
      <c r="AQ37">
        <v>3.0275547453758153E-3</v>
      </c>
      <c r="AR37">
        <v>3.337326996032608E-2</v>
      </c>
      <c r="AS37">
        <f t="shared" si="3"/>
        <v>3.6400824705701898E-2</v>
      </c>
    </row>
    <row r="38" spans="1:45" x14ac:dyDescent="0.25">
      <c r="A38" s="23"/>
      <c r="B38" t="s">
        <v>765</v>
      </c>
      <c r="C38">
        <v>1</v>
      </c>
      <c r="D38" s="1" t="s">
        <v>679</v>
      </c>
      <c r="E38" s="1" t="s">
        <v>1377</v>
      </c>
      <c r="F38" s="1" t="s">
        <v>729</v>
      </c>
      <c r="H38">
        <v>0.62</v>
      </c>
      <c r="I38" t="s">
        <v>225</v>
      </c>
      <c r="K38">
        <v>43</v>
      </c>
      <c r="L38">
        <f t="shared" si="0"/>
        <v>40</v>
      </c>
      <c r="M38">
        <v>17</v>
      </c>
      <c r="N38">
        <v>3.1E-2</v>
      </c>
      <c r="O38">
        <v>1.48</v>
      </c>
      <c r="P38">
        <v>18</v>
      </c>
      <c r="Q38">
        <v>8</v>
      </c>
      <c r="R38" t="s">
        <v>259</v>
      </c>
      <c r="S38">
        <v>7</v>
      </c>
      <c r="T38">
        <v>770</v>
      </c>
      <c r="U38" s="7">
        <v>-3.8691176470588249</v>
      </c>
      <c r="V38">
        <v>0</v>
      </c>
      <c r="W38" t="s">
        <v>330</v>
      </c>
      <c r="X38" t="s">
        <v>344</v>
      </c>
      <c r="Y38" t="s">
        <v>664</v>
      </c>
      <c r="Z38" t="s">
        <v>621</v>
      </c>
      <c r="AA38" t="s">
        <v>2</v>
      </c>
      <c r="AB38" t="s">
        <v>2</v>
      </c>
      <c r="AC38" t="s">
        <v>2</v>
      </c>
      <c r="AF38">
        <v>150</v>
      </c>
      <c r="AG38">
        <v>7.2</v>
      </c>
      <c r="AI38">
        <v>5</v>
      </c>
      <c r="AK38">
        <v>8.0000000000000002E-3</v>
      </c>
      <c r="AL38">
        <v>0.10199999999999999</v>
      </c>
      <c r="AM38">
        <f t="shared" si="1"/>
        <v>0.10999999999999999</v>
      </c>
      <c r="AQ38">
        <v>1.8363047770289071E-3</v>
      </c>
      <c r="AR38">
        <v>6.7205512739749756E-2</v>
      </c>
      <c r="AS38">
        <f t="shared" si="3"/>
        <v>6.9041817516778667E-2</v>
      </c>
    </row>
    <row r="39" spans="1:45" x14ac:dyDescent="0.25">
      <c r="A39" s="23"/>
      <c r="B39" t="s">
        <v>960</v>
      </c>
      <c r="C39">
        <v>2</v>
      </c>
      <c r="D39" s="1" t="s">
        <v>679</v>
      </c>
      <c r="E39" s="1" t="s">
        <v>1377</v>
      </c>
      <c r="F39" s="1" t="s">
        <v>729</v>
      </c>
      <c r="G39">
        <v>1</v>
      </c>
      <c r="H39">
        <v>4.8000000000000001E-2</v>
      </c>
      <c r="I39" t="s">
        <v>225</v>
      </c>
      <c r="J39" t="s">
        <v>225</v>
      </c>
      <c r="K39">
        <v>51</v>
      </c>
      <c r="L39">
        <f t="shared" si="0"/>
        <v>35</v>
      </c>
      <c r="M39">
        <v>14</v>
      </c>
      <c r="N39">
        <v>3.7999999999999999E-2</v>
      </c>
      <c r="O39">
        <v>1.53</v>
      </c>
      <c r="P39">
        <v>15</v>
      </c>
      <c r="Q39">
        <v>7.9</v>
      </c>
      <c r="R39" t="s">
        <v>108</v>
      </c>
      <c r="S39">
        <v>12</v>
      </c>
      <c r="T39">
        <f>SUM(T12,T16)</f>
        <v>1205</v>
      </c>
      <c r="U39">
        <f t="shared" ref="U39:U49" si="5">($U$12*$S$12+$U$15*$S$15)/12</f>
        <v>8.5416133557800258</v>
      </c>
      <c r="V39">
        <f>V12+V16</f>
        <v>94</v>
      </c>
      <c r="W39" t="s">
        <v>330</v>
      </c>
      <c r="X39" t="s">
        <v>303</v>
      </c>
      <c r="Y39" t="s">
        <v>664</v>
      </c>
      <c r="Z39" t="s">
        <v>268</v>
      </c>
      <c r="AA39" t="s">
        <v>2</v>
      </c>
      <c r="AB39" t="s">
        <v>2</v>
      </c>
      <c r="AC39" t="s">
        <v>2</v>
      </c>
      <c r="AE39">
        <f t="shared" ref="AE39:AH41" si="6">AE12+AE16</f>
        <v>190</v>
      </c>
      <c r="AF39">
        <f t="shared" si="6"/>
        <v>406</v>
      </c>
      <c r="AG39">
        <f t="shared" si="6"/>
        <v>2</v>
      </c>
      <c r="AH39">
        <f t="shared" si="6"/>
        <v>158</v>
      </c>
      <c r="AK39">
        <f t="shared" ref="AK39:AP41" si="7">AK12+AK16</f>
        <v>0.03</v>
      </c>
      <c r="AL39">
        <f t="shared" si="7"/>
        <v>0.05</v>
      </c>
      <c r="AM39">
        <f t="shared" si="7"/>
        <v>0.08</v>
      </c>
      <c r="AN39">
        <f t="shared" si="7"/>
        <v>0.16999999999999998</v>
      </c>
      <c r="AO39">
        <f t="shared" si="7"/>
        <v>0.58000000000000007</v>
      </c>
      <c r="AP39">
        <f t="shared" si="7"/>
        <v>0.75</v>
      </c>
    </row>
    <row r="40" spans="1:45" x14ac:dyDescent="0.25">
      <c r="A40" s="23"/>
      <c r="B40" t="s">
        <v>961</v>
      </c>
      <c r="C40">
        <v>2</v>
      </c>
      <c r="D40" s="1" t="s">
        <v>679</v>
      </c>
      <c r="E40" s="1" t="s">
        <v>1377</v>
      </c>
      <c r="F40" s="1" t="s">
        <v>729</v>
      </c>
      <c r="G40">
        <v>1</v>
      </c>
      <c r="H40">
        <v>4.8000000000000001E-2</v>
      </c>
      <c r="I40" t="s">
        <v>225</v>
      </c>
      <c r="J40" t="s">
        <v>225</v>
      </c>
      <c r="K40">
        <v>51</v>
      </c>
      <c r="L40">
        <f t="shared" si="0"/>
        <v>35</v>
      </c>
      <c r="M40">
        <v>14</v>
      </c>
      <c r="N40">
        <v>3.7999999999999999E-2</v>
      </c>
      <c r="O40">
        <v>1.53</v>
      </c>
      <c r="P40">
        <v>13</v>
      </c>
      <c r="Q40">
        <v>7.9</v>
      </c>
      <c r="R40" t="s">
        <v>108</v>
      </c>
      <c r="S40">
        <v>12</v>
      </c>
      <c r="T40">
        <f>SUM(T13,T17)</f>
        <v>1205</v>
      </c>
      <c r="U40">
        <f t="shared" si="5"/>
        <v>8.5416133557800258</v>
      </c>
      <c r="V40">
        <f>V13+V17</f>
        <v>94</v>
      </c>
      <c r="W40" t="s">
        <v>330</v>
      </c>
      <c r="X40" t="s">
        <v>303</v>
      </c>
      <c r="Y40" t="s">
        <v>664</v>
      </c>
      <c r="Z40" t="s">
        <v>268</v>
      </c>
      <c r="AA40" t="s">
        <v>2</v>
      </c>
      <c r="AB40" t="s">
        <v>2</v>
      </c>
      <c r="AC40" t="s">
        <v>2</v>
      </c>
      <c r="AE40">
        <f t="shared" si="6"/>
        <v>269</v>
      </c>
      <c r="AF40">
        <f t="shared" si="6"/>
        <v>332</v>
      </c>
      <c r="AG40">
        <f t="shared" si="6"/>
        <v>10</v>
      </c>
      <c r="AH40">
        <f t="shared" si="6"/>
        <v>1530</v>
      </c>
      <c r="AK40">
        <f t="shared" si="7"/>
        <v>2.1999999999999999E-2</v>
      </c>
      <c r="AL40">
        <f t="shared" si="7"/>
        <v>5.2000000000000005E-2</v>
      </c>
      <c r="AM40">
        <f t="shared" si="7"/>
        <v>7.400000000000001E-2</v>
      </c>
      <c r="AN40">
        <f t="shared" si="7"/>
        <v>7.8E-2</v>
      </c>
      <c r="AO40">
        <f t="shared" si="7"/>
        <v>2.52</v>
      </c>
      <c r="AP40">
        <f t="shared" si="7"/>
        <v>2.5979999999999999</v>
      </c>
    </row>
    <row r="41" spans="1:45" x14ac:dyDescent="0.25">
      <c r="A41" s="23"/>
      <c r="B41" t="s">
        <v>962</v>
      </c>
      <c r="C41">
        <v>2</v>
      </c>
      <c r="D41" s="1" t="s">
        <v>679</v>
      </c>
      <c r="E41" s="1" t="s">
        <v>1377</v>
      </c>
      <c r="F41" s="1" t="s">
        <v>729</v>
      </c>
      <c r="G41">
        <v>1</v>
      </c>
      <c r="H41">
        <v>4.8000000000000001E-2</v>
      </c>
      <c r="I41" t="s">
        <v>225</v>
      </c>
      <c r="J41" t="s">
        <v>225</v>
      </c>
      <c r="K41">
        <v>51</v>
      </c>
      <c r="L41">
        <f t="shared" si="0"/>
        <v>35</v>
      </c>
      <c r="M41">
        <v>14</v>
      </c>
      <c r="N41">
        <v>3.7999999999999999E-2</v>
      </c>
      <c r="O41">
        <v>1.53</v>
      </c>
      <c r="P41">
        <v>22</v>
      </c>
      <c r="Q41">
        <v>7.9</v>
      </c>
      <c r="R41" t="s">
        <v>108</v>
      </c>
      <c r="S41">
        <v>12</v>
      </c>
      <c r="T41">
        <f>SUM(T14,T18)</f>
        <v>1205</v>
      </c>
      <c r="U41">
        <f t="shared" si="5"/>
        <v>8.5416133557800258</v>
      </c>
      <c r="V41">
        <f>V14+V18</f>
        <v>94</v>
      </c>
      <c r="W41" t="s">
        <v>330</v>
      </c>
      <c r="X41" t="s">
        <v>305</v>
      </c>
      <c r="Y41" t="s">
        <v>664</v>
      </c>
      <c r="Z41" t="s">
        <v>621</v>
      </c>
      <c r="AA41" t="s">
        <v>2</v>
      </c>
      <c r="AB41" t="s">
        <v>2</v>
      </c>
      <c r="AC41" t="s">
        <v>2</v>
      </c>
      <c r="AE41">
        <f t="shared" si="6"/>
        <v>141</v>
      </c>
      <c r="AF41">
        <f t="shared" si="6"/>
        <v>475</v>
      </c>
      <c r="AG41">
        <f t="shared" si="6"/>
        <v>20</v>
      </c>
      <c r="AH41">
        <f t="shared" si="6"/>
        <v>180</v>
      </c>
      <c r="AK41">
        <f t="shared" si="7"/>
        <v>0.19</v>
      </c>
      <c r="AL41">
        <f t="shared" si="7"/>
        <v>0.18</v>
      </c>
      <c r="AM41">
        <f t="shared" si="7"/>
        <v>0.37000000000000005</v>
      </c>
      <c r="AN41">
        <f t="shared" si="7"/>
        <v>0.188</v>
      </c>
      <c r="AO41">
        <f t="shared" si="7"/>
        <v>0.98</v>
      </c>
      <c r="AP41">
        <f t="shared" si="7"/>
        <v>1.1680000000000001</v>
      </c>
    </row>
    <row r="42" spans="1:45" x14ac:dyDescent="0.25">
      <c r="A42" s="23"/>
      <c r="B42" t="s">
        <v>963</v>
      </c>
      <c r="C42">
        <v>2</v>
      </c>
      <c r="D42" s="1" t="s">
        <v>679</v>
      </c>
      <c r="E42" s="1" t="s">
        <v>1377</v>
      </c>
      <c r="F42" s="1" t="s">
        <v>729</v>
      </c>
      <c r="H42">
        <v>0.62</v>
      </c>
      <c r="I42" t="s">
        <v>225</v>
      </c>
      <c r="J42" t="s">
        <v>225</v>
      </c>
      <c r="K42">
        <v>43</v>
      </c>
      <c r="L42">
        <f t="shared" si="0"/>
        <v>40</v>
      </c>
      <c r="M42">
        <v>17</v>
      </c>
      <c r="N42">
        <v>3.1E-2</v>
      </c>
      <c r="O42">
        <v>1.48</v>
      </c>
      <c r="P42">
        <v>28</v>
      </c>
      <c r="Q42">
        <v>8</v>
      </c>
      <c r="R42" t="s">
        <v>108</v>
      </c>
      <c r="S42">
        <v>12</v>
      </c>
      <c r="T42">
        <f t="shared" ref="T42:T49" si="8">T23+T27</f>
        <v>1205</v>
      </c>
      <c r="U42">
        <f t="shared" si="5"/>
        <v>8.5416133557800258</v>
      </c>
      <c r="V42">
        <f t="shared" ref="V42:V49" si="9">V23+V27</f>
        <v>52</v>
      </c>
      <c r="W42" t="s">
        <v>330</v>
      </c>
      <c r="X42" t="s">
        <v>303</v>
      </c>
      <c r="Y42" t="s">
        <v>664</v>
      </c>
      <c r="Z42" t="s">
        <v>268</v>
      </c>
      <c r="AA42" t="s">
        <v>2</v>
      </c>
      <c r="AB42" t="s">
        <v>2</v>
      </c>
      <c r="AC42" t="s">
        <v>2</v>
      </c>
      <c r="AF42">
        <f t="shared" ref="AF42:AG49" si="10">AF23+AF27</f>
        <v>175</v>
      </c>
      <c r="AG42">
        <f t="shared" si="10"/>
        <v>5.2</v>
      </c>
      <c r="AK42">
        <f t="shared" ref="AK42:AM49" si="11">AK23+AK27</f>
        <v>8.0000000000000002E-3</v>
      </c>
      <c r="AL42">
        <f t="shared" si="11"/>
        <v>4.2999999999999997E-2</v>
      </c>
      <c r="AM42">
        <f t="shared" si="11"/>
        <v>5.0999999999999997E-2</v>
      </c>
    </row>
    <row r="43" spans="1:45" x14ac:dyDescent="0.25">
      <c r="A43" s="23"/>
      <c r="B43" t="s">
        <v>965</v>
      </c>
      <c r="C43">
        <v>2</v>
      </c>
      <c r="D43" s="1" t="s">
        <v>679</v>
      </c>
      <c r="E43" s="1" t="s">
        <v>1377</v>
      </c>
      <c r="F43" s="1" t="s">
        <v>729</v>
      </c>
      <c r="H43">
        <v>0.62</v>
      </c>
      <c r="I43" t="s">
        <v>225</v>
      </c>
      <c r="J43" t="s">
        <v>225</v>
      </c>
      <c r="K43">
        <v>43</v>
      </c>
      <c r="L43">
        <f t="shared" si="0"/>
        <v>40</v>
      </c>
      <c r="M43">
        <v>17</v>
      </c>
      <c r="N43">
        <v>3.1E-2</v>
      </c>
      <c r="O43">
        <v>1.48</v>
      </c>
      <c r="P43">
        <v>31</v>
      </c>
      <c r="Q43">
        <v>8</v>
      </c>
      <c r="R43" t="s">
        <v>108</v>
      </c>
      <c r="S43">
        <v>12</v>
      </c>
      <c r="T43">
        <f t="shared" si="8"/>
        <v>1205</v>
      </c>
      <c r="U43">
        <f t="shared" si="5"/>
        <v>8.5416133557800258</v>
      </c>
      <c r="V43">
        <f t="shared" si="9"/>
        <v>52</v>
      </c>
      <c r="W43" t="s">
        <v>330</v>
      </c>
      <c r="X43" t="s">
        <v>303</v>
      </c>
      <c r="Y43" t="s">
        <v>664</v>
      </c>
      <c r="Z43" t="s">
        <v>268</v>
      </c>
      <c r="AA43" t="s">
        <v>2</v>
      </c>
      <c r="AB43" t="s">
        <v>2</v>
      </c>
      <c r="AC43" t="s">
        <v>2</v>
      </c>
      <c r="AF43">
        <f t="shared" si="10"/>
        <v>179</v>
      </c>
      <c r="AG43">
        <f t="shared" si="10"/>
        <v>18</v>
      </c>
      <c r="AK43">
        <f t="shared" si="11"/>
        <v>2.0999999999999998E-2</v>
      </c>
      <c r="AL43">
        <f t="shared" si="11"/>
        <v>6.2E-2</v>
      </c>
      <c r="AM43">
        <f t="shared" si="11"/>
        <v>8.299999999999999E-2</v>
      </c>
    </row>
    <row r="44" spans="1:45" x14ac:dyDescent="0.25">
      <c r="A44" s="23"/>
      <c r="B44" t="s">
        <v>964</v>
      </c>
      <c r="C44">
        <v>2</v>
      </c>
      <c r="D44" s="1" t="s">
        <v>679</v>
      </c>
      <c r="E44" s="1" t="s">
        <v>1377</v>
      </c>
      <c r="F44" s="1" t="s">
        <v>729</v>
      </c>
      <c r="H44">
        <v>0.62</v>
      </c>
      <c r="I44" t="s">
        <v>225</v>
      </c>
      <c r="J44" t="s">
        <v>225</v>
      </c>
      <c r="K44">
        <v>43</v>
      </c>
      <c r="L44">
        <f t="shared" si="0"/>
        <v>40</v>
      </c>
      <c r="M44">
        <v>17</v>
      </c>
      <c r="N44">
        <v>3.1E-2</v>
      </c>
      <c r="O44">
        <v>1.48</v>
      </c>
      <c r="P44">
        <v>17</v>
      </c>
      <c r="Q44">
        <v>8</v>
      </c>
      <c r="R44" t="s">
        <v>108</v>
      </c>
      <c r="S44">
        <v>12</v>
      </c>
      <c r="T44">
        <f t="shared" si="8"/>
        <v>1205</v>
      </c>
      <c r="U44">
        <f t="shared" si="5"/>
        <v>8.5416133557800258</v>
      </c>
      <c r="V44">
        <f t="shared" si="9"/>
        <v>53</v>
      </c>
      <c r="W44" t="s">
        <v>330</v>
      </c>
      <c r="X44" t="s">
        <v>305</v>
      </c>
      <c r="Y44" t="s">
        <v>664</v>
      </c>
      <c r="Z44" t="s">
        <v>621</v>
      </c>
      <c r="AA44" t="s">
        <v>2</v>
      </c>
      <c r="AB44" t="s">
        <v>2</v>
      </c>
      <c r="AC44" t="s">
        <v>2</v>
      </c>
      <c r="AF44">
        <f t="shared" si="10"/>
        <v>270</v>
      </c>
      <c r="AG44">
        <f t="shared" si="10"/>
        <v>18</v>
      </c>
      <c r="AK44">
        <f t="shared" si="11"/>
        <v>4.2000000000000003E-2</v>
      </c>
      <c r="AL44">
        <f t="shared" si="11"/>
        <v>5.3999999999999999E-2</v>
      </c>
      <c r="AM44">
        <f t="shared" si="11"/>
        <v>9.6000000000000002E-2</v>
      </c>
    </row>
    <row r="45" spans="1:45" x14ac:dyDescent="0.25">
      <c r="A45" s="23"/>
      <c r="B45" t="s">
        <v>966</v>
      </c>
      <c r="C45">
        <v>2</v>
      </c>
      <c r="D45" s="1" t="s">
        <v>679</v>
      </c>
      <c r="E45" s="1" t="s">
        <v>1377</v>
      </c>
      <c r="F45" s="1" t="s">
        <v>729</v>
      </c>
      <c r="H45">
        <v>0.62</v>
      </c>
      <c r="I45" t="s">
        <v>225</v>
      </c>
      <c r="J45" t="s">
        <v>225</v>
      </c>
      <c r="K45">
        <v>43</v>
      </c>
      <c r="L45">
        <f t="shared" si="0"/>
        <v>40</v>
      </c>
      <c r="M45">
        <v>17</v>
      </c>
      <c r="N45">
        <v>3.1E-2</v>
      </c>
      <c r="O45">
        <v>1.48</v>
      </c>
      <c r="P45">
        <v>18</v>
      </c>
      <c r="Q45">
        <v>8</v>
      </c>
      <c r="R45" t="s">
        <v>108</v>
      </c>
      <c r="S45">
        <v>12</v>
      </c>
      <c r="T45">
        <f t="shared" si="8"/>
        <v>1205</v>
      </c>
      <c r="U45">
        <f t="shared" si="5"/>
        <v>8.5416133557800258</v>
      </c>
      <c r="V45">
        <f t="shared" si="9"/>
        <v>53</v>
      </c>
      <c r="W45" t="s">
        <v>330</v>
      </c>
      <c r="X45" t="s">
        <v>305</v>
      </c>
      <c r="Y45" t="s">
        <v>664</v>
      </c>
      <c r="Z45" t="s">
        <v>621</v>
      </c>
      <c r="AA45" t="s">
        <v>2</v>
      </c>
      <c r="AB45" t="s">
        <v>2</v>
      </c>
      <c r="AC45" t="s">
        <v>2</v>
      </c>
      <c r="AF45">
        <f t="shared" si="10"/>
        <v>145</v>
      </c>
      <c r="AG45">
        <f t="shared" si="10"/>
        <v>6</v>
      </c>
      <c r="AK45">
        <f t="shared" si="11"/>
        <v>2.5999999999999999E-2</v>
      </c>
      <c r="AL45">
        <f t="shared" si="11"/>
        <v>0.05</v>
      </c>
      <c r="AM45">
        <f t="shared" si="11"/>
        <v>7.5999999999999998E-2</v>
      </c>
    </row>
    <row r="46" spans="1:45" x14ac:dyDescent="0.25">
      <c r="A46" s="23"/>
      <c r="B46" t="s">
        <v>967</v>
      </c>
      <c r="C46">
        <v>2</v>
      </c>
      <c r="D46" s="1" t="s">
        <v>679</v>
      </c>
      <c r="E46" s="1" t="s">
        <v>1377</v>
      </c>
      <c r="F46" s="1" t="s">
        <v>729</v>
      </c>
      <c r="H46">
        <v>0.62</v>
      </c>
      <c r="I46" t="s">
        <v>225</v>
      </c>
      <c r="J46" t="s">
        <v>225</v>
      </c>
      <c r="K46">
        <v>43</v>
      </c>
      <c r="L46">
        <f t="shared" si="0"/>
        <v>40</v>
      </c>
      <c r="M46">
        <v>17</v>
      </c>
      <c r="N46">
        <v>3.1E-2</v>
      </c>
      <c r="O46">
        <v>1.48</v>
      </c>
      <c r="P46">
        <v>28</v>
      </c>
      <c r="Q46">
        <v>8</v>
      </c>
      <c r="R46" t="s">
        <v>108</v>
      </c>
      <c r="S46">
        <v>12</v>
      </c>
      <c r="T46">
        <f t="shared" si="8"/>
        <v>1590</v>
      </c>
      <c r="U46">
        <f t="shared" si="5"/>
        <v>8.5416133557800258</v>
      </c>
      <c r="V46">
        <f t="shared" si="9"/>
        <v>79</v>
      </c>
      <c r="W46" t="s">
        <v>330</v>
      </c>
      <c r="X46" t="s">
        <v>303</v>
      </c>
      <c r="Y46" t="s">
        <v>664</v>
      </c>
      <c r="Z46" t="s">
        <v>268</v>
      </c>
      <c r="AA46" t="s">
        <v>2</v>
      </c>
      <c r="AB46" t="s">
        <v>2</v>
      </c>
      <c r="AC46" t="s">
        <v>2</v>
      </c>
      <c r="AF46">
        <f t="shared" si="10"/>
        <v>216</v>
      </c>
      <c r="AG46">
        <f t="shared" si="10"/>
        <v>5.9</v>
      </c>
      <c r="AK46">
        <f t="shared" si="11"/>
        <v>8.0000000000000002E-3</v>
      </c>
      <c r="AL46">
        <f t="shared" si="11"/>
        <v>5.4999999999999993E-2</v>
      </c>
      <c r="AM46">
        <f t="shared" si="11"/>
        <v>6.3E-2</v>
      </c>
    </row>
    <row r="47" spans="1:45" x14ac:dyDescent="0.25">
      <c r="A47" s="23"/>
      <c r="B47" t="s">
        <v>968</v>
      </c>
      <c r="C47">
        <v>2</v>
      </c>
      <c r="D47" s="1" t="s">
        <v>679</v>
      </c>
      <c r="E47" s="1" t="s">
        <v>1377</v>
      </c>
      <c r="F47" s="1" t="s">
        <v>729</v>
      </c>
      <c r="H47">
        <v>0.62</v>
      </c>
      <c r="I47" t="s">
        <v>225</v>
      </c>
      <c r="J47" t="s">
        <v>225</v>
      </c>
      <c r="K47">
        <v>43</v>
      </c>
      <c r="L47">
        <f t="shared" si="0"/>
        <v>40</v>
      </c>
      <c r="M47">
        <v>17</v>
      </c>
      <c r="N47">
        <v>3.1E-2</v>
      </c>
      <c r="O47">
        <v>1.48</v>
      </c>
      <c r="P47">
        <v>31</v>
      </c>
      <c r="Q47">
        <v>8</v>
      </c>
      <c r="R47" t="s">
        <v>108</v>
      </c>
      <c r="S47">
        <v>12</v>
      </c>
      <c r="T47">
        <f t="shared" si="8"/>
        <v>1590</v>
      </c>
      <c r="U47">
        <f t="shared" si="5"/>
        <v>8.5416133557800258</v>
      </c>
      <c r="V47">
        <f t="shared" si="9"/>
        <v>79</v>
      </c>
      <c r="W47" t="s">
        <v>330</v>
      </c>
      <c r="X47" t="s">
        <v>303</v>
      </c>
      <c r="Y47" t="s">
        <v>664</v>
      </c>
      <c r="Z47" t="s">
        <v>268</v>
      </c>
      <c r="AA47" t="s">
        <v>2</v>
      </c>
      <c r="AB47" t="s">
        <v>2</v>
      </c>
      <c r="AC47" t="s">
        <v>2</v>
      </c>
      <c r="AF47">
        <f t="shared" si="10"/>
        <v>228</v>
      </c>
      <c r="AG47">
        <f t="shared" si="10"/>
        <v>7.9</v>
      </c>
      <c r="AK47">
        <f t="shared" si="11"/>
        <v>2.1999999999999999E-2</v>
      </c>
      <c r="AL47">
        <f t="shared" si="11"/>
        <v>5.7999999999999996E-2</v>
      </c>
      <c r="AM47">
        <f t="shared" si="11"/>
        <v>7.9999999999999988E-2</v>
      </c>
    </row>
    <row r="48" spans="1:45" x14ac:dyDescent="0.25">
      <c r="A48" s="23"/>
      <c r="B48" t="s">
        <v>969</v>
      </c>
      <c r="C48">
        <v>2</v>
      </c>
      <c r="D48" s="1" t="s">
        <v>679</v>
      </c>
      <c r="E48" s="1" t="s">
        <v>1377</v>
      </c>
      <c r="F48" s="1" t="s">
        <v>729</v>
      </c>
      <c r="H48">
        <v>0.62</v>
      </c>
      <c r="I48" t="s">
        <v>225</v>
      </c>
      <c r="J48" t="s">
        <v>225</v>
      </c>
      <c r="K48">
        <v>43</v>
      </c>
      <c r="L48">
        <f t="shared" si="0"/>
        <v>40</v>
      </c>
      <c r="M48">
        <v>17</v>
      </c>
      <c r="N48">
        <v>3.1E-2</v>
      </c>
      <c r="O48">
        <v>1.48</v>
      </c>
      <c r="P48">
        <v>17</v>
      </c>
      <c r="Q48">
        <v>8</v>
      </c>
      <c r="R48" t="s">
        <v>108</v>
      </c>
      <c r="S48">
        <v>12</v>
      </c>
      <c r="T48">
        <f t="shared" si="8"/>
        <v>1590</v>
      </c>
      <c r="U48">
        <f t="shared" si="5"/>
        <v>8.5416133557800258</v>
      </c>
      <c r="V48">
        <f t="shared" si="9"/>
        <v>55</v>
      </c>
      <c r="W48" t="s">
        <v>330</v>
      </c>
      <c r="X48" t="s">
        <v>305</v>
      </c>
      <c r="Y48" t="s">
        <v>664</v>
      </c>
      <c r="Z48" t="s">
        <v>621</v>
      </c>
      <c r="AA48" t="s">
        <v>2</v>
      </c>
      <c r="AB48" t="s">
        <v>2</v>
      </c>
      <c r="AC48" t="s">
        <v>2</v>
      </c>
      <c r="AF48">
        <f t="shared" si="10"/>
        <v>322</v>
      </c>
      <c r="AG48">
        <f t="shared" si="10"/>
        <v>18.8</v>
      </c>
      <c r="AK48">
        <f t="shared" si="11"/>
        <v>5.4000000000000006E-2</v>
      </c>
      <c r="AL48">
        <f t="shared" si="11"/>
        <v>9.4E-2</v>
      </c>
      <c r="AM48">
        <f t="shared" si="11"/>
        <v>0.14800000000000002</v>
      </c>
    </row>
    <row r="49" spans="1:48" x14ac:dyDescent="0.25">
      <c r="A49" s="23"/>
      <c r="B49" t="s">
        <v>970</v>
      </c>
      <c r="C49">
        <v>2</v>
      </c>
      <c r="D49" s="1" t="s">
        <v>679</v>
      </c>
      <c r="E49" s="1" t="s">
        <v>1377</v>
      </c>
      <c r="F49" s="1" t="s">
        <v>729</v>
      </c>
      <c r="H49">
        <v>0.62</v>
      </c>
      <c r="I49" t="s">
        <v>225</v>
      </c>
      <c r="J49" t="s">
        <v>225</v>
      </c>
      <c r="K49">
        <v>43</v>
      </c>
      <c r="L49">
        <f t="shared" si="0"/>
        <v>40</v>
      </c>
      <c r="M49">
        <v>17</v>
      </c>
      <c r="N49">
        <v>3.1E-2</v>
      </c>
      <c r="O49">
        <v>1.48</v>
      </c>
      <c r="P49">
        <v>18</v>
      </c>
      <c r="Q49">
        <v>8</v>
      </c>
      <c r="R49" t="s">
        <v>108</v>
      </c>
      <c r="S49">
        <v>12</v>
      </c>
      <c r="T49">
        <f t="shared" si="8"/>
        <v>1590</v>
      </c>
      <c r="U49">
        <f t="shared" si="5"/>
        <v>8.5416133557800258</v>
      </c>
      <c r="V49">
        <f t="shared" si="9"/>
        <v>55</v>
      </c>
      <c r="W49" t="s">
        <v>330</v>
      </c>
      <c r="X49" t="s">
        <v>305</v>
      </c>
      <c r="Y49" t="s">
        <v>664</v>
      </c>
      <c r="Z49" t="s">
        <v>621</v>
      </c>
      <c r="AA49" t="s">
        <v>2</v>
      </c>
      <c r="AB49" t="s">
        <v>2</v>
      </c>
      <c r="AC49" t="s">
        <v>2</v>
      </c>
      <c r="AF49">
        <f t="shared" si="10"/>
        <v>193</v>
      </c>
      <c r="AG49">
        <f t="shared" si="10"/>
        <v>6.5</v>
      </c>
      <c r="AK49">
        <f t="shared" si="11"/>
        <v>2.7E-2</v>
      </c>
      <c r="AL49">
        <f t="shared" si="11"/>
        <v>5.7000000000000002E-2</v>
      </c>
      <c r="AM49">
        <f t="shared" si="11"/>
        <v>8.3999999999999991E-2</v>
      </c>
    </row>
    <row r="50" spans="1:48" ht="30" x14ac:dyDescent="0.25">
      <c r="A50" s="23" t="s">
        <v>638</v>
      </c>
      <c r="B50" t="s">
        <v>778</v>
      </c>
      <c r="C50">
        <v>1</v>
      </c>
      <c r="D50" t="s">
        <v>727</v>
      </c>
      <c r="E50" s="1" t="s">
        <v>1377</v>
      </c>
      <c r="F50" t="s">
        <v>725</v>
      </c>
      <c r="G50">
        <v>3</v>
      </c>
      <c r="H50">
        <v>7.8</v>
      </c>
      <c r="I50" t="s">
        <v>313</v>
      </c>
      <c r="J50" t="s">
        <v>135</v>
      </c>
      <c r="K50">
        <v>36</v>
      </c>
      <c r="L50">
        <v>49</v>
      </c>
      <c r="M50">
        <v>15</v>
      </c>
      <c r="N50">
        <v>1.27</v>
      </c>
      <c r="O50">
        <v>2</v>
      </c>
      <c r="P50">
        <v>15</v>
      </c>
      <c r="Q50">
        <v>6.8</v>
      </c>
      <c r="R50" t="s">
        <v>259</v>
      </c>
      <c r="S50">
        <v>7</v>
      </c>
      <c r="T50">
        <v>515</v>
      </c>
      <c r="U50" s="7">
        <v>3.5</v>
      </c>
      <c r="V50">
        <v>128.30160000000001</v>
      </c>
      <c r="W50" t="s">
        <v>325</v>
      </c>
      <c r="X50" t="s">
        <v>303</v>
      </c>
      <c r="Y50" t="s">
        <v>664</v>
      </c>
      <c r="Z50" t="s">
        <v>621</v>
      </c>
      <c r="AA50" t="s">
        <v>2</v>
      </c>
      <c r="AB50" t="s">
        <v>2</v>
      </c>
      <c r="AC50" t="s">
        <v>708</v>
      </c>
      <c r="AF50">
        <v>276</v>
      </c>
      <c r="AK50">
        <v>0.38300000000000001</v>
      </c>
      <c r="AL50">
        <v>0.498</v>
      </c>
      <c r="AM50">
        <f t="shared" ref="AM50:AM55" si="12">SUM(AK50:AL50)</f>
        <v>0.88100000000000001</v>
      </c>
    </row>
    <row r="51" spans="1:48" x14ac:dyDescent="0.25">
      <c r="A51" s="23"/>
      <c r="B51" t="s">
        <v>779</v>
      </c>
      <c r="C51">
        <v>1</v>
      </c>
      <c r="D51" t="s">
        <v>728</v>
      </c>
      <c r="E51" s="1" t="s">
        <v>1377</v>
      </c>
      <c r="F51" t="s">
        <v>725</v>
      </c>
      <c r="G51">
        <v>3.5</v>
      </c>
      <c r="H51">
        <v>8.1</v>
      </c>
      <c r="I51" t="s">
        <v>313</v>
      </c>
      <c r="J51" t="s">
        <v>135</v>
      </c>
      <c r="K51">
        <v>22</v>
      </c>
      <c r="L51">
        <v>55</v>
      </c>
      <c r="M51">
        <v>23</v>
      </c>
      <c r="N51">
        <v>1.26</v>
      </c>
      <c r="O51">
        <v>2.1</v>
      </c>
      <c r="P51">
        <v>12</v>
      </c>
      <c r="Q51">
        <v>7.7</v>
      </c>
      <c r="R51" t="s">
        <v>259</v>
      </c>
      <c r="S51">
        <v>7</v>
      </c>
      <c r="T51">
        <v>370</v>
      </c>
      <c r="U51" s="7">
        <v>1.6666666666666667</v>
      </c>
      <c r="V51">
        <v>75.0608</v>
      </c>
      <c r="W51" t="s">
        <v>309</v>
      </c>
      <c r="X51" t="s">
        <v>303</v>
      </c>
      <c r="Y51" t="s">
        <v>664</v>
      </c>
      <c r="Z51" t="s">
        <v>621</v>
      </c>
      <c r="AA51" t="s">
        <v>2</v>
      </c>
      <c r="AB51" t="s">
        <v>2</v>
      </c>
      <c r="AC51" t="s">
        <v>708</v>
      </c>
      <c r="AF51">
        <v>200</v>
      </c>
      <c r="AK51">
        <v>4.2999999999999997E-2</v>
      </c>
      <c r="AL51">
        <v>0.17899999999999999</v>
      </c>
      <c r="AM51">
        <f t="shared" si="12"/>
        <v>0.22199999999999998</v>
      </c>
    </row>
    <row r="52" spans="1:48" x14ac:dyDescent="0.25">
      <c r="A52" s="23"/>
      <c r="B52" t="s">
        <v>767</v>
      </c>
      <c r="C52">
        <v>1</v>
      </c>
      <c r="D52" t="s">
        <v>727</v>
      </c>
      <c r="E52" s="1" t="s">
        <v>1377</v>
      </c>
      <c r="F52" t="s">
        <v>725</v>
      </c>
      <c r="G52">
        <v>3</v>
      </c>
      <c r="H52">
        <v>7.8</v>
      </c>
      <c r="I52" t="s">
        <v>313</v>
      </c>
      <c r="J52" t="s">
        <v>225</v>
      </c>
      <c r="K52">
        <v>36</v>
      </c>
      <c r="L52">
        <v>49</v>
      </c>
      <c r="M52">
        <v>15</v>
      </c>
      <c r="N52">
        <v>1.27</v>
      </c>
      <c r="O52">
        <v>2</v>
      </c>
      <c r="P52">
        <v>15</v>
      </c>
      <c r="Q52">
        <v>6.8</v>
      </c>
      <c r="R52" t="s">
        <v>257</v>
      </c>
      <c r="S52">
        <v>5</v>
      </c>
      <c r="T52">
        <v>284</v>
      </c>
      <c r="U52" s="7">
        <v>19.399999999999999</v>
      </c>
      <c r="V52">
        <v>0</v>
      </c>
      <c r="W52" t="s">
        <v>309</v>
      </c>
      <c r="X52" t="s">
        <v>344</v>
      </c>
      <c r="Y52" t="s">
        <v>664</v>
      </c>
      <c r="Z52" t="s">
        <v>621</v>
      </c>
      <c r="AA52" t="s">
        <v>2</v>
      </c>
      <c r="AB52" t="s">
        <v>2</v>
      </c>
      <c r="AC52" t="s">
        <v>2</v>
      </c>
      <c r="AE52">
        <v>0</v>
      </c>
      <c r="AF52">
        <v>8</v>
      </c>
      <c r="AK52" s="8">
        <v>2E-3</v>
      </c>
      <c r="AL52" s="8">
        <v>8.9999999999999993E-3</v>
      </c>
      <c r="AM52">
        <f t="shared" si="12"/>
        <v>1.0999999999999999E-2</v>
      </c>
      <c r="AN52" s="8">
        <v>0</v>
      </c>
      <c r="AO52" s="8">
        <v>0</v>
      </c>
      <c r="AP52">
        <f>SUM(AN52:AO52)</f>
        <v>0</v>
      </c>
    </row>
    <row r="53" spans="1:48" x14ac:dyDescent="0.25">
      <c r="A53" s="23"/>
      <c r="B53" t="s">
        <v>768</v>
      </c>
      <c r="C53">
        <v>1</v>
      </c>
      <c r="D53" t="s">
        <v>728</v>
      </c>
      <c r="E53" s="1" t="s">
        <v>1377</v>
      </c>
      <c r="F53" t="s">
        <v>725</v>
      </c>
      <c r="G53">
        <v>3.5</v>
      </c>
      <c r="H53">
        <v>8.1</v>
      </c>
      <c r="I53" t="s">
        <v>313</v>
      </c>
      <c r="J53" t="s">
        <v>225</v>
      </c>
      <c r="K53">
        <v>22</v>
      </c>
      <c r="L53">
        <v>55</v>
      </c>
      <c r="M53">
        <v>23</v>
      </c>
      <c r="N53">
        <v>1.26</v>
      </c>
      <c r="O53">
        <v>2.1</v>
      </c>
      <c r="P53">
        <v>12</v>
      </c>
      <c r="Q53">
        <v>7.7</v>
      </c>
      <c r="R53" t="s">
        <v>257</v>
      </c>
      <c r="S53">
        <v>5</v>
      </c>
      <c r="T53">
        <v>284</v>
      </c>
      <c r="U53" s="7">
        <v>17</v>
      </c>
      <c r="V53">
        <v>13.9648</v>
      </c>
      <c r="W53" t="s">
        <v>309</v>
      </c>
      <c r="X53" t="s">
        <v>303</v>
      </c>
      <c r="Y53" t="s">
        <v>664</v>
      </c>
      <c r="Z53" t="s">
        <v>621</v>
      </c>
      <c r="AA53" t="s">
        <v>2</v>
      </c>
      <c r="AB53" t="s">
        <v>2</v>
      </c>
      <c r="AC53" t="s">
        <v>2</v>
      </c>
      <c r="AE53">
        <v>0</v>
      </c>
      <c r="AF53">
        <v>25</v>
      </c>
      <c r="AK53" s="8">
        <v>0</v>
      </c>
      <c r="AL53" s="8">
        <v>7.0000000000000001E-3</v>
      </c>
      <c r="AM53">
        <f t="shared" si="12"/>
        <v>7.0000000000000001E-3</v>
      </c>
      <c r="AN53" s="8">
        <v>0</v>
      </c>
      <c r="AO53" s="8">
        <v>0</v>
      </c>
      <c r="AP53">
        <f>SUM(AN53:AO53)</f>
        <v>0</v>
      </c>
    </row>
    <row r="54" spans="1:48" x14ac:dyDescent="0.25">
      <c r="A54" s="23"/>
      <c r="B54" t="s">
        <v>770</v>
      </c>
      <c r="C54">
        <v>1</v>
      </c>
      <c r="D54" t="s">
        <v>727</v>
      </c>
      <c r="E54" s="1" t="s">
        <v>1377</v>
      </c>
      <c r="F54" t="s">
        <v>725</v>
      </c>
      <c r="G54">
        <v>3</v>
      </c>
      <c r="H54">
        <v>7.8</v>
      </c>
      <c r="I54" t="s">
        <v>313</v>
      </c>
      <c r="J54" t="s">
        <v>225</v>
      </c>
      <c r="K54">
        <v>36</v>
      </c>
      <c r="L54">
        <v>49</v>
      </c>
      <c r="M54">
        <v>15</v>
      </c>
      <c r="N54">
        <v>1.27</v>
      </c>
      <c r="O54">
        <v>2</v>
      </c>
      <c r="P54">
        <v>15</v>
      </c>
      <c r="Q54">
        <v>6.8</v>
      </c>
      <c r="R54" t="s">
        <v>259</v>
      </c>
      <c r="S54">
        <v>7</v>
      </c>
      <c r="T54">
        <v>575</v>
      </c>
      <c r="U54" s="7">
        <v>0.8571428571428571</v>
      </c>
      <c r="V54">
        <v>0</v>
      </c>
      <c r="W54" t="s">
        <v>325</v>
      </c>
      <c r="X54" t="s">
        <v>780</v>
      </c>
      <c r="Y54" t="s">
        <v>664</v>
      </c>
      <c r="Z54" t="s">
        <v>621</v>
      </c>
      <c r="AA54" t="s">
        <v>2</v>
      </c>
      <c r="AB54" t="s">
        <v>2</v>
      </c>
      <c r="AC54" t="s">
        <v>2</v>
      </c>
      <c r="AE54">
        <v>37</v>
      </c>
      <c r="AF54">
        <v>313</v>
      </c>
      <c r="AK54" s="8">
        <v>2.1000000000000001E-2</v>
      </c>
      <c r="AL54" s="8">
        <v>0.222</v>
      </c>
      <c r="AM54">
        <f t="shared" si="12"/>
        <v>0.24299999999999999</v>
      </c>
      <c r="AN54" s="8">
        <v>1.0999999999999999E-2</v>
      </c>
      <c r="AO54" s="8">
        <v>6.6000000000000003E-2</v>
      </c>
      <c r="AP54">
        <f>SUM(AN54:AO54)</f>
        <v>7.6999999999999999E-2</v>
      </c>
    </row>
    <row r="55" spans="1:48" x14ac:dyDescent="0.25">
      <c r="A55" s="23"/>
      <c r="B55" t="s">
        <v>771</v>
      </c>
      <c r="C55">
        <v>1</v>
      </c>
      <c r="D55" t="s">
        <v>728</v>
      </c>
      <c r="E55" s="1" t="s">
        <v>1377</v>
      </c>
      <c r="F55" t="s">
        <v>725</v>
      </c>
      <c r="G55">
        <v>3.5</v>
      </c>
      <c r="H55">
        <v>8.1</v>
      </c>
      <c r="I55" t="s">
        <v>313</v>
      </c>
      <c r="J55" t="s">
        <v>225</v>
      </c>
      <c r="K55">
        <v>22</v>
      </c>
      <c r="L55">
        <v>55</v>
      </c>
      <c r="M55">
        <v>23</v>
      </c>
      <c r="N55">
        <v>1.26</v>
      </c>
      <c r="O55">
        <v>2.1</v>
      </c>
      <c r="P55">
        <v>12</v>
      </c>
      <c r="Q55">
        <v>7.7</v>
      </c>
      <c r="R55" t="s">
        <v>259</v>
      </c>
      <c r="S55">
        <v>7</v>
      </c>
      <c r="T55">
        <v>705</v>
      </c>
      <c r="U55" s="7">
        <v>-1.3333333333333333</v>
      </c>
      <c r="V55">
        <v>0</v>
      </c>
      <c r="W55" t="s">
        <v>309</v>
      </c>
      <c r="X55" t="s">
        <v>303</v>
      </c>
      <c r="Y55" t="s">
        <v>664</v>
      </c>
      <c r="Z55" t="s">
        <v>621</v>
      </c>
      <c r="AA55" t="s">
        <v>2</v>
      </c>
      <c r="AB55" t="s">
        <v>2</v>
      </c>
      <c r="AC55" t="s">
        <v>2</v>
      </c>
      <c r="AE55">
        <v>81</v>
      </c>
      <c r="AF55">
        <v>269</v>
      </c>
      <c r="AK55" s="8">
        <v>1.7999999999999999E-2</v>
      </c>
      <c r="AL55" s="8">
        <v>0.161</v>
      </c>
      <c r="AM55">
        <f t="shared" si="12"/>
        <v>0.17899999999999999</v>
      </c>
      <c r="AN55" s="8">
        <v>7.8E-2</v>
      </c>
      <c r="AO55" s="8">
        <v>0.109</v>
      </c>
      <c r="AP55">
        <f>SUM(AN55:AO55)</f>
        <v>0.187</v>
      </c>
    </row>
    <row r="56" spans="1:48" x14ac:dyDescent="0.25">
      <c r="A56" s="23"/>
      <c r="B56" t="s">
        <v>721</v>
      </c>
      <c r="C56">
        <v>2</v>
      </c>
      <c r="D56" t="s">
        <v>727</v>
      </c>
      <c r="E56" s="1" t="s">
        <v>1377</v>
      </c>
      <c r="F56" t="s">
        <v>725</v>
      </c>
      <c r="G56">
        <v>3</v>
      </c>
      <c r="H56">
        <v>7.8</v>
      </c>
      <c r="I56" t="s">
        <v>313</v>
      </c>
      <c r="J56" t="s">
        <v>225</v>
      </c>
      <c r="K56">
        <v>36</v>
      </c>
      <c r="L56">
        <v>49</v>
      </c>
      <c r="M56">
        <v>15</v>
      </c>
      <c r="N56">
        <v>1.27</v>
      </c>
      <c r="O56">
        <v>2</v>
      </c>
      <c r="P56">
        <v>15</v>
      </c>
      <c r="Q56">
        <v>6.8</v>
      </c>
      <c r="R56" t="s">
        <v>108</v>
      </c>
      <c r="S56">
        <v>12</v>
      </c>
      <c r="T56">
        <f>T52+T54</f>
        <v>859</v>
      </c>
      <c r="U56" s="7">
        <f>(U52*5+U54*7)/12</f>
        <v>8.5833333333333339</v>
      </c>
      <c r="V56">
        <f>V52+V54</f>
        <v>0</v>
      </c>
      <c r="W56" t="s">
        <v>780</v>
      </c>
      <c r="X56" t="s">
        <v>780</v>
      </c>
      <c r="Y56" t="s">
        <v>664</v>
      </c>
      <c r="Z56" t="s">
        <v>621</v>
      </c>
      <c r="AA56" t="s">
        <v>2</v>
      </c>
      <c r="AB56" t="s">
        <v>2</v>
      </c>
      <c r="AC56" t="s">
        <v>2</v>
      </c>
      <c r="AE56">
        <f>AE52+AE54</f>
        <v>37</v>
      </c>
      <c r="AF56">
        <f>AF52+AF54</f>
        <v>321</v>
      </c>
      <c r="AK56" s="8">
        <f t="shared" ref="AK56:AP57" si="13">AK52+AK54</f>
        <v>2.3E-2</v>
      </c>
      <c r="AL56" s="8">
        <f t="shared" si="13"/>
        <v>0.23100000000000001</v>
      </c>
      <c r="AM56">
        <f t="shared" si="13"/>
        <v>0.254</v>
      </c>
      <c r="AN56" s="8">
        <f t="shared" si="13"/>
        <v>1.0999999999999999E-2</v>
      </c>
      <c r="AO56" s="8">
        <f t="shared" si="13"/>
        <v>6.6000000000000003E-2</v>
      </c>
      <c r="AP56">
        <f t="shared" si="13"/>
        <v>7.6999999999999999E-2</v>
      </c>
    </row>
    <row r="57" spans="1:48" x14ac:dyDescent="0.25">
      <c r="A57" s="23"/>
      <c r="B57" t="s">
        <v>722</v>
      </c>
      <c r="C57">
        <v>2</v>
      </c>
      <c r="D57" t="s">
        <v>728</v>
      </c>
      <c r="E57" s="1" t="s">
        <v>1377</v>
      </c>
      <c r="F57" t="s">
        <v>725</v>
      </c>
      <c r="G57">
        <v>3.5</v>
      </c>
      <c r="H57">
        <v>8.1</v>
      </c>
      <c r="I57" t="s">
        <v>313</v>
      </c>
      <c r="J57" t="s">
        <v>225</v>
      </c>
      <c r="K57">
        <v>22</v>
      </c>
      <c r="L57">
        <v>55</v>
      </c>
      <c r="M57">
        <v>23</v>
      </c>
      <c r="N57">
        <v>1.26</v>
      </c>
      <c r="O57">
        <v>2.1</v>
      </c>
      <c r="P57">
        <v>12</v>
      </c>
      <c r="Q57">
        <v>7.7</v>
      </c>
      <c r="R57" t="s">
        <v>108</v>
      </c>
      <c r="S57">
        <v>12</v>
      </c>
      <c r="T57">
        <f>T53+T55</f>
        <v>989</v>
      </c>
      <c r="U57" s="7">
        <f>(U53*5+U55*7)/12</f>
        <v>6.3055555555555562</v>
      </c>
      <c r="V57">
        <f>V53+V55</f>
        <v>13.9648</v>
      </c>
      <c r="W57" t="s">
        <v>309</v>
      </c>
      <c r="X57" t="s">
        <v>303</v>
      </c>
      <c r="Y57" t="s">
        <v>664</v>
      </c>
      <c r="Z57" t="s">
        <v>621</v>
      </c>
      <c r="AA57" t="s">
        <v>2</v>
      </c>
      <c r="AB57" t="s">
        <v>2</v>
      </c>
      <c r="AC57" t="s">
        <v>2</v>
      </c>
      <c r="AE57">
        <f>AE53+AE55</f>
        <v>81</v>
      </c>
      <c r="AF57">
        <f>AF53+AF55</f>
        <v>294</v>
      </c>
      <c r="AK57" s="8">
        <f t="shared" si="13"/>
        <v>1.7999999999999999E-2</v>
      </c>
      <c r="AL57" s="8">
        <f t="shared" si="13"/>
        <v>0.16800000000000001</v>
      </c>
      <c r="AM57">
        <f t="shared" si="13"/>
        <v>0.186</v>
      </c>
      <c r="AN57" s="8">
        <f t="shared" si="13"/>
        <v>7.8E-2</v>
      </c>
      <c r="AO57" s="8">
        <f t="shared" si="13"/>
        <v>0.109</v>
      </c>
      <c r="AP57">
        <f t="shared" si="13"/>
        <v>0.187</v>
      </c>
    </row>
    <row r="58" spans="1:48" x14ac:dyDescent="0.25">
      <c r="A58" s="23" t="s">
        <v>639</v>
      </c>
      <c r="B58" t="s">
        <v>783</v>
      </c>
      <c r="C58">
        <v>1</v>
      </c>
      <c r="D58" s="1" t="s">
        <v>654</v>
      </c>
      <c r="E58" s="1" t="s">
        <v>1377</v>
      </c>
      <c r="F58" s="1" t="s">
        <v>729</v>
      </c>
      <c r="I58" t="s">
        <v>307</v>
      </c>
      <c r="J58" t="s">
        <v>225</v>
      </c>
      <c r="K58">
        <v>28</v>
      </c>
      <c r="L58">
        <v>35</v>
      </c>
      <c r="M58">
        <v>37</v>
      </c>
      <c r="N58">
        <v>2.14</v>
      </c>
      <c r="P58">
        <v>11.3</v>
      </c>
      <c r="Q58">
        <v>7.5</v>
      </c>
      <c r="R58" t="s">
        <v>108</v>
      </c>
      <c r="S58">
        <v>12</v>
      </c>
      <c r="T58">
        <v>874.8</v>
      </c>
      <c r="U58" s="7">
        <v>11.36</v>
      </c>
      <c r="V58">
        <f>142*0.46*0.4364</f>
        <v>28.505648000000004</v>
      </c>
      <c r="W58" t="s">
        <v>309</v>
      </c>
      <c r="X58" t="s">
        <v>303</v>
      </c>
      <c r="Y58" t="s">
        <v>665</v>
      </c>
      <c r="Z58" t="s">
        <v>268</v>
      </c>
      <c r="AA58" t="s">
        <v>2</v>
      </c>
      <c r="AB58" t="s">
        <v>2</v>
      </c>
      <c r="AC58" t="s">
        <v>2</v>
      </c>
      <c r="AK58">
        <v>0.28000000000000003</v>
      </c>
      <c r="AL58">
        <v>0.33</v>
      </c>
      <c r="AM58">
        <v>0.7</v>
      </c>
      <c r="AN58">
        <v>0.28999999999999998</v>
      </c>
      <c r="AO58">
        <v>0.46</v>
      </c>
      <c r="AP58">
        <v>0.9</v>
      </c>
      <c r="AQ58">
        <v>0.33</v>
      </c>
      <c r="AR58">
        <v>0.45</v>
      </c>
      <c r="AS58">
        <v>0.88</v>
      </c>
      <c r="AT58">
        <v>0.31</v>
      </c>
      <c r="AU58">
        <v>0.48</v>
      </c>
      <c r="AV58">
        <v>0.94</v>
      </c>
    </row>
    <row r="59" spans="1:48" x14ac:dyDescent="0.25">
      <c r="A59" s="23"/>
      <c r="B59" t="s">
        <v>782</v>
      </c>
      <c r="C59">
        <v>1</v>
      </c>
      <c r="D59" s="1" t="s">
        <v>654</v>
      </c>
      <c r="E59" s="1" t="s">
        <v>1377</v>
      </c>
      <c r="F59" s="1" t="s">
        <v>729</v>
      </c>
      <c r="I59" t="s">
        <v>307</v>
      </c>
      <c r="J59" t="s">
        <v>299</v>
      </c>
      <c r="K59">
        <v>28</v>
      </c>
      <c r="L59">
        <v>35</v>
      </c>
      <c r="M59">
        <v>37</v>
      </c>
      <c r="N59">
        <v>2.14</v>
      </c>
      <c r="P59">
        <v>11.3</v>
      </c>
      <c r="Q59">
        <v>7.5</v>
      </c>
      <c r="R59" t="s">
        <v>108</v>
      </c>
      <c r="S59">
        <v>12</v>
      </c>
      <c r="T59">
        <v>873.8</v>
      </c>
      <c r="U59" s="7">
        <v>10.84</v>
      </c>
      <c r="V59">
        <v>0</v>
      </c>
      <c r="W59" t="s">
        <v>309</v>
      </c>
      <c r="X59" t="s">
        <v>303</v>
      </c>
      <c r="Y59" t="s">
        <v>665</v>
      </c>
      <c r="Z59" t="s">
        <v>268</v>
      </c>
      <c r="AA59" t="s">
        <v>2</v>
      </c>
      <c r="AB59" t="s">
        <v>2</v>
      </c>
      <c r="AC59" t="s">
        <v>2</v>
      </c>
      <c r="AK59">
        <v>0.06</v>
      </c>
      <c r="AL59">
        <v>0.5</v>
      </c>
      <c r="AM59">
        <v>0.7</v>
      </c>
      <c r="AN59">
        <v>0.32</v>
      </c>
      <c r="AO59">
        <v>0.79</v>
      </c>
      <c r="AP59">
        <v>1.27</v>
      </c>
      <c r="AQ59">
        <v>0.05</v>
      </c>
      <c r="AR59">
        <v>0.4</v>
      </c>
      <c r="AS59">
        <v>0.55000000000000004</v>
      </c>
      <c r="AT59">
        <v>0.15</v>
      </c>
      <c r="AU59">
        <v>0.39</v>
      </c>
      <c r="AV59">
        <v>0.62</v>
      </c>
    </row>
    <row r="60" spans="1:48" x14ac:dyDescent="0.25">
      <c r="A60" s="23"/>
      <c r="B60" t="s">
        <v>784</v>
      </c>
      <c r="C60">
        <v>1</v>
      </c>
      <c r="D60" s="1" t="s">
        <v>654</v>
      </c>
      <c r="E60" s="1" t="s">
        <v>1377</v>
      </c>
      <c r="F60" s="1" t="s">
        <v>729</v>
      </c>
      <c r="I60" t="s">
        <v>307</v>
      </c>
      <c r="J60" t="s">
        <v>225</v>
      </c>
      <c r="K60">
        <v>28</v>
      </c>
      <c r="L60">
        <v>35</v>
      </c>
      <c r="M60">
        <v>37</v>
      </c>
      <c r="N60">
        <v>2.14</v>
      </c>
      <c r="P60">
        <v>11.3</v>
      </c>
      <c r="Q60">
        <v>7.5</v>
      </c>
      <c r="R60" t="s">
        <v>108</v>
      </c>
      <c r="S60">
        <v>12</v>
      </c>
      <c r="T60">
        <v>728.6</v>
      </c>
      <c r="U60" s="7">
        <v>11.33</v>
      </c>
      <c r="V60">
        <f>142*0.46*0.4364</f>
        <v>28.505648000000004</v>
      </c>
      <c r="W60" t="s">
        <v>309</v>
      </c>
      <c r="X60" t="s">
        <v>303</v>
      </c>
      <c r="Y60" t="s">
        <v>665</v>
      </c>
      <c r="Z60" t="s">
        <v>268</v>
      </c>
      <c r="AA60" t="s">
        <v>2</v>
      </c>
      <c r="AB60" t="s">
        <v>2</v>
      </c>
      <c r="AC60" t="s">
        <v>2</v>
      </c>
      <c r="AK60">
        <v>0.25</v>
      </c>
      <c r="AL60">
        <v>0.64</v>
      </c>
      <c r="AM60">
        <v>0.93</v>
      </c>
      <c r="AN60">
        <v>0.34</v>
      </c>
      <c r="AO60">
        <v>0.99</v>
      </c>
      <c r="AP60">
        <v>1.38</v>
      </c>
      <c r="AQ60">
        <v>0.21</v>
      </c>
      <c r="AR60">
        <v>0.52</v>
      </c>
      <c r="AS60">
        <v>0.75</v>
      </c>
      <c r="AT60">
        <v>0.31</v>
      </c>
      <c r="AU60">
        <v>0.89</v>
      </c>
      <c r="AV60">
        <v>1.25</v>
      </c>
    </row>
    <row r="61" spans="1:48" x14ac:dyDescent="0.25">
      <c r="A61" s="23"/>
      <c r="B61" t="s">
        <v>785</v>
      </c>
      <c r="C61">
        <v>1</v>
      </c>
      <c r="D61" s="1" t="s">
        <v>654</v>
      </c>
      <c r="E61" s="1" t="s">
        <v>1377</v>
      </c>
      <c r="F61" s="1" t="s">
        <v>729</v>
      </c>
      <c r="I61" t="s">
        <v>307</v>
      </c>
      <c r="J61" t="s">
        <v>299</v>
      </c>
      <c r="K61">
        <v>28</v>
      </c>
      <c r="L61">
        <v>35</v>
      </c>
      <c r="M61">
        <v>37</v>
      </c>
      <c r="N61">
        <v>2.14</v>
      </c>
      <c r="P61">
        <v>11.3</v>
      </c>
      <c r="Q61">
        <v>7.5</v>
      </c>
      <c r="R61" t="s">
        <v>108</v>
      </c>
      <c r="S61">
        <v>12</v>
      </c>
      <c r="T61">
        <v>774.2</v>
      </c>
      <c r="U61" s="7">
        <v>9.1999999999999993</v>
      </c>
      <c r="V61">
        <v>0</v>
      </c>
      <c r="W61" t="s">
        <v>309</v>
      </c>
      <c r="X61" t="s">
        <v>303</v>
      </c>
      <c r="Y61" t="s">
        <v>665</v>
      </c>
      <c r="Z61" t="s">
        <v>268</v>
      </c>
      <c r="AA61" t="s">
        <v>2</v>
      </c>
      <c r="AB61" t="s">
        <v>2</v>
      </c>
      <c r="AC61" t="s">
        <v>2</v>
      </c>
      <c r="AK61">
        <v>0.17</v>
      </c>
      <c r="AL61">
        <v>0.36</v>
      </c>
      <c r="AM61">
        <v>0.6</v>
      </c>
      <c r="AN61">
        <v>0.26</v>
      </c>
      <c r="AO61">
        <v>0.18</v>
      </c>
      <c r="AP61">
        <v>0.51</v>
      </c>
      <c r="AQ61">
        <v>0.13</v>
      </c>
      <c r="AR61">
        <v>0.28000000000000003</v>
      </c>
      <c r="AS61">
        <v>0.47</v>
      </c>
      <c r="AT61">
        <v>0.25</v>
      </c>
      <c r="AU61">
        <v>0.17</v>
      </c>
      <c r="AV61">
        <v>0.49</v>
      </c>
    </row>
    <row r="62" spans="1:48" x14ac:dyDescent="0.25">
      <c r="A62" s="23"/>
      <c r="B62" t="s">
        <v>786</v>
      </c>
      <c r="C62">
        <v>1</v>
      </c>
      <c r="D62" s="1" t="s">
        <v>654</v>
      </c>
      <c r="E62" s="1" t="s">
        <v>1377</v>
      </c>
      <c r="F62" s="1" t="s">
        <v>729</v>
      </c>
      <c r="I62" t="s">
        <v>307</v>
      </c>
      <c r="J62" t="s">
        <v>225</v>
      </c>
      <c r="K62">
        <v>28</v>
      </c>
      <c r="L62">
        <v>35</v>
      </c>
      <c r="M62">
        <v>37</v>
      </c>
      <c r="N62">
        <v>2.14</v>
      </c>
      <c r="P62">
        <v>11.3</v>
      </c>
      <c r="Q62">
        <v>7.5</v>
      </c>
      <c r="R62" t="s">
        <v>108</v>
      </c>
      <c r="S62">
        <v>12</v>
      </c>
      <c r="T62">
        <v>874.8</v>
      </c>
      <c r="U62" s="7">
        <v>11.36</v>
      </c>
      <c r="V62">
        <f>142*0.46*0.4364</f>
        <v>28.505648000000004</v>
      </c>
      <c r="W62" t="s">
        <v>309</v>
      </c>
      <c r="X62" t="s">
        <v>303</v>
      </c>
      <c r="Y62" t="s">
        <v>665</v>
      </c>
      <c r="Z62" t="s">
        <v>268</v>
      </c>
      <c r="AA62" t="s">
        <v>2</v>
      </c>
      <c r="AB62" t="s">
        <v>2</v>
      </c>
      <c r="AC62" t="s">
        <v>708</v>
      </c>
      <c r="AK62">
        <v>0.32</v>
      </c>
      <c r="AL62">
        <v>0.23</v>
      </c>
      <c r="AM62">
        <v>0.7</v>
      </c>
      <c r="AN62">
        <v>0.17</v>
      </c>
      <c r="AO62">
        <v>0.14000000000000001</v>
      </c>
      <c r="AP62">
        <v>0.41</v>
      </c>
      <c r="AQ62">
        <v>0.33</v>
      </c>
      <c r="AR62">
        <v>0.24</v>
      </c>
      <c r="AS62">
        <v>0.73</v>
      </c>
      <c r="AT62">
        <v>0.31</v>
      </c>
      <c r="AU62">
        <v>0.28000000000000003</v>
      </c>
      <c r="AV62">
        <v>0.76</v>
      </c>
    </row>
    <row r="63" spans="1:48" x14ac:dyDescent="0.25">
      <c r="A63" s="23"/>
      <c r="B63" t="s">
        <v>787</v>
      </c>
      <c r="C63">
        <v>1</v>
      </c>
      <c r="D63" s="1" t="s">
        <v>654</v>
      </c>
      <c r="E63" s="1" t="s">
        <v>1377</v>
      </c>
      <c r="F63" s="1" t="s">
        <v>729</v>
      </c>
      <c r="I63" t="s">
        <v>307</v>
      </c>
      <c r="J63" t="s">
        <v>299</v>
      </c>
      <c r="K63">
        <v>28</v>
      </c>
      <c r="L63">
        <v>35</v>
      </c>
      <c r="M63">
        <v>37</v>
      </c>
      <c r="N63">
        <v>2.14</v>
      </c>
      <c r="P63">
        <v>11.3</v>
      </c>
      <c r="Q63">
        <v>7.5</v>
      </c>
      <c r="R63" t="s">
        <v>108</v>
      </c>
      <c r="S63">
        <v>12</v>
      </c>
      <c r="T63">
        <v>873.8</v>
      </c>
      <c r="U63" s="7">
        <v>10.84</v>
      </c>
      <c r="V63">
        <v>0</v>
      </c>
      <c r="W63" t="s">
        <v>309</v>
      </c>
      <c r="X63" t="s">
        <v>303</v>
      </c>
      <c r="Y63" t="s">
        <v>665</v>
      </c>
      <c r="Z63" t="s">
        <v>268</v>
      </c>
      <c r="AA63" t="s">
        <v>2</v>
      </c>
      <c r="AB63" t="s">
        <v>2</v>
      </c>
      <c r="AC63" t="s">
        <v>708</v>
      </c>
      <c r="AK63">
        <v>0.14000000000000001</v>
      </c>
      <c r="AL63">
        <v>1.1499999999999999</v>
      </c>
      <c r="AM63">
        <v>1.47</v>
      </c>
      <c r="AN63">
        <v>0.11</v>
      </c>
      <c r="AO63">
        <v>0.28999999999999998</v>
      </c>
      <c r="AP63">
        <v>0.48</v>
      </c>
      <c r="AQ63">
        <v>0.06</v>
      </c>
      <c r="AR63">
        <v>0.47</v>
      </c>
      <c r="AS63">
        <v>0.6</v>
      </c>
      <c r="AT63">
        <v>0.16</v>
      </c>
      <c r="AU63">
        <v>0.35</v>
      </c>
      <c r="AV63">
        <v>0.61</v>
      </c>
    </row>
    <row r="64" spans="1:48" x14ac:dyDescent="0.25">
      <c r="A64" s="23"/>
      <c r="B64" t="s">
        <v>788</v>
      </c>
      <c r="C64">
        <v>1</v>
      </c>
      <c r="D64" s="1" t="s">
        <v>654</v>
      </c>
      <c r="E64" s="1" t="s">
        <v>1377</v>
      </c>
      <c r="F64" s="1" t="s">
        <v>729</v>
      </c>
      <c r="I64" t="s">
        <v>307</v>
      </c>
      <c r="J64" t="s">
        <v>225</v>
      </c>
      <c r="K64">
        <v>28</v>
      </c>
      <c r="L64">
        <v>35</v>
      </c>
      <c r="M64">
        <v>37</v>
      </c>
      <c r="N64">
        <v>2.14</v>
      </c>
      <c r="P64">
        <v>11.3</v>
      </c>
      <c r="Q64">
        <v>7.5</v>
      </c>
      <c r="R64" t="s">
        <v>108</v>
      </c>
      <c r="S64">
        <v>12</v>
      </c>
      <c r="T64">
        <v>728.6</v>
      </c>
      <c r="U64" s="7">
        <v>11.33</v>
      </c>
      <c r="V64">
        <f>142*0.46*0.4364</f>
        <v>28.505648000000004</v>
      </c>
      <c r="W64" t="s">
        <v>309</v>
      </c>
      <c r="X64" t="s">
        <v>303</v>
      </c>
      <c r="Y64" t="s">
        <v>665</v>
      </c>
      <c r="Z64" t="s">
        <v>268</v>
      </c>
      <c r="AA64" t="s">
        <v>2</v>
      </c>
      <c r="AB64" t="s">
        <v>2</v>
      </c>
      <c r="AC64" t="s">
        <v>708</v>
      </c>
      <c r="AK64">
        <v>0.28999999999999998</v>
      </c>
      <c r="AL64">
        <v>0.63</v>
      </c>
      <c r="AM64">
        <v>0.99</v>
      </c>
      <c r="AN64">
        <v>0.19</v>
      </c>
      <c r="AO64">
        <v>0.26</v>
      </c>
      <c r="AP64">
        <v>0.5</v>
      </c>
      <c r="AQ64">
        <v>0.13</v>
      </c>
      <c r="AR64">
        <v>0.3</v>
      </c>
      <c r="AS64">
        <v>0.46</v>
      </c>
      <c r="AT64">
        <v>0.2</v>
      </c>
      <c r="AU64">
        <v>0.3</v>
      </c>
      <c r="AV64">
        <v>0.56000000000000005</v>
      </c>
    </row>
    <row r="65" spans="1:48" x14ac:dyDescent="0.25">
      <c r="A65" s="23"/>
      <c r="B65" t="s">
        <v>789</v>
      </c>
      <c r="C65">
        <v>1</v>
      </c>
      <c r="D65" s="1" t="s">
        <v>654</v>
      </c>
      <c r="E65" s="1" t="s">
        <v>1377</v>
      </c>
      <c r="F65" s="1" t="s">
        <v>729</v>
      </c>
      <c r="I65" t="s">
        <v>307</v>
      </c>
      <c r="J65" t="s">
        <v>299</v>
      </c>
      <c r="K65">
        <v>28</v>
      </c>
      <c r="L65">
        <v>35</v>
      </c>
      <c r="M65">
        <v>37</v>
      </c>
      <c r="N65">
        <v>2.14</v>
      </c>
      <c r="P65">
        <v>11.3</v>
      </c>
      <c r="Q65">
        <v>7.5</v>
      </c>
      <c r="R65" t="s">
        <v>108</v>
      </c>
      <c r="S65">
        <v>12</v>
      </c>
      <c r="T65">
        <v>774.2</v>
      </c>
      <c r="U65" s="7">
        <v>9.1999999999999993</v>
      </c>
      <c r="V65">
        <v>0</v>
      </c>
      <c r="W65" t="s">
        <v>309</v>
      </c>
      <c r="X65" t="s">
        <v>303</v>
      </c>
      <c r="Y65" t="s">
        <v>665</v>
      </c>
      <c r="Z65" t="s">
        <v>268</v>
      </c>
      <c r="AA65" t="s">
        <v>2</v>
      </c>
      <c r="AB65" t="s">
        <v>2</v>
      </c>
      <c r="AC65" t="s">
        <v>708</v>
      </c>
      <c r="AK65">
        <v>0.32</v>
      </c>
      <c r="AL65">
        <v>0.26</v>
      </c>
      <c r="AM65">
        <v>0.64</v>
      </c>
      <c r="AN65">
        <v>0.21</v>
      </c>
      <c r="AO65">
        <v>0.21</v>
      </c>
      <c r="AP65">
        <v>0.45</v>
      </c>
      <c r="AQ65">
        <v>0.19</v>
      </c>
      <c r="AR65">
        <v>0.15</v>
      </c>
      <c r="AS65">
        <v>0.38</v>
      </c>
      <c r="AT65">
        <v>0.26</v>
      </c>
      <c r="AU65">
        <v>0.25</v>
      </c>
      <c r="AV65">
        <v>0.55000000000000004</v>
      </c>
    </row>
    <row r="66" spans="1:48" x14ac:dyDescent="0.25">
      <c r="A66" s="23"/>
      <c r="B66" t="s">
        <v>790</v>
      </c>
      <c r="C66">
        <v>1</v>
      </c>
      <c r="D66" s="1" t="s">
        <v>654</v>
      </c>
      <c r="E66" s="1" t="s">
        <v>1377</v>
      </c>
      <c r="F66" s="1" t="s">
        <v>729</v>
      </c>
      <c r="I66" t="s">
        <v>307</v>
      </c>
      <c r="J66" t="s">
        <v>225</v>
      </c>
      <c r="K66">
        <v>28</v>
      </c>
      <c r="L66">
        <v>35</v>
      </c>
      <c r="M66">
        <v>37</v>
      </c>
      <c r="N66">
        <v>2.14</v>
      </c>
      <c r="P66">
        <v>11.3</v>
      </c>
      <c r="Q66">
        <v>7.5</v>
      </c>
      <c r="R66" t="s">
        <v>108</v>
      </c>
      <c r="S66">
        <v>12</v>
      </c>
      <c r="T66">
        <v>874.8</v>
      </c>
      <c r="U66" s="7">
        <v>11.36</v>
      </c>
      <c r="V66">
        <f>142*0.46*0.4364</f>
        <v>28.505648000000004</v>
      </c>
      <c r="W66" t="s">
        <v>309</v>
      </c>
      <c r="X66" t="s">
        <v>303</v>
      </c>
      <c r="Y66" t="s">
        <v>664</v>
      </c>
      <c r="Z66" t="s">
        <v>268</v>
      </c>
      <c r="AA66" t="s">
        <v>2</v>
      </c>
      <c r="AB66" t="s">
        <v>2</v>
      </c>
      <c r="AC66" t="s">
        <v>2</v>
      </c>
      <c r="AK66">
        <v>0.4</v>
      </c>
      <c r="AL66">
        <v>0.24</v>
      </c>
      <c r="AM66">
        <v>0.77</v>
      </c>
      <c r="AN66">
        <v>0.21</v>
      </c>
      <c r="AO66">
        <v>0.26</v>
      </c>
      <c r="AP66">
        <v>0.64</v>
      </c>
      <c r="AQ66">
        <v>0.41</v>
      </c>
      <c r="AR66">
        <v>0.25</v>
      </c>
      <c r="AS66">
        <v>0.8</v>
      </c>
      <c r="AT66">
        <v>0.3</v>
      </c>
      <c r="AU66">
        <v>0.36</v>
      </c>
      <c r="AV66">
        <v>0.9</v>
      </c>
    </row>
    <row r="67" spans="1:48" x14ac:dyDescent="0.25">
      <c r="A67" s="23"/>
      <c r="B67" t="s">
        <v>791</v>
      </c>
      <c r="C67">
        <v>1</v>
      </c>
      <c r="D67" s="1" t="s">
        <v>654</v>
      </c>
      <c r="E67" s="1" t="s">
        <v>1377</v>
      </c>
      <c r="F67" s="1" t="s">
        <v>729</v>
      </c>
      <c r="I67" t="s">
        <v>307</v>
      </c>
      <c r="J67" t="s">
        <v>299</v>
      </c>
      <c r="K67">
        <v>28</v>
      </c>
      <c r="L67">
        <v>35</v>
      </c>
      <c r="M67">
        <v>37</v>
      </c>
      <c r="N67">
        <v>2.14</v>
      </c>
      <c r="P67">
        <v>11.3</v>
      </c>
      <c r="Q67">
        <v>7.5</v>
      </c>
      <c r="R67" t="s">
        <v>108</v>
      </c>
      <c r="S67">
        <v>12</v>
      </c>
      <c r="T67">
        <v>873.8</v>
      </c>
      <c r="U67" s="7">
        <v>10.84</v>
      </c>
      <c r="V67">
        <v>0</v>
      </c>
      <c r="W67" t="s">
        <v>309</v>
      </c>
      <c r="X67" t="s">
        <v>303</v>
      </c>
      <c r="Y67" t="s">
        <v>664</v>
      </c>
      <c r="Z67" t="s">
        <v>268</v>
      </c>
      <c r="AA67" t="s">
        <v>2</v>
      </c>
      <c r="AB67" t="s">
        <v>2</v>
      </c>
      <c r="AC67" t="s">
        <v>2</v>
      </c>
      <c r="AK67">
        <v>0.19</v>
      </c>
      <c r="AL67">
        <v>0.88</v>
      </c>
      <c r="AM67">
        <v>1.25</v>
      </c>
      <c r="AN67">
        <v>0.18</v>
      </c>
      <c r="AO67">
        <v>0.45</v>
      </c>
      <c r="AP67">
        <v>0.76</v>
      </c>
      <c r="AQ67">
        <v>0.09</v>
      </c>
      <c r="AR67">
        <v>0.42</v>
      </c>
      <c r="AS67">
        <v>0.59</v>
      </c>
      <c r="AT67">
        <v>0.16</v>
      </c>
      <c r="AU67">
        <v>0.39</v>
      </c>
      <c r="AV67">
        <v>0.66</v>
      </c>
    </row>
    <row r="68" spans="1:48" x14ac:dyDescent="0.25">
      <c r="A68" s="23"/>
      <c r="B68" t="s">
        <v>792</v>
      </c>
      <c r="C68">
        <v>1</v>
      </c>
      <c r="D68" s="1" t="s">
        <v>654</v>
      </c>
      <c r="E68" s="1" t="s">
        <v>1377</v>
      </c>
      <c r="F68" s="1" t="s">
        <v>729</v>
      </c>
      <c r="I68" t="s">
        <v>307</v>
      </c>
      <c r="J68" t="s">
        <v>225</v>
      </c>
      <c r="K68">
        <v>28</v>
      </c>
      <c r="L68">
        <v>35</v>
      </c>
      <c r="M68">
        <v>37</v>
      </c>
      <c r="N68">
        <v>2.14</v>
      </c>
      <c r="P68">
        <v>11.3</v>
      </c>
      <c r="Q68">
        <v>7.5</v>
      </c>
      <c r="R68" t="s">
        <v>108</v>
      </c>
      <c r="S68">
        <v>12</v>
      </c>
      <c r="T68">
        <v>728.6</v>
      </c>
      <c r="U68" s="7">
        <v>11.33</v>
      </c>
      <c r="V68">
        <f>142*0.46*0.4364</f>
        <v>28.505648000000004</v>
      </c>
      <c r="W68" t="s">
        <v>309</v>
      </c>
      <c r="X68" t="s">
        <v>303</v>
      </c>
      <c r="Y68" t="s">
        <v>664</v>
      </c>
      <c r="Z68" t="s">
        <v>268</v>
      </c>
      <c r="AA68" t="s">
        <v>2</v>
      </c>
      <c r="AB68" t="s">
        <v>2</v>
      </c>
      <c r="AC68" t="s">
        <v>2</v>
      </c>
      <c r="AK68">
        <v>0.55000000000000004</v>
      </c>
      <c r="AL68">
        <v>1.27</v>
      </c>
      <c r="AM68">
        <v>1.88</v>
      </c>
      <c r="AN68">
        <v>0.24</v>
      </c>
      <c r="AO68">
        <v>0.57999999999999996</v>
      </c>
      <c r="AP68">
        <v>0.85</v>
      </c>
      <c r="AQ68">
        <v>0.25</v>
      </c>
      <c r="AR68">
        <v>0.57999999999999996</v>
      </c>
      <c r="AS68">
        <v>0.87</v>
      </c>
      <c r="AT68">
        <v>0.32</v>
      </c>
      <c r="AU68">
        <v>0.77</v>
      </c>
      <c r="AV68">
        <v>1.1299999999999999</v>
      </c>
    </row>
    <row r="69" spans="1:48" x14ac:dyDescent="0.25">
      <c r="A69" s="23"/>
      <c r="B69" t="s">
        <v>793</v>
      </c>
      <c r="C69">
        <v>1</v>
      </c>
      <c r="D69" s="1" t="s">
        <v>654</v>
      </c>
      <c r="E69" s="1" t="s">
        <v>1377</v>
      </c>
      <c r="F69" s="1" t="s">
        <v>729</v>
      </c>
      <c r="I69" t="s">
        <v>307</v>
      </c>
      <c r="J69" t="s">
        <v>299</v>
      </c>
      <c r="K69">
        <v>28</v>
      </c>
      <c r="L69">
        <v>35</v>
      </c>
      <c r="M69">
        <v>37</v>
      </c>
      <c r="N69">
        <v>2.14</v>
      </c>
      <c r="P69">
        <v>11.3</v>
      </c>
      <c r="Q69">
        <v>7.5</v>
      </c>
      <c r="R69" t="s">
        <v>108</v>
      </c>
      <c r="S69">
        <v>12</v>
      </c>
      <c r="T69">
        <v>774.2</v>
      </c>
      <c r="U69" s="7">
        <v>9.1999999999999993</v>
      </c>
      <c r="V69">
        <v>0</v>
      </c>
      <c r="W69" t="s">
        <v>309</v>
      </c>
      <c r="X69" t="s">
        <v>303</v>
      </c>
      <c r="Y69" t="s">
        <v>664</v>
      </c>
      <c r="Z69" t="s">
        <v>268</v>
      </c>
      <c r="AA69" t="s">
        <v>2</v>
      </c>
      <c r="AB69" t="s">
        <v>2</v>
      </c>
      <c r="AC69" t="s">
        <v>2</v>
      </c>
      <c r="AK69">
        <v>0.24</v>
      </c>
      <c r="AL69">
        <v>0.37</v>
      </c>
      <c r="AM69">
        <v>0.66</v>
      </c>
      <c r="AN69">
        <v>0.19</v>
      </c>
      <c r="AO69">
        <v>0.23</v>
      </c>
      <c r="AP69">
        <v>0.46</v>
      </c>
      <c r="AQ69">
        <v>0.14000000000000001</v>
      </c>
      <c r="AR69">
        <v>0.23</v>
      </c>
      <c r="AS69">
        <v>0.4</v>
      </c>
      <c r="AT69">
        <v>0.19</v>
      </c>
      <c r="AU69">
        <v>0.23</v>
      </c>
      <c r="AV69">
        <v>0.47</v>
      </c>
    </row>
    <row r="70" spans="1:48" x14ac:dyDescent="0.25">
      <c r="A70" s="23"/>
      <c r="B70" t="s">
        <v>794</v>
      </c>
      <c r="C70">
        <v>1</v>
      </c>
      <c r="D70" s="1" t="s">
        <v>654</v>
      </c>
      <c r="E70" s="1" t="s">
        <v>1377</v>
      </c>
      <c r="F70" s="1" t="s">
        <v>729</v>
      </c>
      <c r="I70" t="s">
        <v>307</v>
      </c>
      <c r="J70" t="s">
        <v>225</v>
      </c>
      <c r="K70">
        <v>28</v>
      </c>
      <c r="L70">
        <v>35</v>
      </c>
      <c r="M70">
        <v>37</v>
      </c>
      <c r="N70">
        <v>2.14</v>
      </c>
      <c r="P70">
        <v>11.3</v>
      </c>
      <c r="Q70">
        <v>7.5</v>
      </c>
      <c r="R70" t="s">
        <v>108</v>
      </c>
      <c r="S70">
        <v>12</v>
      </c>
      <c r="T70">
        <v>874.8</v>
      </c>
      <c r="U70" s="7">
        <v>11.36</v>
      </c>
      <c r="V70">
        <f>142*0.46*0.4364</f>
        <v>28.505648000000004</v>
      </c>
      <c r="W70" t="s">
        <v>309</v>
      </c>
      <c r="X70" t="s">
        <v>303</v>
      </c>
      <c r="Y70" t="s">
        <v>664</v>
      </c>
      <c r="Z70" t="s">
        <v>268</v>
      </c>
      <c r="AA70" t="s">
        <v>2</v>
      </c>
      <c r="AB70" t="s">
        <v>2</v>
      </c>
      <c r="AC70" t="s">
        <v>708</v>
      </c>
      <c r="AK70">
        <v>0.28000000000000003</v>
      </c>
      <c r="AL70">
        <v>0.17</v>
      </c>
      <c r="AM70">
        <v>0.57999999999999996</v>
      </c>
      <c r="AN70">
        <v>0.38</v>
      </c>
      <c r="AO70">
        <v>0.17</v>
      </c>
      <c r="AP70">
        <v>0.67</v>
      </c>
      <c r="AQ70">
        <v>0.35</v>
      </c>
      <c r="AR70">
        <v>0.22</v>
      </c>
      <c r="AS70">
        <v>0.73</v>
      </c>
      <c r="AT70">
        <v>0.57999999999999996</v>
      </c>
      <c r="AU70">
        <v>0.25</v>
      </c>
      <c r="AV70">
        <v>1</v>
      </c>
    </row>
    <row r="71" spans="1:48" x14ac:dyDescent="0.25">
      <c r="A71" s="23"/>
      <c r="B71" t="s">
        <v>795</v>
      </c>
      <c r="C71">
        <v>1</v>
      </c>
      <c r="D71" s="1" t="s">
        <v>654</v>
      </c>
      <c r="E71" s="1" t="s">
        <v>1377</v>
      </c>
      <c r="F71" s="1" t="s">
        <v>729</v>
      </c>
      <c r="I71" t="s">
        <v>307</v>
      </c>
      <c r="J71" t="s">
        <v>299</v>
      </c>
      <c r="K71">
        <v>28</v>
      </c>
      <c r="L71">
        <v>35</v>
      </c>
      <c r="M71">
        <v>37</v>
      </c>
      <c r="N71">
        <v>2.14</v>
      </c>
      <c r="P71">
        <v>11.3</v>
      </c>
      <c r="Q71">
        <v>7.5</v>
      </c>
      <c r="R71" t="s">
        <v>108</v>
      </c>
      <c r="S71">
        <v>12</v>
      </c>
      <c r="T71">
        <v>873.8</v>
      </c>
      <c r="U71" s="7">
        <v>10.84</v>
      </c>
      <c r="V71">
        <v>0</v>
      </c>
      <c r="W71" t="s">
        <v>309</v>
      </c>
      <c r="X71" t="s">
        <v>303</v>
      </c>
      <c r="Y71" t="s">
        <v>664</v>
      </c>
      <c r="Z71" t="s">
        <v>268</v>
      </c>
      <c r="AA71" t="s">
        <v>2</v>
      </c>
      <c r="AB71" t="s">
        <v>2</v>
      </c>
      <c r="AC71" t="s">
        <v>708</v>
      </c>
      <c r="AK71">
        <v>0.24</v>
      </c>
      <c r="AL71">
        <v>0.98</v>
      </c>
      <c r="AM71">
        <v>1.47</v>
      </c>
      <c r="AN71">
        <v>0.19</v>
      </c>
      <c r="AO71">
        <v>0.31</v>
      </c>
      <c r="AP71">
        <v>0.56999999999999995</v>
      </c>
      <c r="AQ71">
        <v>0.1</v>
      </c>
      <c r="AR71">
        <v>0.4</v>
      </c>
      <c r="AS71">
        <v>0.6</v>
      </c>
      <c r="AT71">
        <v>0.22</v>
      </c>
      <c r="AU71">
        <v>0.38</v>
      </c>
      <c r="AV71">
        <v>0.69</v>
      </c>
    </row>
    <row r="72" spans="1:48" x14ac:dyDescent="0.25">
      <c r="A72" s="23"/>
      <c r="B72" t="s">
        <v>796</v>
      </c>
      <c r="C72">
        <v>1</v>
      </c>
      <c r="D72" s="1" t="s">
        <v>654</v>
      </c>
      <c r="E72" s="1" t="s">
        <v>1377</v>
      </c>
      <c r="F72" s="1" t="s">
        <v>729</v>
      </c>
      <c r="I72" t="s">
        <v>307</v>
      </c>
      <c r="J72" t="s">
        <v>225</v>
      </c>
      <c r="K72">
        <v>28</v>
      </c>
      <c r="L72">
        <v>35</v>
      </c>
      <c r="M72">
        <v>37</v>
      </c>
      <c r="N72">
        <v>2.14</v>
      </c>
      <c r="P72">
        <v>11.3</v>
      </c>
      <c r="Q72">
        <v>7.5</v>
      </c>
      <c r="R72" t="s">
        <v>108</v>
      </c>
      <c r="S72">
        <v>12</v>
      </c>
      <c r="T72">
        <v>728.6</v>
      </c>
      <c r="U72" s="7">
        <v>11.33</v>
      </c>
      <c r="V72">
        <f>142*0.46*0.4364</f>
        <v>28.505648000000004</v>
      </c>
      <c r="W72" t="s">
        <v>309</v>
      </c>
      <c r="X72" t="s">
        <v>303</v>
      </c>
      <c r="Y72" t="s">
        <v>664</v>
      </c>
      <c r="Z72" t="s">
        <v>268</v>
      </c>
      <c r="AA72" t="s">
        <v>2</v>
      </c>
      <c r="AB72" t="s">
        <v>2</v>
      </c>
      <c r="AC72" t="s">
        <v>708</v>
      </c>
      <c r="AK72">
        <v>0.51</v>
      </c>
      <c r="AL72">
        <v>0.75</v>
      </c>
      <c r="AM72">
        <v>1.34</v>
      </c>
      <c r="AN72">
        <v>0.18</v>
      </c>
      <c r="AO72">
        <v>0.45</v>
      </c>
      <c r="AP72">
        <v>0.65</v>
      </c>
      <c r="AQ72">
        <v>0.21</v>
      </c>
      <c r="AR72">
        <v>0.32</v>
      </c>
      <c r="AS72">
        <v>0.56000000000000005</v>
      </c>
      <c r="AT72">
        <v>0.19</v>
      </c>
      <c r="AU72">
        <v>0.46</v>
      </c>
      <c r="AV72">
        <v>0.67</v>
      </c>
    </row>
    <row r="73" spans="1:48" x14ac:dyDescent="0.25">
      <c r="A73" s="23"/>
      <c r="B73" t="s">
        <v>797</v>
      </c>
      <c r="C73">
        <v>1</v>
      </c>
      <c r="D73" s="1" t="s">
        <v>654</v>
      </c>
      <c r="E73" s="1" t="s">
        <v>1377</v>
      </c>
      <c r="F73" s="1" t="s">
        <v>729</v>
      </c>
      <c r="I73" t="s">
        <v>307</v>
      </c>
      <c r="J73" t="s">
        <v>299</v>
      </c>
      <c r="K73">
        <v>28</v>
      </c>
      <c r="L73">
        <v>35</v>
      </c>
      <c r="M73">
        <v>37</v>
      </c>
      <c r="N73">
        <v>2.14</v>
      </c>
      <c r="P73">
        <v>11.3</v>
      </c>
      <c r="Q73">
        <v>7.5</v>
      </c>
      <c r="R73" t="s">
        <v>108</v>
      </c>
      <c r="S73">
        <v>12</v>
      </c>
      <c r="T73">
        <v>774.2</v>
      </c>
      <c r="U73" s="7">
        <v>9.1999999999999993</v>
      </c>
      <c r="V73">
        <v>0</v>
      </c>
      <c r="W73" t="s">
        <v>309</v>
      </c>
      <c r="X73" t="s">
        <v>303</v>
      </c>
      <c r="Y73" t="s">
        <v>664</v>
      </c>
      <c r="Z73" t="s">
        <v>268</v>
      </c>
      <c r="AA73" t="s">
        <v>2</v>
      </c>
      <c r="AB73" t="s">
        <v>2</v>
      </c>
      <c r="AC73" t="s">
        <v>708</v>
      </c>
      <c r="AK73">
        <v>0.33</v>
      </c>
      <c r="AL73">
        <v>0.42</v>
      </c>
      <c r="AM73">
        <v>0.79</v>
      </c>
      <c r="AN73">
        <v>0.15</v>
      </c>
      <c r="AO73">
        <v>0.17</v>
      </c>
      <c r="AP73">
        <v>0.37</v>
      </c>
      <c r="AQ73">
        <v>0.17</v>
      </c>
      <c r="AR73">
        <v>0.24</v>
      </c>
      <c r="AS73">
        <v>0.44</v>
      </c>
      <c r="AT73">
        <v>0.23</v>
      </c>
      <c r="AU73">
        <v>0.28999999999999998</v>
      </c>
      <c r="AV73">
        <v>0.6</v>
      </c>
    </row>
    <row r="74" spans="1:48" x14ac:dyDescent="0.25">
      <c r="A74" s="23" t="s">
        <v>640</v>
      </c>
      <c r="B74" t="s">
        <v>800</v>
      </c>
      <c r="C74">
        <v>1</v>
      </c>
      <c r="D74" s="1" t="s">
        <v>814</v>
      </c>
      <c r="E74" s="1" t="s">
        <v>1377</v>
      </c>
      <c r="F74" s="1" t="s">
        <v>729</v>
      </c>
      <c r="G74">
        <v>1.5</v>
      </c>
      <c r="H74">
        <f>2.5*0.3</f>
        <v>0.75</v>
      </c>
      <c r="I74" t="s">
        <v>313</v>
      </c>
      <c r="J74" t="s">
        <v>299</v>
      </c>
      <c r="K74">
        <v>57</v>
      </c>
      <c r="L74">
        <v>33</v>
      </c>
      <c r="M74">
        <v>10</v>
      </c>
      <c r="N74">
        <v>4.0999999999999996</v>
      </c>
      <c r="O74">
        <v>1.06</v>
      </c>
      <c r="P74">
        <v>25</v>
      </c>
      <c r="Q74">
        <v>6.6</v>
      </c>
      <c r="R74" t="s">
        <v>108</v>
      </c>
      <c r="S74">
        <v>12</v>
      </c>
      <c r="T74">
        <v>944</v>
      </c>
      <c r="U74" s="7"/>
      <c r="V74">
        <v>0</v>
      </c>
      <c r="W74" t="s">
        <v>309</v>
      </c>
      <c r="X74" t="s">
        <v>340</v>
      </c>
      <c r="Y74" t="s">
        <v>664</v>
      </c>
      <c r="Z74" t="s">
        <v>268</v>
      </c>
      <c r="AA74" t="s">
        <v>2</v>
      </c>
      <c r="AB74" t="s">
        <v>2</v>
      </c>
      <c r="AC74" t="s">
        <v>2</v>
      </c>
      <c r="AF74">
        <v>96.2</v>
      </c>
      <c r="AK74">
        <v>1.7999999999999999E-2</v>
      </c>
      <c r="AM74">
        <v>0.09</v>
      </c>
    </row>
    <row r="75" spans="1:48" x14ac:dyDescent="0.25">
      <c r="A75" s="23"/>
      <c r="B75" t="s">
        <v>801</v>
      </c>
      <c r="C75">
        <v>1</v>
      </c>
      <c r="D75" s="1" t="s">
        <v>814</v>
      </c>
      <c r="E75" s="1" t="s">
        <v>1377</v>
      </c>
      <c r="F75" s="1" t="s">
        <v>729</v>
      </c>
      <c r="G75">
        <v>1.5</v>
      </c>
      <c r="H75">
        <f>2.5*0.3</f>
        <v>0.75</v>
      </c>
      <c r="I75" t="s">
        <v>313</v>
      </c>
      <c r="J75" t="s">
        <v>798</v>
      </c>
      <c r="K75">
        <v>57</v>
      </c>
      <c r="L75">
        <v>33</v>
      </c>
      <c r="M75">
        <v>10</v>
      </c>
      <c r="N75">
        <v>4.0999999999999996</v>
      </c>
      <c r="O75">
        <v>1.06</v>
      </c>
      <c r="P75">
        <v>25</v>
      </c>
      <c r="Q75">
        <v>6.6</v>
      </c>
      <c r="R75" t="s">
        <v>108</v>
      </c>
      <c r="S75">
        <v>12</v>
      </c>
      <c r="T75">
        <v>748</v>
      </c>
      <c r="U75" s="7"/>
      <c r="V75">
        <v>26.6</v>
      </c>
      <c r="W75" t="s">
        <v>309</v>
      </c>
      <c r="X75" t="s">
        <v>340</v>
      </c>
      <c r="Y75" t="s">
        <v>664</v>
      </c>
      <c r="Z75" t="s">
        <v>268</v>
      </c>
      <c r="AA75" t="s">
        <v>2</v>
      </c>
      <c r="AB75" t="s">
        <v>2</v>
      </c>
      <c r="AC75" t="s">
        <v>2</v>
      </c>
      <c r="AF75">
        <v>39.6</v>
      </c>
      <c r="AK75">
        <v>5.0000000000000001E-3</v>
      </c>
      <c r="AM75">
        <v>2.4E-2</v>
      </c>
    </row>
    <row r="76" spans="1:48" x14ac:dyDescent="0.25">
      <c r="A76" s="23"/>
      <c r="B76" t="s">
        <v>802</v>
      </c>
      <c r="C76">
        <v>1</v>
      </c>
      <c r="D76" s="1" t="s">
        <v>814</v>
      </c>
      <c r="E76" s="1" t="s">
        <v>1377</v>
      </c>
      <c r="F76" s="1" t="s">
        <v>729</v>
      </c>
      <c r="G76">
        <v>1.5</v>
      </c>
      <c r="H76">
        <f>2.5*0.3</f>
        <v>0.75</v>
      </c>
      <c r="I76" t="s">
        <v>313</v>
      </c>
      <c r="J76" t="s">
        <v>299</v>
      </c>
      <c r="K76">
        <v>57</v>
      </c>
      <c r="L76">
        <v>33</v>
      </c>
      <c r="M76">
        <v>10</v>
      </c>
      <c r="N76">
        <v>4.0999999999999996</v>
      </c>
      <c r="O76">
        <v>1.06</v>
      </c>
      <c r="P76">
        <v>25</v>
      </c>
      <c r="Q76">
        <v>6.6</v>
      </c>
      <c r="R76" t="s">
        <v>108</v>
      </c>
      <c r="S76">
        <v>12</v>
      </c>
      <c r="T76">
        <v>944</v>
      </c>
      <c r="U76" s="7"/>
      <c r="V76">
        <v>0</v>
      </c>
      <c r="W76" t="s">
        <v>309</v>
      </c>
      <c r="X76" t="s">
        <v>340</v>
      </c>
      <c r="Y76" t="s">
        <v>664</v>
      </c>
      <c r="Z76" t="s">
        <v>621</v>
      </c>
      <c r="AA76" t="s">
        <v>2</v>
      </c>
      <c r="AB76" t="s">
        <v>2</v>
      </c>
      <c r="AC76" t="s">
        <v>2</v>
      </c>
      <c r="AF76">
        <v>352.3</v>
      </c>
      <c r="AK76">
        <v>0.19</v>
      </c>
      <c r="AM76">
        <v>0.83699999999999997</v>
      </c>
    </row>
    <row r="77" spans="1:48" x14ac:dyDescent="0.25">
      <c r="A77" s="23"/>
      <c r="B77" t="s">
        <v>803</v>
      </c>
      <c r="C77">
        <v>1</v>
      </c>
      <c r="D77" s="1" t="s">
        <v>814</v>
      </c>
      <c r="E77" s="1" t="s">
        <v>1377</v>
      </c>
      <c r="F77" s="1" t="s">
        <v>729</v>
      </c>
      <c r="G77">
        <v>1.5</v>
      </c>
      <c r="H77">
        <f>2.5*0.3</f>
        <v>0.75</v>
      </c>
      <c r="I77" t="s">
        <v>313</v>
      </c>
      <c r="J77" t="s">
        <v>798</v>
      </c>
      <c r="K77">
        <v>57</v>
      </c>
      <c r="L77">
        <v>33</v>
      </c>
      <c r="M77">
        <v>10</v>
      </c>
      <c r="N77">
        <v>4.0999999999999996</v>
      </c>
      <c r="O77">
        <v>1.06</v>
      </c>
      <c r="P77">
        <v>25</v>
      </c>
      <c r="Q77">
        <v>6.6</v>
      </c>
      <c r="R77" t="s">
        <v>108</v>
      </c>
      <c r="S77">
        <v>12</v>
      </c>
      <c r="T77">
        <v>748</v>
      </c>
      <c r="U77" s="7"/>
      <c r="V77">
        <v>26.6</v>
      </c>
      <c r="W77" t="s">
        <v>309</v>
      </c>
      <c r="X77" t="s">
        <v>340</v>
      </c>
      <c r="Y77" t="s">
        <v>664</v>
      </c>
      <c r="Z77" t="s">
        <v>621</v>
      </c>
      <c r="AA77" t="s">
        <v>2</v>
      </c>
      <c r="AB77" t="s">
        <v>2</v>
      </c>
      <c r="AC77" t="s">
        <v>2</v>
      </c>
      <c r="AF77">
        <v>185.1</v>
      </c>
      <c r="AK77">
        <v>1.2999999999999999E-2</v>
      </c>
      <c r="AM77">
        <v>7.1999999999999995E-2</v>
      </c>
    </row>
    <row r="78" spans="1:48" x14ac:dyDescent="0.25">
      <c r="A78" s="8" t="s">
        <v>641</v>
      </c>
      <c r="B78" t="s">
        <v>812</v>
      </c>
      <c r="C78">
        <v>1</v>
      </c>
      <c r="D78" t="s">
        <v>728</v>
      </c>
      <c r="E78" s="1" t="s">
        <v>1377</v>
      </c>
      <c r="F78" t="s">
        <v>725</v>
      </c>
      <c r="G78">
        <v>3</v>
      </c>
      <c r="H78">
        <v>7.8</v>
      </c>
      <c r="I78" t="s">
        <v>313</v>
      </c>
      <c r="J78" t="s">
        <v>135</v>
      </c>
      <c r="K78">
        <v>36</v>
      </c>
      <c r="L78">
        <v>49</v>
      </c>
      <c r="M78">
        <v>15</v>
      </c>
      <c r="N78">
        <v>1.27</v>
      </c>
      <c r="O78">
        <v>2</v>
      </c>
      <c r="P78">
        <v>15</v>
      </c>
      <c r="Q78">
        <v>6.8</v>
      </c>
      <c r="R78" t="s">
        <v>259</v>
      </c>
      <c r="S78">
        <v>9</v>
      </c>
      <c r="T78">
        <v>728</v>
      </c>
      <c r="U78" s="7">
        <v>14.8</v>
      </c>
      <c r="V78">
        <f>90+38</f>
        <v>128</v>
      </c>
      <c r="W78" t="s">
        <v>330</v>
      </c>
      <c r="X78" t="s">
        <v>303</v>
      </c>
      <c r="Y78" t="s">
        <v>664</v>
      </c>
      <c r="Z78" t="s">
        <v>621</v>
      </c>
      <c r="AA78" t="s">
        <v>2</v>
      </c>
      <c r="AB78" t="s">
        <v>2</v>
      </c>
      <c r="AC78" t="s">
        <v>708</v>
      </c>
      <c r="AK78">
        <v>0.17</v>
      </c>
      <c r="AM78">
        <v>0.28000000000000003</v>
      </c>
      <c r="AN78">
        <v>0</v>
      </c>
      <c r="AP78">
        <v>0.01</v>
      </c>
    </row>
    <row r="79" spans="1:48" x14ac:dyDescent="0.25">
      <c r="B79" t="s">
        <v>811</v>
      </c>
      <c r="C79">
        <v>1</v>
      </c>
      <c r="D79" t="s">
        <v>727</v>
      </c>
      <c r="E79" s="1" t="s">
        <v>1377</v>
      </c>
      <c r="F79" t="s">
        <v>725</v>
      </c>
      <c r="G79">
        <v>3.5</v>
      </c>
      <c r="H79">
        <v>8.1</v>
      </c>
      <c r="I79" t="s">
        <v>313</v>
      </c>
      <c r="J79" t="s">
        <v>135</v>
      </c>
      <c r="K79">
        <v>22</v>
      </c>
      <c r="L79">
        <v>55</v>
      </c>
      <c r="M79">
        <v>23</v>
      </c>
      <c r="N79">
        <v>1.26</v>
      </c>
      <c r="O79">
        <v>2.1</v>
      </c>
      <c r="P79">
        <v>12</v>
      </c>
      <c r="Q79">
        <v>7.7</v>
      </c>
      <c r="R79" t="s">
        <v>259</v>
      </c>
      <c r="S79">
        <v>9</v>
      </c>
      <c r="T79">
        <v>658</v>
      </c>
      <c r="U79" s="7">
        <v>14.8</v>
      </c>
      <c r="V79">
        <f>76*2</f>
        <v>152</v>
      </c>
      <c r="W79" t="s">
        <v>330</v>
      </c>
      <c r="X79" t="s">
        <v>303</v>
      </c>
      <c r="Y79" t="s">
        <v>664</v>
      </c>
      <c r="Z79" t="s">
        <v>621</v>
      </c>
      <c r="AA79" t="s">
        <v>2</v>
      </c>
      <c r="AB79" t="s">
        <v>2</v>
      </c>
      <c r="AC79" t="s">
        <v>708</v>
      </c>
    </row>
    <row r="80" spans="1:48" x14ac:dyDescent="0.25">
      <c r="A80" s="8" t="s">
        <v>851</v>
      </c>
      <c r="B80" t="s">
        <v>852</v>
      </c>
      <c r="C80">
        <v>1</v>
      </c>
      <c r="D80" s="1" t="s">
        <v>654</v>
      </c>
      <c r="E80" s="1" t="s">
        <v>1377</v>
      </c>
      <c r="F80" s="1" t="s">
        <v>729</v>
      </c>
      <c r="H80">
        <v>0.1</v>
      </c>
      <c r="I80" t="s">
        <v>307</v>
      </c>
      <c r="K80">
        <v>28</v>
      </c>
      <c r="L80">
        <v>35</v>
      </c>
      <c r="M80">
        <v>37</v>
      </c>
      <c r="N80">
        <v>2.27</v>
      </c>
      <c r="P80">
        <v>31.8</v>
      </c>
      <c r="Q80">
        <v>8.5</v>
      </c>
      <c r="R80" t="s">
        <v>108</v>
      </c>
      <c r="S80">
        <v>12</v>
      </c>
      <c r="T80">
        <v>925.89999999999986</v>
      </c>
      <c r="U80" s="7">
        <v>8.9</v>
      </c>
      <c r="V80">
        <v>25</v>
      </c>
      <c r="W80" t="s">
        <v>309</v>
      </c>
      <c r="X80" t="s">
        <v>303</v>
      </c>
      <c r="Y80" t="s">
        <v>664</v>
      </c>
      <c r="Z80" t="s">
        <v>268</v>
      </c>
      <c r="AA80" t="s">
        <v>2</v>
      </c>
      <c r="AB80" t="s">
        <v>2</v>
      </c>
      <c r="AC80" t="s">
        <v>2</v>
      </c>
      <c r="AF80" s="28">
        <v>420</v>
      </c>
      <c r="AK80" s="28">
        <v>0.82599999999999996</v>
      </c>
      <c r="AL80" s="28">
        <v>0.19400000000000001</v>
      </c>
      <c r="AM80" s="28">
        <v>2.839</v>
      </c>
      <c r="AQ80" s="28">
        <v>0.189</v>
      </c>
      <c r="AR80" s="28">
        <v>0.42399999999999999</v>
      </c>
      <c r="AS80" s="28">
        <v>0.63100000000000001</v>
      </c>
    </row>
    <row r="81" spans="1:45" x14ac:dyDescent="0.25">
      <c r="B81" t="s">
        <v>853</v>
      </c>
      <c r="C81">
        <v>1</v>
      </c>
      <c r="D81" s="1" t="s">
        <v>654</v>
      </c>
      <c r="E81" s="1" t="s">
        <v>1377</v>
      </c>
      <c r="F81" s="1" t="s">
        <v>729</v>
      </c>
      <c r="H81">
        <v>0.1</v>
      </c>
      <c r="I81" t="s">
        <v>307</v>
      </c>
      <c r="K81">
        <v>28</v>
      </c>
      <c r="L81">
        <v>35</v>
      </c>
      <c r="M81">
        <v>37</v>
      </c>
      <c r="N81">
        <v>2.27</v>
      </c>
      <c r="P81">
        <v>31.8</v>
      </c>
      <c r="Q81">
        <v>8.5</v>
      </c>
      <c r="R81" t="s">
        <v>108</v>
      </c>
      <c r="S81">
        <v>12</v>
      </c>
      <c r="T81">
        <v>925.89999999999986</v>
      </c>
      <c r="U81" s="7">
        <v>8.9</v>
      </c>
      <c r="V81">
        <v>25</v>
      </c>
      <c r="W81" t="s">
        <v>330</v>
      </c>
      <c r="X81" t="s">
        <v>303</v>
      </c>
      <c r="Y81" t="s">
        <v>664</v>
      </c>
      <c r="Z81" t="s">
        <v>268</v>
      </c>
      <c r="AA81" t="s">
        <v>2</v>
      </c>
      <c r="AB81" t="s">
        <v>2</v>
      </c>
      <c r="AC81" t="s">
        <v>2</v>
      </c>
      <c r="AF81" s="28">
        <v>407</v>
      </c>
      <c r="AK81" s="28">
        <v>0.70299999999999996</v>
      </c>
      <c r="AL81" s="28">
        <v>0.14599999999999999</v>
      </c>
      <c r="AM81" s="28">
        <v>2.242</v>
      </c>
      <c r="AQ81" s="28">
        <v>0.158</v>
      </c>
      <c r="AR81" s="28">
        <v>0.33400000000000002</v>
      </c>
      <c r="AS81" s="28">
        <v>0.51200000000000001</v>
      </c>
    </row>
    <row r="82" spans="1:45" x14ac:dyDescent="0.25">
      <c r="A82" s="8" t="s">
        <v>892</v>
      </c>
      <c r="B82" t="s">
        <v>911</v>
      </c>
      <c r="C82">
        <v>1</v>
      </c>
      <c r="D82" t="s">
        <v>908</v>
      </c>
      <c r="E82" s="1" t="s">
        <v>1378</v>
      </c>
      <c r="F82" s="1" t="s">
        <v>729</v>
      </c>
      <c r="G82">
        <v>0.9</v>
      </c>
      <c r="H82">
        <v>13.8</v>
      </c>
      <c r="I82" t="s">
        <v>307</v>
      </c>
      <c r="J82" t="s">
        <v>299</v>
      </c>
      <c r="K82">
        <v>41.5</v>
      </c>
      <c r="L82">
        <v>27.1</v>
      </c>
      <c r="M82">
        <v>31.4</v>
      </c>
      <c r="N82">
        <v>1.74</v>
      </c>
      <c r="O82">
        <v>1.22</v>
      </c>
      <c r="P82">
        <v>60.5</v>
      </c>
      <c r="Q82">
        <v>5.9</v>
      </c>
      <c r="R82" t="s">
        <v>257</v>
      </c>
      <c r="S82">
        <v>6</v>
      </c>
      <c r="T82">
        <v>535</v>
      </c>
      <c r="U82" s="7"/>
      <c r="V82">
        <v>0</v>
      </c>
      <c r="W82" t="s">
        <v>325</v>
      </c>
      <c r="X82" t="s">
        <v>303</v>
      </c>
      <c r="Y82" t="s">
        <v>664</v>
      </c>
      <c r="Z82" t="s">
        <v>621</v>
      </c>
      <c r="AA82" t="s">
        <v>2</v>
      </c>
      <c r="AB82" t="s">
        <v>2</v>
      </c>
      <c r="AC82" t="s">
        <v>2</v>
      </c>
      <c r="AF82">
        <v>56</v>
      </c>
      <c r="AK82">
        <v>0.36</v>
      </c>
      <c r="AM82">
        <v>0.41</v>
      </c>
    </row>
    <row r="83" spans="1:45" x14ac:dyDescent="0.25">
      <c r="B83" t="s">
        <v>913</v>
      </c>
      <c r="C83">
        <v>1</v>
      </c>
      <c r="D83" t="s">
        <v>908</v>
      </c>
      <c r="E83" s="1" t="s">
        <v>1378</v>
      </c>
      <c r="F83" s="1" t="s">
        <v>729</v>
      </c>
      <c r="G83">
        <v>0.9</v>
      </c>
      <c r="H83">
        <v>13.8</v>
      </c>
      <c r="I83" t="s">
        <v>307</v>
      </c>
      <c r="J83" t="s">
        <v>225</v>
      </c>
      <c r="K83">
        <v>41.5</v>
      </c>
      <c r="L83">
        <v>27.1</v>
      </c>
      <c r="M83">
        <v>31.4</v>
      </c>
      <c r="N83">
        <v>1.74</v>
      </c>
      <c r="O83">
        <v>1.22</v>
      </c>
      <c r="P83">
        <v>60.5</v>
      </c>
      <c r="Q83">
        <v>5.9</v>
      </c>
      <c r="R83" t="s">
        <v>257</v>
      </c>
      <c r="S83">
        <v>6</v>
      </c>
      <c r="T83">
        <v>561</v>
      </c>
      <c r="U83" s="7"/>
      <c r="V83">
        <v>48.7</v>
      </c>
      <c r="W83" t="s">
        <v>309</v>
      </c>
      <c r="X83" t="s">
        <v>303</v>
      </c>
      <c r="Y83" t="s">
        <v>664</v>
      </c>
      <c r="Z83" t="s">
        <v>621</v>
      </c>
      <c r="AA83" t="s">
        <v>2</v>
      </c>
      <c r="AB83" t="s">
        <v>2</v>
      </c>
      <c r="AC83" t="s">
        <v>2</v>
      </c>
      <c r="AF83">
        <v>55</v>
      </c>
      <c r="AK83">
        <v>0.16</v>
      </c>
      <c r="AM83">
        <v>0.18</v>
      </c>
    </row>
    <row r="84" spans="1:45" x14ac:dyDescent="0.25">
      <c r="B84" t="s">
        <v>914</v>
      </c>
      <c r="C84">
        <v>1</v>
      </c>
      <c r="D84" t="s">
        <v>908</v>
      </c>
      <c r="E84" s="1" t="s">
        <v>1378</v>
      </c>
      <c r="F84" s="1" t="s">
        <v>729</v>
      </c>
      <c r="G84">
        <v>0.9</v>
      </c>
      <c r="H84">
        <v>13.8</v>
      </c>
      <c r="I84" t="s">
        <v>307</v>
      </c>
      <c r="J84" t="s">
        <v>299</v>
      </c>
      <c r="K84">
        <v>41.5</v>
      </c>
      <c r="L84">
        <v>27.1</v>
      </c>
      <c r="M84">
        <v>31.4</v>
      </c>
      <c r="N84">
        <v>1.74</v>
      </c>
      <c r="O84">
        <v>1.22</v>
      </c>
      <c r="P84">
        <v>60.5</v>
      </c>
      <c r="Q84">
        <v>5.9</v>
      </c>
      <c r="R84" t="s">
        <v>257</v>
      </c>
      <c r="S84">
        <v>6</v>
      </c>
      <c r="T84">
        <v>422</v>
      </c>
      <c r="U84" s="7"/>
      <c r="V84">
        <v>117.4</v>
      </c>
      <c r="W84" t="s">
        <v>330</v>
      </c>
      <c r="X84" t="s">
        <v>303</v>
      </c>
      <c r="Y84" t="s">
        <v>664</v>
      </c>
      <c r="Z84" t="s">
        <v>621</v>
      </c>
      <c r="AA84" t="s">
        <v>2</v>
      </c>
      <c r="AB84" t="s">
        <v>2</v>
      </c>
      <c r="AC84" t="s">
        <v>2</v>
      </c>
      <c r="AF84">
        <v>4</v>
      </c>
      <c r="AK84">
        <v>0.01</v>
      </c>
      <c r="AM84">
        <v>0.02</v>
      </c>
    </row>
    <row r="85" spans="1:45" x14ac:dyDescent="0.25">
      <c r="B85" t="s">
        <v>915</v>
      </c>
      <c r="C85">
        <v>1</v>
      </c>
      <c r="D85" t="s">
        <v>908</v>
      </c>
      <c r="E85" s="1" t="s">
        <v>1378</v>
      </c>
      <c r="F85" s="1" t="s">
        <v>729</v>
      </c>
      <c r="G85">
        <v>0.9</v>
      </c>
      <c r="H85">
        <v>13.8</v>
      </c>
      <c r="I85" t="s">
        <v>307</v>
      </c>
      <c r="J85" t="s">
        <v>299</v>
      </c>
      <c r="K85">
        <v>41.5</v>
      </c>
      <c r="L85">
        <v>27.1</v>
      </c>
      <c r="M85">
        <v>31.4</v>
      </c>
      <c r="N85">
        <v>1.74</v>
      </c>
      <c r="O85">
        <v>1.22</v>
      </c>
      <c r="P85">
        <v>60.5</v>
      </c>
      <c r="Q85">
        <v>5.9</v>
      </c>
      <c r="R85" t="s">
        <v>257</v>
      </c>
      <c r="S85">
        <v>6</v>
      </c>
      <c r="T85">
        <v>480</v>
      </c>
      <c r="U85" s="7"/>
      <c r="V85">
        <v>0</v>
      </c>
      <c r="W85" t="s">
        <v>325</v>
      </c>
      <c r="X85" t="s">
        <v>303</v>
      </c>
      <c r="Y85" t="s">
        <v>664</v>
      </c>
      <c r="Z85" t="s">
        <v>621</v>
      </c>
      <c r="AA85" t="s">
        <v>2</v>
      </c>
      <c r="AB85" t="s">
        <v>2</v>
      </c>
      <c r="AC85" t="s">
        <v>2</v>
      </c>
      <c r="AF85">
        <v>70</v>
      </c>
      <c r="AK85">
        <v>0.08</v>
      </c>
      <c r="AM85">
        <v>0.15</v>
      </c>
    </row>
    <row r="86" spans="1:45" x14ac:dyDescent="0.25">
      <c r="B86" t="s">
        <v>916</v>
      </c>
      <c r="C86">
        <v>1</v>
      </c>
      <c r="D86" t="s">
        <v>908</v>
      </c>
      <c r="E86" s="1" t="s">
        <v>1378</v>
      </c>
      <c r="F86" s="1" t="s">
        <v>729</v>
      </c>
      <c r="G86">
        <v>0.9</v>
      </c>
      <c r="H86">
        <v>13.8</v>
      </c>
      <c r="I86" t="s">
        <v>307</v>
      </c>
      <c r="J86" t="s">
        <v>225</v>
      </c>
      <c r="K86">
        <v>41.5</v>
      </c>
      <c r="L86">
        <v>27.1</v>
      </c>
      <c r="M86">
        <v>31.4</v>
      </c>
      <c r="N86">
        <v>1.74</v>
      </c>
      <c r="O86">
        <v>1.22</v>
      </c>
      <c r="P86">
        <v>60.5</v>
      </c>
      <c r="Q86">
        <v>5.9</v>
      </c>
      <c r="R86" t="s">
        <v>257</v>
      </c>
      <c r="S86">
        <v>6</v>
      </c>
      <c r="T86">
        <v>601</v>
      </c>
      <c r="U86" s="7"/>
      <c r="W86" t="s">
        <v>325</v>
      </c>
      <c r="X86" t="s">
        <v>303</v>
      </c>
      <c r="Y86" t="s">
        <v>664</v>
      </c>
      <c r="Z86" t="s">
        <v>621</v>
      </c>
      <c r="AA86" t="s">
        <v>2</v>
      </c>
      <c r="AB86" t="s">
        <v>2</v>
      </c>
      <c r="AC86" t="s">
        <v>2</v>
      </c>
      <c r="AF86">
        <v>50</v>
      </c>
      <c r="AK86">
        <v>0.06</v>
      </c>
      <c r="AM86">
        <v>7.0000000000000007E-2</v>
      </c>
    </row>
    <row r="87" spans="1:45" x14ac:dyDescent="0.25">
      <c r="B87" t="s">
        <v>917</v>
      </c>
      <c r="C87">
        <v>1</v>
      </c>
      <c r="D87" t="s">
        <v>908</v>
      </c>
      <c r="E87" s="1" t="s">
        <v>1378</v>
      </c>
      <c r="F87" s="1" t="s">
        <v>729</v>
      </c>
      <c r="G87">
        <v>0.9</v>
      </c>
      <c r="H87">
        <v>13.8</v>
      </c>
      <c r="I87" t="s">
        <v>307</v>
      </c>
      <c r="J87" t="s">
        <v>299</v>
      </c>
      <c r="K87">
        <v>41.5</v>
      </c>
      <c r="L87">
        <v>27.1</v>
      </c>
      <c r="M87">
        <v>31.4</v>
      </c>
      <c r="N87">
        <v>1.74</v>
      </c>
      <c r="O87">
        <v>1.22</v>
      </c>
      <c r="P87">
        <v>60.5</v>
      </c>
      <c r="Q87">
        <v>5.9</v>
      </c>
      <c r="R87" t="s">
        <v>257</v>
      </c>
      <c r="S87">
        <v>6</v>
      </c>
      <c r="T87">
        <v>466</v>
      </c>
      <c r="U87" s="7"/>
      <c r="V87">
        <v>0</v>
      </c>
      <c r="W87" t="s">
        <v>325</v>
      </c>
      <c r="X87" t="s">
        <v>303</v>
      </c>
      <c r="Y87" t="s">
        <v>664</v>
      </c>
      <c r="Z87" t="s">
        <v>621</v>
      </c>
      <c r="AA87" t="s">
        <v>2</v>
      </c>
      <c r="AB87" t="s">
        <v>2</v>
      </c>
      <c r="AC87" t="s">
        <v>2</v>
      </c>
      <c r="AF87">
        <v>27</v>
      </c>
      <c r="AK87">
        <v>0.05</v>
      </c>
      <c r="AM87">
        <v>0.06</v>
      </c>
    </row>
    <row r="88" spans="1:45" x14ac:dyDescent="0.25">
      <c r="B88" t="s">
        <v>918</v>
      </c>
      <c r="C88">
        <v>1</v>
      </c>
      <c r="D88" t="s">
        <v>908</v>
      </c>
      <c r="E88" s="1" t="s">
        <v>1378</v>
      </c>
      <c r="F88" s="1" t="s">
        <v>729</v>
      </c>
      <c r="G88">
        <v>0.9</v>
      </c>
      <c r="H88">
        <v>13.8</v>
      </c>
      <c r="I88" t="s">
        <v>307</v>
      </c>
      <c r="J88" t="s">
        <v>225</v>
      </c>
      <c r="K88">
        <v>41.5</v>
      </c>
      <c r="L88">
        <v>27.1</v>
      </c>
      <c r="M88">
        <v>31.4</v>
      </c>
      <c r="N88">
        <v>1.74</v>
      </c>
      <c r="O88">
        <v>1.22</v>
      </c>
      <c r="P88">
        <v>60.5</v>
      </c>
      <c r="Q88">
        <v>5.9</v>
      </c>
      <c r="R88" t="s">
        <v>257</v>
      </c>
      <c r="S88">
        <v>6</v>
      </c>
      <c r="T88">
        <v>547</v>
      </c>
      <c r="U88" s="7"/>
      <c r="W88" t="s">
        <v>325</v>
      </c>
      <c r="X88" t="s">
        <v>303</v>
      </c>
      <c r="Y88" t="s">
        <v>664</v>
      </c>
      <c r="Z88" t="s">
        <v>621</v>
      </c>
      <c r="AA88" t="s">
        <v>2</v>
      </c>
      <c r="AB88" t="s">
        <v>2</v>
      </c>
      <c r="AC88" t="s">
        <v>2</v>
      </c>
      <c r="AF88">
        <v>78</v>
      </c>
      <c r="AK88">
        <v>0.28000000000000003</v>
      </c>
      <c r="AM88">
        <v>0.34</v>
      </c>
    </row>
    <row r="89" spans="1:45" x14ac:dyDescent="0.25">
      <c r="B89" t="s">
        <v>919</v>
      </c>
      <c r="C89">
        <v>1</v>
      </c>
      <c r="D89" t="s">
        <v>908</v>
      </c>
      <c r="E89" s="1" t="s">
        <v>1378</v>
      </c>
      <c r="F89" s="1" t="s">
        <v>729</v>
      </c>
      <c r="G89">
        <v>0.9</v>
      </c>
      <c r="H89">
        <v>13.8</v>
      </c>
      <c r="I89" t="s">
        <v>307</v>
      </c>
      <c r="J89" t="s">
        <v>299</v>
      </c>
      <c r="K89">
        <v>41.5</v>
      </c>
      <c r="L89">
        <v>27.1</v>
      </c>
      <c r="M89">
        <v>31.4</v>
      </c>
      <c r="N89">
        <v>1.74</v>
      </c>
      <c r="O89">
        <v>1.22</v>
      </c>
      <c r="P89">
        <v>60.5</v>
      </c>
      <c r="Q89">
        <v>5.9</v>
      </c>
      <c r="R89" t="s">
        <v>257</v>
      </c>
      <c r="S89">
        <v>6</v>
      </c>
      <c r="T89">
        <v>341</v>
      </c>
      <c r="U89" s="7"/>
      <c r="V89">
        <v>0</v>
      </c>
      <c r="W89" t="s">
        <v>325</v>
      </c>
      <c r="X89" t="s">
        <v>303</v>
      </c>
      <c r="Y89" t="s">
        <v>664</v>
      </c>
      <c r="Z89" t="s">
        <v>621</v>
      </c>
      <c r="AA89" t="s">
        <v>2</v>
      </c>
      <c r="AB89" t="s">
        <v>2</v>
      </c>
      <c r="AC89" t="s">
        <v>2</v>
      </c>
      <c r="AF89">
        <v>0</v>
      </c>
      <c r="AK89">
        <v>0</v>
      </c>
      <c r="AM89">
        <v>0</v>
      </c>
    </row>
    <row r="90" spans="1:45" x14ac:dyDescent="0.25">
      <c r="B90" t="s">
        <v>912</v>
      </c>
      <c r="C90">
        <v>1</v>
      </c>
      <c r="D90" t="s">
        <v>909</v>
      </c>
      <c r="E90" s="1" t="s">
        <v>1378</v>
      </c>
      <c r="F90" s="1" t="s">
        <v>729</v>
      </c>
      <c r="G90">
        <v>0.8</v>
      </c>
      <c r="H90">
        <v>14.9</v>
      </c>
      <c r="I90" t="s">
        <v>307</v>
      </c>
      <c r="J90" t="s">
        <v>299</v>
      </c>
      <c r="K90">
        <v>40.299999999999997</v>
      </c>
      <c r="L90">
        <v>32.4</v>
      </c>
      <c r="M90">
        <v>27.4</v>
      </c>
      <c r="N90">
        <v>2.3199999999999998</v>
      </c>
      <c r="O90">
        <v>1.18</v>
      </c>
      <c r="P90">
        <v>63.2</v>
      </c>
      <c r="Q90">
        <v>6.7</v>
      </c>
      <c r="R90" t="s">
        <v>257</v>
      </c>
      <c r="S90">
        <v>6</v>
      </c>
      <c r="T90">
        <v>535</v>
      </c>
      <c r="U90" s="7"/>
      <c r="V90">
        <v>0</v>
      </c>
      <c r="W90" t="s">
        <v>325</v>
      </c>
      <c r="X90" t="s">
        <v>303</v>
      </c>
      <c r="Y90" t="s">
        <v>664</v>
      </c>
      <c r="Z90" t="s">
        <v>621</v>
      </c>
      <c r="AA90" t="s">
        <v>2</v>
      </c>
      <c r="AB90" t="s">
        <v>2</v>
      </c>
      <c r="AC90" t="s">
        <v>2</v>
      </c>
      <c r="AF90">
        <v>43</v>
      </c>
      <c r="AK90">
        <v>0.24</v>
      </c>
      <c r="AM90">
        <v>0.39</v>
      </c>
    </row>
    <row r="91" spans="1:45" x14ac:dyDescent="0.25">
      <c r="B91" t="s">
        <v>920</v>
      </c>
      <c r="C91">
        <v>1</v>
      </c>
      <c r="D91" t="s">
        <v>909</v>
      </c>
      <c r="E91" s="1" t="s">
        <v>1378</v>
      </c>
      <c r="F91" s="1" t="s">
        <v>729</v>
      </c>
      <c r="G91">
        <v>0.8</v>
      </c>
      <c r="H91">
        <v>14.9</v>
      </c>
      <c r="I91" t="s">
        <v>307</v>
      </c>
      <c r="J91" t="s">
        <v>225</v>
      </c>
      <c r="K91">
        <v>40.299999999999997</v>
      </c>
      <c r="L91">
        <v>32.4</v>
      </c>
      <c r="M91">
        <v>27.4</v>
      </c>
      <c r="N91">
        <v>2.3199999999999998</v>
      </c>
      <c r="O91">
        <v>1.18</v>
      </c>
      <c r="P91">
        <v>63.2</v>
      </c>
      <c r="Q91">
        <v>6.7</v>
      </c>
      <c r="R91" t="s">
        <v>257</v>
      </c>
      <c r="S91">
        <v>6</v>
      </c>
      <c r="T91">
        <v>561</v>
      </c>
      <c r="U91" s="7"/>
      <c r="V91">
        <v>48.7</v>
      </c>
      <c r="W91" t="s">
        <v>309</v>
      </c>
      <c r="X91" t="s">
        <v>303</v>
      </c>
      <c r="Y91" t="s">
        <v>664</v>
      </c>
      <c r="Z91" t="s">
        <v>621</v>
      </c>
      <c r="AA91" t="s">
        <v>2</v>
      </c>
      <c r="AB91" t="s">
        <v>2</v>
      </c>
      <c r="AC91" t="s">
        <v>2</v>
      </c>
      <c r="AF91">
        <v>50</v>
      </c>
      <c r="AK91">
        <v>0.12</v>
      </c>
      <c r="AM91">
        <v>0.15</v>
      </c>
    </row>
    <row r="92" spans="1:45" x14ac:dyDescent="0.25">
      <c r="B92" t="s">
        <v>921</v>
      </c>
      <c r="C92">
        <v>1</v>
      </c>
      <c r="D92" t="s">
        <v>909</v>
      </c>
      <c r="E92" s="1" t="s">
        <v>1378</v>
      </c>
      <c r="F92" s="1" t="s">
        <v>729</v>
      </c>
      <c r="G92">
        <v>0.8</v>
      </c>
      <c r="H92">
        <v>14.9</v>
      </c>
      <c r="I92" t="s">
        <v>307</v>
      </c>
      <c r="J92" t="s">
        <v>299</v>
      </c>
      <c r="K92">
        <v>40.299999999999997</v>
      </c>
      <c r="L92">
        <v>32.4</v>
      </c>
      <c r="M92">
        <v>27.4</v>
      </c>
      <c r="N92">
        <v>2.3199999999999998</v>
      </c>
      <c r="O92">
        <v>1.18</v>
      </c>
      <c r="P92">
        <v>63.2</v>
      </c>
      <c r="Q92">
        <v>6.7</v>
      </c>
      <c r="R92" t="s">
        <v>257</v>
      </c>
      <c r="S92">
        <v>6</v>
      </c>
      <c r="T92">
        <v>422</v>
      </c>
      <c r="U92" s="7"/>
      <c r="V92">
        <v>117.4</v>
      </c>
      <c r="W92" t="s">
        <v>330</v>
      </c>
      <c r="X92" t="s">
        <v>303</v>
      </c>
      <c r="Y92" t="s">
        <v>664</v>
      </c>
      <c r="Z92" t="s">
        <v>621</v>
      </c>
      <c r="AA92" t="s">
        <v>2</v>
      </c>
      <c r="AB92" t="s">
        <v>2</v>
      </c>
      <c r="AC92" t="s">
        <v>2</v>
      </c>
      <c r="AF92">
        <v>7</v>
      </c>
      <c r="AK92">
        <v>0.01</v>
      </c>
      <c r="AM92">
        <v>0.01</v>
      </c>
    </row>
    <row r="93" spans="1:45" x14ac:dyDescent="0.25">
      <c r="B93" t="s">
        <v>922</v>
      </c>
      <c r="C93">
        <v>1</v>
      </c>
      <c r="D93" t="s">
        <v>909</v>
      </c>
      <c r="E93" s="1" t="s">
        <v>1378</v>
      </c>
      <c r="F93" s="1" t="s">
        <v>729</v>
      </c>
      <c r="G93">
        <v>0.8</v>
      </c>
      <c r="H93">
        <v>14.9</v>
      </c>
      <c r="I93" t="s">
        <v>307</v>
      </c>
      <c r="J93" t="s">
        <v>299</v>
      </c>
      <c r="K93">
        <v>40.299999999999997</v>
      </c>
      <c r="L93">
        <v>32.4</v>
      </c>
      <c r="M93">
        <v>27.4</v>
      </c>
      <c r="N93">
        <v>2.3199999999999998</v>
      </c>
      <c r="O93">
        <v>1.18</v>
      </c>
      <c r="P93">
        <v>63.2</v>
      </c>
      <c r="Q93">
        <v>6.7</v>
      </c>
      <c r="R93" t="s">
        <v>257</v>
      </c>
      <c r="S93">
        <v>6</v>
      </c>
      <c r="T93">
        <v>480</v>
      </c>
      <c r="U93" s="7"/>
      <c r="V93">
        <v>0</v>
      </c>
      <c r="W93" t="s">
        <v>325</v>
      </c>
      <c r="X93" t="s">
        <v>303</v>
      </c>
      <c r="Y93" t="s">
        <v>664</v>
      </c>
      <c r="Z93" t="s">
        <v>621</v>
      </c>
      <c r="AA93" t="s">
        <v>2</v>
      </c>
      <c r="AB93" t="s">
        <v>2</v>
      </c>
      <c r="AC93" t="s">
        <v>2</v>
      </c>
      <c r="AF93">
        <v>91</v>
      </c>
      <c r="AK93">
        <v>0.75</v>
      </c>
      <c r="AM93">
        <v>0.79</v>
      </c>
    </row>
    <row r="94" spans="1:45" x14ac:dyDescent="0.25">
      <c r="B94" t="s">
        <v>923</v>
      </c>
      <c r="C94">
        <v>1</v>
      </c>
      <c r="D94" t="s">
        <v>909</v>
      </c>
      <c r="E94" s="1" t="s">
        <v>1378</v>
      </c>
      <c r="F94" s="1" t="s">
        <v>729</v>
      </c>
      <c r="G94">
        <v>0.8</v>
      </c>
      <c r="H94">
        <v>14.9</v>
      </c>
      <c r="I94" t="s">
        <v>307</v>
      </c>
      <c r="J94" t="s">
        <v>225</v>
      </c>
      <c r="K94">
        <v>40.299999999999997</v>
      </c>
      <c r="L94">
        <v>32.4</v>
      </c>
      <c r="M94">
        <v>27.4</v>
      </c>
      <c r="N94">
        <v>2.3199999999999998</v>
      </c>
      <c r="O94">
        <v>1.18</v>
      </c>
      <c r="P94">
        <v>63.2</v>
      </c>
      <c r="Q94">
        <v>6.7</v>
      </c>
      <c r="R94" t="s">
        <v>257</v>
      </c>
      <c r="S94">
        <v>6</v>
      </c>
      <c r="T94">
        <v>601</v>
      </c>
      <c r="U94" s="7"/>
      <c r="W94" t="s">
        <v>325</v>
      </c>
      <c r="X94" t="s">
        <v>303</v>
      </c>
      <c r="Y94" t="s">
        <v>665</v>
      </c>
      <c r="Z94" t="s">
        <v>621</v>
      </c>
      <c r="AA94" t="s">
        <v>2</v>
      </c>
      <c r="AB94" t="s">
        <v>2</v>
      </c>
      <c r="AC94" t="s">
        <v>2</v>
      </c>
      <c r="AF94">
        <v>55</v>
      </c>
      <c r="AK94">
        <v>0.04</v>
      </c>
      <c r="AM94">
        <v>0.05</v>
      </c>
    </row>
    <row r="95" spans="1:45" x14ac:dyDescent="0.25">
      <c r="B95" t="s">
        <v>924</v>
      </c>
      <c r="C95">
        <v>1</v>
      </c>
      <c r="D95" t="s">
        <v>909</v>
      </c>
      <c r="E95" s="1" t="s">
        <v>1378</v>
      </c>
      <c r="F95" s="1" t="s">
        <v>729</v>
      </c>
      <c r="G95">
        <v>0.8</v>
      </c>
      <c r="H95">
        <v>14.9</v>
      </c>
      <c r="I95" t="s">
        <v>307</v>
      </c>
      <c r="J95" t="s">
        <v>299</v>
      </c>
      <c r="K95">
        <v>40.299999999999997</v>
      </c>
      <c r="L95">
        <v>32.4</v>
      </c>
      <c r="M95">
        <v>27.4</v>
      </c>
      <c r="N95">
        <v>2.3199999999999998</v>
      </c>
      <c r="O95">
        <v>1.18</v>
      </c>
      <c r="P95">
        <v>63.2</v>
      </c>
      <c r="Q95">
        <v>6.7</v>
      </c>
      <c r="R95" t="s">
        <v>257</v>
      </c>
      <c r="S95">
        <v>6</v>
      </c>
      <c r="T95">
        <v>466</v>
      </c>
      <c r="U95" s="7"/>
      <c r="V95">
        <v>0</v>
      </c>
      <c r="W95" t="s">
        <v>325</v>
      </c>
      <c r="X95" t="s">
        <v>303</v>
      </c>
      <c r="Y95" t="s">
        <v>665</v>
      </c>
      <c r="Z95" t="s">
        <v>621</v>
      </c>
      <c r="AA95" t="s">
        <v>2</v>
      </c>
      <c r="AB95" t="s">
        <v>2</v>
      </c>
      <c r="AC95" t="s">
        <v>2</v>
      </c>
      <c r="AF95">
        <v>48</v>
      </c>
      <c r="AK95">
        <v>0.05</v>
      </c>
      <c r="AM95">
        <v>7.0000000000000007E-2</v>
      </c>
    </row>
    <row r="96" spans="1:45" x14ac:dyDescent="0.25">
      <c r="B96" t="s">
        <v>925</v>
      </c>
      <c r="C96">
        <v>1</v>
      </c>
      <c r="D96" t="s">
        <v>909</v>
      </c>
      <c r="E96" s="1" t="s">
        <v>1378</v>
      </c>
      <c r="F96" s="1" t="s">
        <v>729</v>
      </c>
      <c r="G96">
        <v>0.8</v>
      </c>
      <c r="H96">
        <v>14.9</v>
      </c>
      <c r="I96" t="s">
        <v>307</v>
      </c>
      <c r="J96" t="s">
        <v>225</v>
      </c>
      <c r="K96">
        <v>40.299999999999997</v>
      </c>
      <c r="L96">
        <v>32.4</v>
      </c>
      <c r="M96">
        <v>27.4</v>
      </c>
      <c r="N96">
        <v>2.3199999999999998</v>
      </c>
      <c r="O96">
        <v>1.18</v>
      </c>
      <c r="P96">
        <v>63.2</v>
      </c>
      <c r="Q96">
        <v>6.7</v>
      </c>
      <c r="R96" t="s">
        <v>257</v>
      </c>
      <c r="S96">
        <v>6</v>
      </c>
      <c r="T96">
        <v>547</v>
      </c>
      <c r="U96" s="7"/>
      <c r="W96" t="s">
        <v>325</v>
      </c>
      <c r="X96" t="s">
        <v>303</v>
      </c>
      <c r="Y96" t="s">
        <v>665</v>
      </c>
      <c r="Z96" t="s">
        <v>621</v>
      </c>
      <c r="AA96" t="s">
        <v>2</v>
      </c>
      <c r="AB96" t="s">
        <v>2</v>
      </c>
      <c r="AC96" t="s">
        <v>2</v>
      </c>
      <c r="AF96">
        <v>84</v>
      </c>
      <c r="AK96">
        <v>0.08</v>
      </c>
      <c r="AM96">
        <v>0.08</v>
      </c>
    </row>
    <row r="97" spans="2:39" x14ac:dyDescent="0.25">
      <c r="B97" t="s">
        <v>926</v>
      </c>
      <c r="C97">
        <v>1</v>
      </c>
      <c r="D97" t="s">
        <v>909</v>
      </c>
      <c r="E97" s="1" t="s">
        <v>1378</v>
      </c>
      <c r="F97" s="1" t="s">
        <v>729</v>
      </c>
      <c r="G97">
        <v>0.8</v>
      </c>
      <c r="H97">
        <v>14.9</v>
      </c>
      <c r="I97" t="s">
        <v>307</v>
      </c>
      <c r="J97" t="s">
        <v>299</v>
      </c>
      <c r="K97">
        <v>40.299999999999997</v>
      </c>
      <c r="L97">
        <v>32.4</v>
      </c>
      <c r="M97">
        <v>27.4</v>
      </c>
      <c r="N97">
        <v>2.3199999999999998</v>
      </c>
      <c r="O97">
        <v>1.18</v>
      </c>
      <c r="P97">
        <v>63.2</v>
      </c>
      <c r="Q97">
        <v>6.7</v>
      </c>
      <c r="R97" t="s">
        <v>257</v>
      </c>
      <c r="S97">
        <v>6</v>
      </c>
      <c r="T97">
        <v>341</v>
      </c>
      <c r="U97" s="7"/>
      <c r="V97">
        <v>0</v>
      </c>
      <c r="W97" t="s">
        <v>325</v>
      </c>
      <c r="X97" t="s">
        <v>303</v>
      </c>
      <c r="Y97" t="s">
        <v>665</v>
      </c>
      <c r="Z97" t="s">
        <v>621</v>
      </c>
      <c r="AA97" t="s">
        <v>2</v>
      </c>
      <c r="AB97" t="s">
        <v>2</v>
      </c>
      <c r="AC97" t="s">
        <v>2</v>
      </c>
      <c r="AF97">
        <v>11</v>
      </c>
      <c r="AK97">
        <v>0.01</v>
      </c>
      <c r="AM97">
        <v>0.01</v>
      </c>
    </row>
    <row r="98" spans="2:39" x14ac:dyDescent="0.25">
      <c r="B98" t="s">
        <v>927</v>
      </c>
      <c r="C98">
        <v>1</v>
      </c>
      <c r="D98" t="s">
        <v>910</v>
      </c>
      <c r="E98" s="1" t="s">
        <v>1378</v>
      </c>
      <c r="F98" s="1" t="s">
        <v>729</v>
      </c>
      <c r="G98">
        <v>0.9</v>
      </c>
      <c r="H98">
        <v>7</v>
      </c>
      <c r="I98" t="s">
        <v>307</v>
      </c>
      <c r="J98" t="s">
        <v>299</v>
      </c>
      <c r="K98">
        <v>41.5</v>
      </c>
      <c r="L98">
        <v>27.1</v>
      </c>
      <c r="M98">
        <v>31.4</v>
      </c>
      <c r="N98">
        <v>1.74</v>
      </c>
      <c r="O98">
        <v>1.22</v>
      </c>
      <c r="P98">
        <v>42</v>
      </c>
      <c r="Q98">
        <v>5.9</v>
      </c>
      <c r="R98" t="s">
        <v>257</v>
      </c>
      <c r="S98">
        <v>6</v>
      </c>
      <c r="T98">
        <v>535</v>
      </c>
      <c r="U98" s="7"/>
      <c r="V98">
        <v>0</v>
      </c>
      <c r="W98" t="s">
        <v>325</v>
      </c>
      <c r="X98" t="s">
        <v>303</v>
      </c>
      <c r="Y98" t="s">
        <v>664</v>
      </c>
      <c r="Z98" t="s">
        <v>621</v>
      </c>
      <c r="AA98" t="s">
        <v>2</v>
      </c>
      <c r="AB98" t="s">
        <v>2</v>
      </c>
      <c r="AC98" t="s">
        <v>2</v>
      </c>
      <c r="AF98">
        <v>56</v>
      </c>
      <c r="AK98">
        <v>0.13</v>
      </c>
      <c r="AM98">
        <v>0.28999999999999998</v>
      </c>
    </row>
    <row r="99" spans="2:39" x14ac:dyDescent="0.25">
      <c r="B99" t="s">
        <v>928</v>
      </c>
      <c r="C99">
        <v>1</v>
      </c>
      <c r="D99" t="s">
        <v>910</v>
      </c>
      <c r="E99" s="1" t="s">
        <v>1378</v>
      </c>
      <c r="F99" s="1" t="s">
        <v>729</v>
      </c>
      <c r="G99">
        <v>0.9</v>
      </c>
      <c r="H99">
        <v>7</v>
      </c>
      <c r="I99" t="s">
        <v>307</v>
      </c>
      <c r="J99" t="s">
        <v>225</v>
      </c>
      <c r="K99">
        <v>41.5</v>
      </c>
      <c r="L99">
        <v>27.1</v>
      </c>
      <c r="M99">
        <v>31.4</v>
      </c>
      <c r="N99">
        <v>1.74</v>
      </c>
      <c r="O99">
        <v>1.22</v>
      </c>
      <c r="P99">
        <v>42</v>
      </c>
      <c r="Q99">
        <v>5.9</v>
      </c>
      <c r="R99" t="s">
        <v>257</v>
      </c>
      <c r="S99">
        <v>6</v>
      </c>
      <c r="T99">
        <v>559</v>
      </c>
      <c r="U99" s="7"/>
      <c r="V99">
        <v>48.7</v>
      </c>
      <c r="W99" t="s">
        <v>309</v>
      </c>
      <c r="X99" t="s">
        <v>303</v>
      </c>
      <c r="Y99" t="s">
        <v>664</v>
      </c>
      <c r="Z99" t="s">
        <v>621</v>
      </c>
      <c r="AA99" t="s">
        <v>2</v>
      </c>
      <c r="AB99" t="s">
        <v>2</v>
      </c>
      <c r="AC99" t="s">
        <v>2</v>
      </c>
      <c r="AF99">
        <v>78</v>
      </c>
      <c r="AK99">
        <v>0.09</v>
      </c>
      <c r="AM99">
        <v>0.13</v>
      </c>
    </row>
    <row r="100" spans="2:39" x14ac:dyDescent="0.25">
      <c r="B100" t="s">
        <v>929</v>
      </c>
      <c r="C100">
        <v>1</v>
      </c>
      <c r="D100" t="s">
        <v>910</v>
      </c>
      <c r="E100" s="1" t="s">
        <v>1378</v>
      </c>
      <c r="F100" s="1" t="s">
        <v>729</v>
      </c>
      <c r="G100">
        <v>0.9</v>
      </c>
      <c r="H100">
        <v>7</v>
      </c>
      <c r="I100" t="s">
        <v>307</v>
      </c>
      <c r="J100" t="s">
        <v>299</v>
      </c>
      <c r="K100">
        <v>41.5</v>
      </c>
      <c r="L100">
        <v>27.1</v>
      </c>
      <c r="M100">
        <v>31.4</v>
      </c>
      <c r="N100">
        <v>1.74</v>
      </c>
      <c r="O100">
        <v>1.22</v>
      </c>
      <c r="P100">
        <v>42</v>
      </c>
      <c r="Q100">
        <v>5.9</v>
      </c>
      <c r="R100" t="s">
        <v>257</v>
      </c>
      <c r="S100">
        <v>6</v>
      </c>
      <c r="T100">
        <v>416</v>
      </c>
      <c r="U100" s="7"/>
      <c r="V100">
        <v>117.4</v>
      </c>
      <c r="W100" t="s">
        <v>330</v>
      </c>
      <c r="X100" t="s">
        <v>303</v>
      </c>
      <c r="Y100" t="s">
        <v>664</v>
      </c>
      <c r="Z100" t="s">
        <v>621</v>
      </c>
      <c r="AA100" t="s">
        <v>2</v>
      </c>
      <c r="AB100" t="s">
        <v>2</v>
      </c>
      <c r="AC100" t="s">
        <v>2</v>
      </c>
      <c r="AF100">
        <v>5</v>
      </c>
      <c r="AK100">
        <v>0</v>
      </c>
      <c r="AM100">
        <v>0</v>
      </c>
    </row>
    <row r="101" spans="2:39" x14ac:dyDescent="0.25">
      <c r="B101" t="s">
        <v>930</v>
      </c>
      <c r="C101">
        <v>1</v>
      </c>
      <c r="D101" t="s">
        <v>910</v>
      </c>
      <c r="E101" s="1" t="s">
        <v>1378</v>
      </c>
      <c r="F101" s="1" t="s">
        <v>729</v>
      </c>
      <c r="G101">
        <v>0.9</v>
      </c>
      <c r="H101">
        <v>7</v>
      </c>
      <c r="I101" t="s">
        <v>307</v>
      </c>
      <c r="J101" t="s">
        <v>225</v>
      </c>
      <c r="K101">
        <v>41.5</v>
      </c>
      <c r="L101">
        <v>27.1</v>
      </c>
      <c r="M101">
        <v>31.4</v>
      </c>
      <c r="N101">
        <v>1.74</v>
      </c>
      <c r="O101">
        <v>1.22</v>
      </c>
      <c r="P101">
        <v>42</v>
      </c>
      <c r="Q101">
        <v>5.9</v>
      </c>
      <c r="R101" t="s">
        <v>257</v>
      </c>
      <c r="S101">
        <v>6</v>
      </c>
      <c r="T101">
        <v>515</v>
      </c>
      <c r="U101" s="7"/>
      <c r="V101">
        <v>19.5</v>
      </c>
      <c r="W101" t="s">
        <v>309</v>
      </c>
      <c r="X101" t="s">
        <v>303</v>
      </c>
      <c r="Y101" t="s">
        <v>664</v>
      </c>
      <c r="Z101" t="s">
        <v>621</v>
      </c>
      <c r="AA101" t="s">
        <v>2</v>
      </c>
      <c r="AB101" t="s">
        <v>2</v>
      </c>
      <c r="AC101" t="s">
        <v>2</v>
      </c>
      <c r="AF101">
        <v>209</v>
      </c>
      <c r="AK101">
        <v>0.86</v>
      </c>
      <c r="AM101">
        <v>0.93</v>
      </c>
    </row>
    <row r="102" spans="2:39" x14ac:dyDescent="0.25">
      <c r="B102" t="s">
        <v>931</v>
      </c>
      <c r="C102">
        <v>1</v>
      </c>
      <c r="D102" t="s">
        <v>910</v>
      </c>
      <c r="E102" s="1" t="s">
        <v>1378</v>
      </c>
      <c r="F102" s="1" t="s">
        <v>729</v>
      </c>
      <c r="G102">
        <v>0.9</v>
      </c>
      <c r="H102">
        <v>7</v>
      </c>
      <c r="I102" t="s">
        <v>307</v>
      </c>
      <c r="J102" t="s">
        <v>299</v>
      </c>
      <c r="K102">
        <v>41.5</v>
      </c>
      <c r="L102">
        <v>27.1</v>
      </c>
      <c r="M102">
        <v>31.4</v>
      </c>
      <c r="N102">
        <v>1.74</v>
      </c>
      <c r="O102">
        <v>1.22</v>
      </c>
      <c r="P102">
        <v>42</v>
      </c>
      <c r="Q102">
        <v>5.9</v>
      </c>
      <c r="R102" t="s">
        <v>257</v>
      </c>
      <c r="S102">
        <v>6</v>
      </c>
      <c r="T102">
        <v>526</v>
      </c>
      <c r="U102" s="7"/>
      <c r="V102">
        <v>0</v>
      </c>
      <c r="W102" t="s">
        <v>325</v>
      </c>
      <c r="X102" t="s">
        <v>303</v>
      </c>
      <c r="Y102" t="s">
        <v>664</v>
      </c>
      <c r="Z102" t="s">
        <v>621</v>
      </c>
      <c r="AA102" t="s">
        <v>2</v>
      </c>
      <c r="AB102" t="s">
        <v>2</v>
      </c>
      <c r="AC102" t="s">
        <v>2</v>
      </c>
      <c r="AF102">
        <v>108</v>
      </c>
      <c r="AK102">
        <v>0.05</v>
      </c>
      <c r="AM102">
        <v>7.0000000000000007E-2</v>
      </c>
    </row>
    <row r="103" spans="2:39" x14ac:dyDescent="0.25">
      <c r="B103" t="s">
        <v>932</v>
      </c>
      <c r="C103">
        <v>1</v>
      </c>
      <c r="D103" t="s">
        <v>910</v>
      </c>
      <c r="E103" s="1" t="s">
        <v>1378</v>
      </c>
      <c r="F103" s="1" t="s">
        <v>729</v>
      </c>
      <c r="G103">
        <v>0.9</v>
      </c>
      <c r="H103">
        <v>7</v>
      </c>
      <c r="I103" t="s">
        <v>307</v>
      </c>
      <c r="J103" t="s">
        <v>225</v>
      </c>
      <c r="K103">
        <v>41.5</v>
      </c>
      <c r="L103">
        <v>27.1</v>
      </c>
      <c r="M103">
        <v>31.4</v>
      </c>
      <c r="N103">
        <v>1.74</v>
      </c>
      <c r="O103">
        <v>1.22</v>
      </c>
      <c r="P103">
        <v>42</v>
      </c>
      <c r="Q103">
        <v>5.9</v>
      </c>
      <c r="R103" t="s">
        <v>257</v>
      </c>
      <c r="S103">
        <v>6</v>
      </c>
      <c r="T103">
        <v>517</v>
      </c>
      <c r="U103" s="7"/>
      <c r="W103" t="s">
        <v>325</v>
      </c>
      <c r="X103" t="s">
        <v>303</v>
      </c>
      <c r="Y103" t="s">
        <v>664</v>
      </c>
      <c r="Z103" t="s">
        <v>621</v>
      </c>
      <c r="AA103" t="s">
        <v>2</v>
      </c>
      <c r="AB103" t="s">
        <v>2</v>
      </c>
      <c r="AC103" t="s">
        <v>2</v>
      </c>
      <c r="AF103">
        <v>121</v>
      </c>
      <c r="AK103">
        <v>0.16</v>
      </c>
      <c r="AM103">
        <v>0.16</v>
      </c>
    </row>
    <row r="104" spans="2:39" x14ac:dyDescent="0.25">
      <c r="B104" t="s">
        <v>933</v>
      </c>
      <c r="C104">
        <v>1</v>
      </c>
      <c r="D104" t="s">
        <v>910</v>
      </c>
      <c r="E104" s="1" t="s">
        <v>1378</v>
      </c>
      <c r="F104" s="1" t="s">
        <v>729</v>
      </c>
      <c r="G104">
        <v>0.9</v>
      </c>
      <c r="H104">
        <v>7</v>
      </c>
      <c r="I104" t="s">
        <v>307</v>
      </c>
      <c r="J104" t="s">
        <v>299</v>
      </c>
      <c r="K104">
        <v>41.5</v>
      </c>
      <c r="L104">
        <v>27.1</v>
      </c>
      <c r="M104">
        <v>31.4</v>
      </c>
      <c r="N104">
        <v>1.74</v>
      </c>
      <c r="O104">
        <v>1.22</v>
      </c>
      <c r="P104">
        <v>42</v>
      </c>
      <c r="Q104">
        <v>5.9</v>
      </c>
      <c r="R104" t="s">
        <v>257</v>
      </c>
      <c r="S104">
        <v>6</v>
      </c>
      <c r="T104">
        <v>546</v>
      </c>
      <c r="U104" s="7"/>
      <c r="V104">
        <v>0</v>
      </c>
      <c r="W104" t="s">
        <v>325</v>
      </c>
      <c r="X104" t="s">
        <v>303</v>
      </c>
      <c r="Y104" t="s">
        <v>664</v>
      </c>
      <c r="Z104" t="s">
        <v>621</v>
      </c>
      <c r="AA104" t="s">
        <v>2</v>
      </c>
      <c r="AB104" t="s">
        <v>2</v>
      </c>
      <c r="AC104" t="s">
        <v>2</v>
      </c>
      <c r="AF104">
        <v>238</v>
      </c>
      <c r="AK104">
        <v>0.12</v>
      </c>
      <c r="AM104">
        <v>0.16</v>
      </c>
    </row>
    <row r="105" spans="2:39" x14ac:dyDescent="0.25">
      <c r="B105" t="s">
        <v>934</v>
      </c>
      <c r="C105">
        <v>1</v>
      </c>
      <c r="D105" t="s">
        <v>910</v>
      </c>
      <c r="E105" s="1" t="s">
        <v>1378</v>
      </c>
      <c r="F105" s="1" t="s">
        <v>729</v>
      </c>
      <c r="G105">
        <v>0.9</v>
      </c>
      <c r="H105">
        <v>7</v>
      </c>
      <c r="I105" t="s">
        <v>307</v>
      </c>
      <c r="J105" t="s">
        <v>225</v>
      </c>
      <c r="K105">
        <v>41.5</v>
      </c>
      <c r="L105">
        <v>27.1</v>
      </c>
      <c r="M105">
        <v>31.4</v>
      </c>
      <c r="N105">
        <v>1.74</v>
      </c>
      <c r="O105">
        <v>1.22</v>
      </c>
      <c r="P105">
        <v>42</v>
      </c>
      <c r="Q105">
        <v>5.9</v>
      </c>
      <c r="R105" t="s">
        <v>257</v>
      </c>
      <c r="S105">
        <v>6</v>
      </c>
      <c r="T105">
        <v>392</v>
      </c>
      <c r="U105" s="7"/>
      <c r="W105" t="s">
        <v>325</v>
      </c>
      <c r="X105" t="s">
        <v>303</v>
      </c>
      <c r="Y105" t="s">
        <v>664</v>
      </c>
      <c r="Z105" t="s">
        <v>621</v>
      </c>
      <c r="AA105" t="s">
        <v>2</v>
      </c>
      <c r="AB105" t="s">
        <v>2</v>
      </c>
      <c r="AC105" t="s">
        <v>2</v>
      </c>
      <c r="AF105">
        <v>14</v>
      </c>
      <c r="AK105">
        <v>0.03</v>
      </c>
      <c r="AM105">
        <v>0.02</v>
      </c>
    </row>
    <row r="106" spans="2:39" x14ac:dyDescent="0.25">
      <c r="B106" t="s">
        <v>935</v>
      </c>
      <c r="C106">
        <v>1</v>
      </c>
      <c r="D106" t="s">
        <v>908</v>
      </c>
      <c r="E106" s="1" t="s">
        <v>1378</v>
      </c>
      <c r="F106" s="1" t="s">
        <v>729</v>
      </c>
      <c r="G106">
        <v>0.9</v>
      </c>
      <c r="H106">
        <v>13.8</v>
      </c>
      <c r="I106" t="s">
        <v>307</v>
      </c>
      <c r="K106">
        <v>41.5</v>
      </c>
      <c r="L106">
        <v>27.1</v>
      </c>
      <c r="M106">
        <v>31.4</v>
      </c>
      <c r="N106">
        <v>1.74</v>
      </c>
      <c r="O106">
        <v>1.22</v>
      </c>
      <c r="P106">
        <v>60.5</v>
      </c>
      <c r="Q106">
        <v>5.9</v>
      </c>
      <c r="R106" t="s">
        <v>259</v>
      </c>
      <c r="S106">
        <v>6</v>
      </c>
      <c r="T106">
        <v>586</v>
      </c>
      <c r="U106" s="7"/>
      <c r="V106">
        <v>0</v>
      </c>
      <c r="W106" t="s">
        <v>325</v>
      </c>
      <c r="X106" t="s">
        <v>303</v>
      </c>
      <c r="Y106" t="s">
        <v>664</v>
      </c>
      <c r="Z106" t="s">
        <v>621</v>
      </c>
      <c r="AA106" t="s">
        <v>2</v>
      </c>
      <c r="AB106" t="s">
        <v>2</v>
      </c>
      <c r="AC106" t="s">
        <v>2</v>
      </c>
      <c r="AF106">
        <v>264</v>
      </c>
      <c r="AK106">
        <v>0.42</v>
      </c>
      <c r="AM106">
        <v>0.49</v>
      </c>
    </row>
    <row r="107" spans="2:39" x14ac:dyDescent="0.25">
      <c r="B107" t="s">
        <v>936</v>
      </c>
      <c r="C107">
        <v>1</v>
      </c>
      <c r="D107" t="s">
        <v>908</v>
      </c>
      <c r="E107" s="1" t="s">
        <v>1378</v>
      </c>
      <c r="F107" s="1" t="s">
        <v>729</v>
      </c>
      <c r="G107">
        <v>0.9</v>
      </c>
      <c r="H107">
        <v>13.8</v>
      </c>
      <c r="I107" t="s">
        <v>307</v>
      </c>
      <c r="K107">
        <v>41.5</v>
      </c>
      <c r="L107">
        <v>27.1</v>
      </c>
      <c r="M107">
        <v>31.4</v>
      </c>
      <c r="N107">
        <v>1.74</v>
      </c>
      <c r="O107">
        <v>1.22</v>
      </c>
      <c r="P107">
        <v>60.5</v>
      </c>
      <c r="Q107">
        <v>5.9</v>
      </c>
      <c r="R107" t="s">
        <v>259</v>
      </c>
      <c r="S107">
        <v>6</v>
      </c>
      <c r="T107">
        <v>503</v>
      </c>
      <c r="U107" s="7"/>
      <c r="V107">
        <v>0</v>
      </c>
      <c r="W107" t="s">
        <v>309</v>
      </c>
      <c r="X107" t="s">
        <v>303</v>
      </c>
      <c r="Y107" t="s">
        <v>664</v>
      </c>
      <c r="Z107" t="s">
        <v>621</v>
      </c>
      <c r="AA107" t="s">
        <v>2</v>
      </c>
      <c r="AB107" t="s">
        <v>2</v>
      </c>
      <c r="AC107" t="s">
        <v>2</v>
      </c>
      <c r="AF107">
        <v>185</v>
      </c>
      <c r="AK107">
        <v>0.22</v>
      </c>
      <c r="AM107">
        <v>0.31</v>
      </c>
    </row>
    <row r="108" spans="2:39" x14ac:dyDescent="0.25">
      <c r="B108" t="s">
        <v>937</v>
      </c>
      <c r="C108">
        <v>1</v>
      </c>
      <c r="D108" t="s">
        <v>908</v>
      </c>
      <c r="E108" s="1" t="s">
        <v>1378</v>
      </c>
      <c r="F108" s="1" t="s">
        <v>729</v>
      </c>
      <c r="G108">
        <v>0.9</v>
      </c>
      <c r="H108">
        <v>13.8</v>
      </c>
      <c r="I108" t="s">
        <v>307</v>
      </c>
      <c r="K108">
        <v>41.5</v>
      </c>
      <c r="L108">
        <v>27.1</v>
      </c>
      <c r="M108">
        <v>31.4</v>
      </c>
      <c r="N108">
        <v>1.74</v>
      </c>
      <c r="O108">
        <v>1.22</v>
      </c>
      <c r="P108">
        <v>60.5</v>
      </c>
      <c r="Q108">
        <v>5.9</v>
      </c>
      <c r="R108" t="s">
        <v>259</v>
      </c>
      <c r="S108">
        <v>6</v>
      </c>
      <c r="T108">
        <v>673</v>
      </c>
      <c r="U108" s="7"/>
      <c r="V108">
        <v>0</v>
      </c>
      <c r="W108" t="s">
        <v>330</v>
      </c>
      <c r="X108" t="s">
        <v>303</v>
      </c>
      <c r="Y108" t="s">
        <v>664</v>
      </c>
      <c r="Z108" t="s">
        <v>621</v>
      </c>
      <c r="AA108" t="s">
        <v>2</v>
      </c>
      <c r="AB108" t="s">
        <v>2</v>
      </c>
      <c r="AC108" t="s">
        <v>2</v>
      </c>
      <c r="AF108">
        <v>336</v>
      </c>
      <c r="AK108">
        <v>0.34</v>
      </c>
      <c r="AM108">
        <v>0.57999999999999996</v>
      </c>
    </row>
    <row r="109" spans="2:39" x14ac:dyDescent="0.25">
      <c r="B109" t="s">
        <v>938</v>
      </c>
      <c r="C109">
        <v>1</v>
      </c>
      <c r="D109" t="s">
        <v>908</v>
      </c>
      <c r="E109" s="1" t="s">
        <v>1378</v>
      </c>
      <c r="F109" s="1" t="s">
        <v>729</v>
      </c>
      <c r="G109">
        <v>0.9</v>
      </c>
      <c r="H109">
        <v>13.8</v>
      </c>
      <c r="I109" t="s">
        <v>307</v>
      </c>
      <c r="K109">
        <v>41.5</v>
      </c>
      <c r="L109">
        <v>27.1</v>
      </c>
      <c r="M109">
        <v>31.4</v>
      </c>
      <c r="N109">
        <v>1.74</v>
      </c>
      <c r="O109">
        <v>1.22</v>
      </c>
      <c r="P109">
        <v>60.5</v>
      </c>
      <c r="Q109">
        <v>5.9</v>
      </c>
      <c r="R109" t="s">
        <v>259</v>
      </c>
      <c r="S109">
        <v>6</v>
      </c>
      <c r="T109">
        <v>525</v>
      </c>
      <c r="U109" s="7"/>
      <c r="V109">
        <v>0</v>
      </c>
      <c r="W109" t="s">
        <v>325</v>
      </c>
      <c r="X109" t="s">
        <v>303</v>
      </c>
      <c r="Y109" t="s">
        <v>664</v>
      </c>
      <c r="Z109" t="s">
        <v>621</v>
      </c>
      <c r="AA109" t="s">
        <v>2</v>
      </c>
      <c r="AB109" t="s">
        <v>2</v>
      </c>
      <c r="AC109" t="s">
        <v>2</v>
      </c>
      <c r="AF109">
        <v>154</v>
      </c>
      <c r="AK109">
        <v>0.24</v>
      </c>
      <c r="AM109">
        <v>0.28999999999999998</v>
      </c>
    </row>
    <row r="110" spans="2:39" x14ac:dyDescent="0.25">
      <c r="B110" t="s">
        <v>939</v>
      </c>
      <c r="C110">
        <v>1</v>
      </c>
      <c r="D110" t="s">
        <v>908</v>
      </c>
      <c r="E110" s="1" t="s">
        <v>1378</v>
      </c>
      <c r="F110" s="1" t="s">
        <v>729</v>
      </c>
      <c r="G110">
        <v>0.9</v>
      </c>
      <c r="H110">
        <v>13.8</v>
      </c>
      <c r="I110" t="s">
        <v>307</v>
      </c>
      <c r="K110">
        <v>41.5</v>
      </c>
      <c r="L110">
        <v>27.1</v>
      </c>
      <c r="M110">
        <v>31.4</v>
      </c>
      <c r="N110">
        <v>1.74</v>
      </c>
      <c r="O110">
        <v>1.22</v>
      </c>
      <c r="P110">
        <v>60.5</v>
      </c>
      <c r="Q110">
        <v>5.9</v>
      </c>
      <c r="R110" t="s">
        <v>259</v>
      </c>
      <c r="S110">
        <v>6</v>
      </c>
      <c r="T110">
        <v>337</v>
      </c>
      <c r="U110" s="7"/>
      <c r="V110">
        <v>0</v>
      </c>
      <c r="W110" t="s">
        <v>325</v>
      </c>
      <c r="X110" t="s">
        <v>303</v>
      </c>
      <c r="Y110" t="s">
        <v>664</v>
      </c>
      <c r="Z110" t="s">
        <v>621</v>
      </c>
      <c r="AA110" t="s">
        <v>2</v>
      </c>
      <c r="AB110" t="s">
        <v>2</v>
      </c>
      <c r="AC110" t="s">
        <v>2</v>
      </c>
      <c r="AF110">
        <v>102</v>
      </c>
      <c r="AK110">
        <v>0.04</v>
      </c>
      <c r="AM110">
        <v>0.04</v>
      </c>
    </row>
    <row r="111" spans="2:39" x14ac:dyDescent="0.25">
      <c r="B111" t="s">
        <v>940</v>
      </c>
      <c r="C111">
        <v>1</v>
      </c>
      <c r="D111" t="s">
        <v>908</v>
      </c>
      <c r="E111" s="1" t="s">
        <v>1378</v>
      </c>
      <c r="F111" s="1" t="s">
        <v>729</v>
      </c>
      <c r="G111">
        <v>0.9</v>
      </c>
      <c r="H111">
        <v>13.8</v>
      </c>
      <c r="I111" t="s">
        <v>307</v>
      </c>
      <c r="K111">
        <v>41.5</v>
      </c>
      <c r="L111">
        <v>27.1</v>
      </c>
      <c r="M111">
        <v>31.4</v>
      </c>
      <c r="N111">
        <v>1.74</v>
      </c>
      <c r="O111">
        <v>1.22</v>
      </c>
      <c r="P111">
        <v>60.5</v>
      </c>
      <c r="Q111">
        <v>5.9</v>
      </c>
      <c r="R111" t="s">
        <v>259</v>
      </c>
      <c r="S111">
        <v>6</v>
      </c>
      <c r="T111">
        <v>306</v>
      </c>
      <c r="U111" s="7"/>
      <c r="V111">
        <v>0</v>
      </c>
      <c r="W111" t="s">
        <v>325</v>
      </c>
      <c r="X111" t="s">
        <v>303</v>
      </c>
      <c r="Y111" t="s">
        <v>664</v>
      </c>
      <c r="Z111" t="s">
        <v>621</v>
      </c>
      <c r="AA111" t="s">
        <v>2</v>
      </c>
      <c r="AB111" t="s">
        <v>2</v>
      </c>
      <c r="AC111" t="s">
        <v>2</v>
      </c>
      <c r="AF111">
        <v>79</v>
      </c>
      <c r="AK111">
        <v>0.15</v>
      </c>
      <c r="AM111">
        <v>0.17</v>
      </c>
    </row>
    <row r="112" spans="2:39" x14ac:dyDescent="0.25">
      <c r="B112" t="s">
        <v>941</v>
      </c>
      <c r="C112">
        <v>1</v>
      </c>
      <c r="D112" t="s">
        <v>908</v>
      </c>
      <c r="E112" s="1" t="s">
        <v>1378</v>
      </c>
      <c r="F112" s="1" t="s">
        <v>729</v>
      </c>
      <c r="G112">
        <v>0.9</v>
      </c>
      <c r="H112">
        <v>13.8</v>
      </c>
      <c r="I112" t="s">
        <v>307</v>
      </c>
      <c r="K112">
        <v>41.5</v>
      </c>
      <c r="L112">
        <v>27.1</v>
      </c>
      <c r="M112">
        <v>31.4</v>
      </c>
      <c r="N112">
        <v>1.74</v>
      </c>
      <c r="O112">
        <v>1.22</v>
      </c>
      <c r="P112">
        <v>60.5</v>
      </c>
      <c r="Q112">
        <v>5.9</v>
      </c>
      <c r="R112" t="s">
        <v>259</v>
      </c>
      <c r="S112">
        <v>6</v>
      </c>
      <c r="T112">
        <v>692</v>
      </c>
      <c r="U112" s="7"/>
      <c r="V112">
        <v>0</v>
      </c>
      <c r="W112" t="s">
        <v>325</v>
      </c>
      <c r="X112" t="s">
        <v>303</v>
      </c>
      <c r="Y112" t="s">
        <v>664</v>
      </c>
      <c r="Z112" t="s">
        <v>621</v>
      </c>
      <c r="AA112" t="s">
        <v>2</v>
      </c>
      <c r="AB112" t="s">
        <v>2</v>
      </c>
      <c r="AC112" t="s">
        <v>2</v>
      </c>
      <c r="AF112">
        <v>384</v>
      </c>
      <c r="AK112">
        <v>0.67</v>
      </c>
      <c r="AM112">
        <v>0.76</v>
      </c>
    </row>
    <row r="113" spans="2:39" x14ac:dyDescent="0.25">
      <c r="B113" t="s">
        <v>942</v>
      </c>
      <c r="C113">
        <v>1</v>
      </c>
      <c r="D113" t="s">
        <v>908</v>
      </c>
      <c r="E113" s="1" t="s">
        <v>1378</v>
      </c>
      <c r="F113" s="1" t="s">
        <v>729</v>
      </c>
      <c r="G113">
        <v>0.9</v>
      </c>
      <c r="H113">
        <v>13.8</v>
      </c>
      <c r="I113" t="s">
        <v>307</v>
      </c>
      <c r="K113">
        <v>41.5</v>
      </c>
      <c r="L113">
        <v>27.1</v>
      </c>
      <c r="M113">
        <v>31.4</v>
      </c>
      <c r="N113">
        <v>1.74</v>
      </c>
      <c r="O113">
        <v>1.22</v>
      </c>
      <c r="P113">
        <v>60.5</v>
      </c>
      <c r="Q113">
        <v>5.9</v>
      </c>
      <c r="R113" t="s">
        <v>259</v>
      </c>
      <c r="S113">
        <v>6</v>
      </c>
      <c r="T113">
        <v>453</v>
      </c>
      <c r="U113" s="7"/>
      <c r="V113">
        <v>0</v>
      </c>
      <c r="W113" t="s">
        <v>325</v>
      </c>
      <c r="X113" t="s">
        <v>303</v>
      </c>
      <c r="Y113" t="s">
        <v>664</v>
      </c>
      <c r="Z113" t="s">
        <v>621</v>
      </c>
      <c r="AA113" t="s">
        <v>2</v>
      </c>
      <c r="AB113" t="s">
        <v>2</v>
      </c>
      <c r="AC113" t="s">
        <v>2</v>
      </c>
      <c r="AF113">
        <v>84</v>
      </c>
      <c r="AK113">
        <v>0.16</v>
      </c>
      <c r="AM113">
        <v>0.19</v>
      </c>
    </row>
    <row r="114" spans="2:39" x14ac:dyDescent="0.25">
      <c r="B114" t="s">
        <v>943</v>
      </c>
      <c r="C114">
        <v>1</v>
      </c>
      <c r="D114" t="s">
        <v>909</v>
      </c>
      <c r="E114" s="1" t="s">
        <v>1378</v>
      </c>
      <c r="F114" s="1" t="s">
        <v>729</v>
      </c>
      <c r="G114">
        <v>0.8</v>
      </c>
      <c r="H114">
        <v>14.9</v>
      </c>
      <c r="I114" t="s">
        <v>307</v>
      </c>
      <c r="K114">
        <v>40.299999999999997</v>
      </c>
      <c r="L114">
        <v>32.4</v>
      </c>
      <c r="M114">
        <v>27.4</v>
      </c>
      <c r="N114">
        <v>2.3199999999999998</v>
      </c>
      <c r="O114">
        <v>1.18</v>
      </c>
      <c r="P114">
        <v>63.2</v>
      </c>
      <c r="Q114">
        <v>6.7</v>
      </c>
      <c r="R114" t="s">
        <v>259</v>
      </c>
      <c r="S114">
        <v>6</v>
      </c>
      <c r="T114">
        <v>586</v>
      </c>
      <c r="U114" s="7"/>
      <c r="V114">
        <v>0</v>
      </c>
      <c r="W114" t="s">
        <v>325</v>
      </c>
      <c r="X114" t="s">
        <v>303</v>
      </c>
      <c r="Y114" t="s">
        <v>664</v>
      </c>
      <c r="Z114" t="s">
        <v>621</v>
      </c>
      <c r="AA114" t="s">
        <v>2</v>
      </c>
      <c r="AB114" t="s">
        <v>2</v>
      </c>
      <c r="AC114" t="s">
        <v>2</v>
      </c>
      <c r="AF114">
        <v>258</v>
      </c>
      <c r="AK114">
        <v>0.28999999999999998</v>
      </c>
      <c r="AM114">
        <v>0.45</v>
      </c>
    </row>
    <row r="115" spans="2:39" x14ac:dyDescent="0.25">
      <c r="B115" t="s">
        <v>944</v>
      </c>
      <c r="C115">
        <v>1</v>
      </c>
      <c r="D115" t="s">
        <v>909</v>
      </c>
      <c r="E115" s="1" t="s">
        <v>1378</v>
      </c>
      <c r="F115" s="1" t="s">
        <v>729</v>
      </c>
      <c r="G115">
        <v>0.8</v>
      </c>
      <c r="H115">
        <v>14.9</v>
      </c>
      <c r="I115" t="s">
        <v>307</v>
      </c>
      <c r="K115">
        <v>40.299999999999997</v>
      </c>
      <c r="L115">
        <v>32.4</v>
      </c>
      <c r="M115">
        <v>27.4</v>
      </c>
      <c r="N115">
        <v>2.3199999999999998</v>
      </c>
      <c r="O115">
        <v>1.18</v>
      </c>
      <c r="P115">
        <v>63.2</v>
      </c>
      <c r="Q115">
        <v>6.7</v>
      </c>
      <c r="R115" t="s">
        <v>259</v>
      </c>
      <c r="S115">
        <v>6</v>
      </c>
      <c r="T115">
        <v>503</v>
      </c>
      <c r="U115" s="7"/>
      <c r="V115">
        <v>0</v>
      </c>
      <c r="W115" t="s">
        <v>309</v>
      </c>
      <c r="X115" t="s">
        <v>303</v>
      </c>
      <c r="Y115" t="s">
        <v>664</v>
      </c>
      <c r="Z115" t="s">
        <v>621</v>
      </c>
      <c r="AA115" t="s">
        <v>2</v>
      </c>
      <c r="AB115" t="s">
        <v>2</v>
      </c>
      <c r="AC115" t="s">
        <v>2</v>
      </c>
      <c r="AF115">
        <v>195</v>
      </c>
      <c r="AK115">
        <v>0.2</v>
      </c>
      <c r="AM115">
        <v>0.28000000000000003</v>
      </c>
    </row>
    <row r="116" spans="2:39" x14ac:dyDescent="0.25">
      <c r="B116" t="s">
        <v>945</v>
      </c>
      <c r="C116">
        <v>1</v>
      </c>
      <c r="D116" t="s">
        <v>909</v>
      </c>
      <c r="E116" s="1" t="s">
        <v>1378</v>
      </c>
      <c r="F116" s="1" t="s">
        <v>729</v>
      </c>
      <c r="G116">
        <v>0.8</v>
      </c>
      <c r="H116">
        <v>14.9</v>
      </c>
      <c r="I116" t="s">
        <v>307</v>
      </c>
      <c r="K116">
        <v>40.299999999999997</v>
      </c>
      <c r="L116">
        <v>32.4</v>
      </c>
      <c r="M116">
        <v>27.4</v>
      </c>
      <c r="N116">
        <v>2.3199999999999998</v>
      </c>
      <c r="O116">
        <v>1.18</v>
      </c>
      <c r="P116">
        <v>63.2</v>
      </c>
      <c r="Q116">
        <v>6.7</v>
      </c>
      <c r="R116" t="s">
        <v>259</v>
      </c>
      <c r="S116">
        <v>6</v>
      </c>
      <c r="T116">
        <v>673</v>
      </c>
      <c r="U116" s="7"/>
      <c r="V116">
        <v>0</v>
      </c>
      <c r="W116" t="s">
        <v>330</v>
      </c>
      <c r="X116" t="s">
        <v>303</v>
      </c>
      <c r="Y116" t="s">
        <v>664</v>
      </c>
      <c r="Z116" t="s">
        <v>621</v>
      </c>
      <c r="AA116" t="s">
        <v>2</v>
      </c>
      <c r="AB116" t="s">
        <v>2</v>
      </c>
      <c r="AC116" t="s">
        <v>2</v>
      </c>
      <c r="AF116">
        <v>328</v>
      </c>
      <c r="AK116">
        <v>0.3</v>
      </c>
      <c r="AM116">
        <v>0.41</v>
      </c>
    </row>
    <row r="117" spans="2:39" x14ac:dyDescent="0.25">
      <c r="B117" t="s">
        <v>946</v>
      </c>
      <c r="C117">
        <v>1</v>
      </c>
      <c r="D117" t="s">
        <v>909</v>
      </c>
      <c r="E117" s="1" t="s">
        <v>1378</v>
      </c>
      <c r="F117" s="1" t="s">
        <v>729</v>
      </c>
      <c r="G117">
        <v>0.8</v>
      </c>
      <c r="H117">
        <v>14.9</v>
      </c>
      <c r="I117" t="s">
        <v>307</v>
      </c>
      <c r="K117">
        <v>40.299999999999997</v>
      </c>
      <c r="L117">
        <v>32.4</v>
      </c>
      <c r="M117">
        <v>27.4</v>
      </c>
      <c r="N117">
        <v>2.3199999999999998</v>
      </c>
      <c r="O117">
        <v>1.18</v>
      </c>
      <c r="P117">
        <v>63.2</v>
      </c>
      <c r="Q117">
        <v>6.7</v>
      </c>
      <c r="R117" t="s">
        <v>259</v>
      </c>
      <c r="S117">
        <v>6</v>
      </c>
      <c r="T117">
        <v>525</v>
      </c>
      <c r="U117" s="7"/>
      <c r="V117">
        <v>0</v>
      </c>
      <c r="W117" t="s">
        <v>325</v>
      </c>
      <c r="X117" t="s">
        <v>303</v>
      </c>
      <c r="Y117" t="s">
        <v>664</v>
      </c>
      <c r="Z117" t="s">
        <v>621</v>
      </c>
      <c r="AA117" t="s">
        <v>2</v>
      </c>
      <c r="AB117" t="s">
        <v>2</v>
      </c>
      <c r="AC117" t="s">
        <v>2</v>
      </c>
      <c r="AF117">
        <v>221</v>
      </c>
      <c r="AK117">
        <v>0.19</v>
      </c>
      <c r="AM117">
        <v>0.24</v>
      </c>
    </row>
    <row r="118" spans="2:39" x14ac:dyDescent="0.25">
      <c r="B118" t="s">
        <v>947</v>
      </c>
      <c r="C118">
        <v>1</v>
      </c>
      <c r="D118" t="s">
        <v>909</v>
      </c>
      <c r="E118" s="1" t="s">
        <v>1378</v>
      </c>
      <c r="F118" s="1" t="s">
        <v>729</v>
      </c>
      <c r="G118">
        <v>0.8</v>
      </c>
      <c r="H118">
        <v>14.9</v>
      </c>
      <c r="I118" t="s">
        <v>307</v>
      </c>
      <c r="K118">
        <v>40.299999999999997</v>
      </c>
      <c r="L118">
        <v>32.4</v>
      </c>
      <c r="M118">
        <v>27.4</v>
      </c>
      <c r="N118">
        <v>2.3199999999999998</v>
      </c>
      <c r="O118">
        <v>1.18</v>
      </c>
      <c r="P118">
        <v>63.2</v>
      </c>
      <c r="Q118">
        <v>6.7</v>
      </c>
      <c r="R118" t="s">
        <v>259</v>
      </c>
      <c r="S118">
        <v>6</v>
      </c>
      <c r="T118">
        <v>337</v>
      </c>
      <c r="U118" s="7"/>
      <c r="V118">
        <v>0</v>
      </c>
      <c r="W118" t="s">
        <v>325</v>
      </c>
      <c r="X118" t="s">
        <v>303</v>
      </c>
      <c r="Y118" t="s">
        <v>665</v>
      </c>
      <c r="Z118" t="s">
        <v>621</v>
      </c>
      <c r="AA118" t="s">
        <v>2</v>
      </c>
      <c r="AB118" t="s">
        <v>2</v>
      </c>
      <c r="AC118" t="s">
        <v>2</v>
      </c>
      <c r="AF118">
        <v>85</v>
      </c>
      <c r="AK118">
        <v>0.05</v>
      </c>
      <c r="AM118">
        <v>0.04</v>
      </c>
    </row>
    <row r="119" spans="2:39" x14ac:dyDescent="0.25">
      <c r="B119" t="s">
        <v>948</v>
      </c>
      <c r="C119">
        <v>1</v>
      </c>
      <c r="D119" t="s">
        <v>909</v>
      </c>
      <c r="E119" s="1" t="s">
        <v>1378</v>
      </c>
      <c r="F119" s="1" t="s">
        <v>729</v>
      </c>
      <c r="G119">
        <v>0.8</v>
      </c>
      <c r="H119">
        <v>14.9</v>
      </c>
      <c r="I119" t="s">
        <v>307</v>
      </c>
      <c r="K119">
        <v>40.299999999999997</v>
      </c>
      <c r="L119">
        <v>32.4</v>
      </c>
      <c r="M119">
        <v>27.4</v>
      </c>
      <c r="N119">
        <v>2.3199999999999998</v>
      </c>
      <c r="O119">
        <v>1.18</v>
      </c>
      <c r="P119">
        <v>63.2</v>
      </c>
      <c r="Q119">
        <v>6.7</v>
      </c>
      <c r="R119" t="s">
        <v>259</v>
      </c>
      <c r="S119">
        <v>6</v>
      </c>
      <c r="T119">
        <v>306</v>
      </c>
      <c r="U119" s="7"/>
      <c r="V119">
        <v>0</v>
      </c>
      <c r="W119" t="s">
        <v>325</v>
      </c>
      <c r="X119" t="s">
        <v>303</v>
      </c>
      <c r="Y119" t="s">
        <v>665</v>
      </c>
      <c r="Z119" t="s">
        <v>621</v>
      </c>
      <c r="AA119" t="s">
        <v>2</v>
      </c>
      <c r="AB119" t="s">
        <v>2</v>
      </c>
      <c r="AC119" t="s">
        <v>2</v>
      </c>
      <c r="AF119">
        <v>123</v>
      </c>
      <c r="AK119">
        <v>0.09</v>
      </c>
      <c r="AM119">
        <v>0.11</v>
      </c>
    </row>
    <row r="120" spans="2:39" x14ac:dyDescent="0.25">
      <c r="B120" t="s">
        <v>949</v>
      </c>
      <c r="C120">
        <v>1</v>
      </c>
      <c r="D120" t="s">
        <v>909</v>
      </c>
      <c r="E120" s="1" t="s">
        <v>1378</v>
      </c>
      <c r="F120" s="1" t="s">
        <v>729</v>
      </c>
      <c r="G120">
        <v>0.8</v>
      </c>
      <c r="H120">
        <v>14.9</v>
      </c>
      <c r="I120" t="s">
        <v>307</v>
      </c>
      <c r="K120">
        <v>40.299999999999997</v>
      </c>
      <c r="L120">
        <v>32.4</v>
      </c>
      <c r="M120">
        <v>27.4</v>
      </c>
      <c r="N120">
        <v>2.3199999999999998</v>
      </c>
      <c r="O120">
        <v>1.18</v>
      </c>
      <c r="P120">
        <v>63.2</v>
      </c>
      <c r="Q120">
        <v>6.7</v>
      </c>
      <c r="R120" t="s">
        <v>259</v>
      </c>
      <c r="S120">
        <v>6</v>
      </c>
      <c r="T120">
        <v>692</v>
      </c>
      <c r="U120" s="7"/>
      <c r="V120">
        <v>0</v>
      </c>
      <c r="W120" t="s">
        <v>325</v>
      </c>
      <c r="X120" t="s">
        <v>303</v>
      </c>
      <c r="Y120" t="s">
        <v>665</v>
      </c>
      <c r="Z120" t="s">
        <v>621</v>
      </c>
      <c r="AA120" t="s">
        <v>2</v>
      </c>
      <c r="AB120" t="s">
        <v>2</v>
      </c>
      <c r="AC120" t="s">
        <v>2</v>
      </c>
      <c r="AF120">
        <v>286</v>
      </c>
      <c r="AK120">
        <v>0.28000000000000003</v>
      </c>
      <c r="AM120">
        <v>0.27</v>
      </c>
    </row>
    <row r="121" spans="2:39" x14ac:dyDescent="0.25">
      <c r="B121" t="s">
        <v>950</v>
      </c>
      <c r="C121">
        <v>1</v>
      </c>
      <c r="D121" t="s">
        <v>909</v>
      </c>
      <c r="E121" s="1" t="s">
        <v>1378</v>
      </c>
      <c r="F121" s="1" t="s">
        <v>729</v>
      </c>
      <c r="G121">
        <v>0.8</v>
      </c>
      <c r="H121">
        <v>14.9</v>
      </c>
      <c r="I121" t="s">
        <v>307</v>
      </c>
      <c r="K121">
        <v>40.299999999999997</v>
      </c>
      <c r="L121">
        <v>32.4</v>
      </c>
      <c r="M121">
        <v>27.4</v>
      </c>
      <c r="N121">
        <v>2.3199999999999998</v>
      </c>
      <c r="O121">
        <v>1.18</v>
      </c>
      <c r="P121">
        <v>63.2</v>
      </c>
      <c r="Q121">
        <v>6.7</v>
      </c>
      <c r="R121" t="s">
        <v>259</v>
      </c>
      <c r="S121">
        <v>6</v>
      </c>
      <c r="T121">
        <v>453</v>
      </c>
      <c r="U121" s="7"/>
      <c r="V121">
        <v>0</v>
      </c>
      <c r="W121" t="s">
        <v>325</v>
      </c>
      <c r="X121" t="s">
        <v>303</v>
      </c>
      <c r="Y121" t="s">
        <v>665</v>
      </c>
      <c r="Z121" t="s">
        <v>621</v>
      </c>
      <c r="AA121" t="s">
        <v>2</v>
      </c>
      <c r="AB121" t="s">
        <v>2</v>
      </c>
      <c r="AC121" t="s">
        <v>2</v>
      </c>
      <c r="AF121">
        <v>179</v>
      </c>
      <c r="AK121">
        <v>0.17</v>
      </c>
      <c r="AM121">
        <v>0.17</v>
      </c>
    </row>
    <row r="122" spans="2:39" x14ac:dyDescent="0.25">
      <c r="B122" t="s">
        <v>951</v>
      </c>
      <c r="C122">
        <v>1</v>
      </c>
      <c r="D122" t="s">
        <v>910</v>
      </c>
      <c r="E122" s="1" t="s">
        <v>1378</v>
      </c>
      <c r="F122" s="1" t="s">
        <v>729</v>
      </c>
      <c r="G122">
        <v>0.9</v>
      </c>
      <c r="H122">
        <v>7</v>
      </c>
      <c r="I122" t="s">
        <v>307</v>
      </c>
      <c r="K122">
        <v>41.5</v>
      </c>
      <c r="L122">
        <v>27.1</v>
      </c>
      <c r="M122">
        <v>31.4</v>
      </c>
      <c r="N122">
        <v>1.74</v>
      </c>
      <c r="O122">
        <v>1.22</v>
      </c>
      <c r="P122">
        <v>42</v>
      </c>
      <c r="Q122">
        <v>5.9</v>
      </c>
      <c r="R122" t="s">
        <v>259</v>
      </c>
      <c r="S122">
        <v>6</v>
      </c>
      <c r="T122">
        <v>586</v>
      </c>
      <c r="U122" s="7"/>
      <c r="V122">
        <v>0</v>
      </c>
      <c r="W122" t="s">
        <v>325</v>
      </c>
      <c r="X122" t="s">
        <v>303</v>
      </c>
      <c r="Y122" t="s">
        <v>664</v>
      </c>
      <c r="Z122" t="s">
        <v>621</v>
      </c>
      <c r="AA122" t="s">
        <v>2</v>
      </c>
      <c r="AB122" t="s">
        <v>2</v>
      </c>
      <c r="AC122" t="s">
        <v>2</v>
      </c>
      <c r="AF122">
        <v>457</v>
      </c>
      <c r="AK122">
        <v>0.2</v>
      </c>
      <c r="AM122">
        <v>0.35</v>
      </c>
    </row>
    <row r="123" spans="2:39" x14ac:dyDescent="0.25">
      <c r="B123" t="s">
        <v>952</v>
      </c>
      <c r="C123">
        <v>1</v>
      </c>
      <c r="D123" t="s">
        <v>910</v>
      </c>
      <c r="E123" s="1" t="s">
        <v>1378</v>
      </c>
      <c r="F123" s="1" t="s">
        <v>729</v>
      </c>
      <c r="G123">
        <v>0.9</v>
      </c>
      <c r="H123">
        <v>7</v>
      </c>
      <c r="I123" t="s">
        <v>307</v>
      </c>
      <c r="K123">
        <v>41.5</v>
      </c>
      <c r="L123">
        <v>27.1</v>
      </c>
      <c r="M123">
        <v>31.4</v>
      </c>
      <c r="N123">
        <v>1.74</v>
      </c>
      <c r="O123">
        <v>1.22</v>
      </c>
      <c r="P123">
        <v>42</v>
      </c>
      <c r="Q123">
        <v>5.9</v>
      </c>
      <c r="R123" t="s">
        <v>259</v>
      </c>
      <c r="S123">
        <v>6</v>
      </c>
      <c r="T123">
        <v>503</v>
      </c>
      <c r="U123" s="7"/>
      <c r="V123">
        <v>0</v>
      </c>
      <c r="W123" t="s">
        <v>309</v>
      </c>
      <c r="X123" t="s">
        <v>303</v>
      </c>
      <c r="Y123" t="s">
        <v>664</v>
      </c>
      <c r="Z123" t="s">
        <v>621</v>
      </c>
      <c r="AA123" t="s">
        <v>2</v>
      </c>
      <c r="AB123" t="s">
        <v>2</v>
      </c>
      <c r="AC123" t="s">
        <v>2</v>
      </c>
      <c r="AF123">
        <v>293</v>
      </c>
      <c r="AK123">
        <v>0.2</v>
      </c>
      <c r="AM123">
        <v>0.22</v>
      </c>
    </row>
    <row r="124" spans="2:39" x14ac:dyDescent="0.25">
      <c r="B124" t="s">
        <v>953</v>
      </c>
      <c r="C124">
        <v>1</v>
      </c>
      <c r="D124" t="s">
        <v>910</v>
      </c>
      <c r="E124" s="1" t="s">
        <v>1378</v>
      </c>
      <c r="F124" s="1" t="s">
        <v>729</v>
      </c>
      <c r="G124">
        <v>0.9</v>
      </c>
      <c r="H124">
        <v>7</v>
      </c>
      <c r="I124" t="s">
        <v>307</v>
      </c>
      <c r="K124">
        <v>41.5</v>
      </c>
      <c r="L124">
        <v>27.1</v>
      </c>
      <c r="M124">
        <v>31.4</v>
      </c>
      <c r="N124">
        <v>1.74</v>
      </c>
      <c r="O124">
        <v>1.22</v>
      </c>
      <c r="P124">
        <v>42</v>
      </c>
      <c r="Q124">
        <v>5.9</v>
      </c>
      <c r="R124" t="s">
        <v>259</v>
      </c>
      <c r="S124">
        <v>6</v>
      </c>
      <c r="T124">
        <v>679</v>
      </c>
      <c r="U124" s="7"/>
      <c r="V124">
        <v>0</v>
      </c>
      <c r="W124" t="s">
        <v>330</v>
      </c>
      <c r="X124" t="s">
        <v>303</v>
      </c>
      <c r="Y124" t="s">
        <v>664</v>
      </c>
      <c r="Z124" t="s">
        <v>621</v>
      </c>
      <c r="AA124" t="s">
        <v>2</v>
      </c>
      <c r="AB124" t="s">
        <v>2</v>
      </c>
      <c r="AC124" t="s">
        <v>2</v>
      </c>
      <c r="AF124">
        <v>411</v>
      </c>
      <c r="AK124">
        <v>0.6</v>
      </c>
      <c r="AM124">
        <v>0.86</v>
      </c>
    </row>
    <row r="125" spans="2:39" x14ac:dyDescent="0.25">
      <c r="B125" t="s">
        <v>954</v>
      </c>
      <c r="C125">
        <v>1</v>
      </c>
      <c r="D125" t="s">
        <v>910</v>
      </c>
      <c r="E125" s="1" t="s">
        <v>1378</v>
      </c>
      <c r="F125" s="1" t="s">
        <v>729</v>
      </c>
      <c r="G125">
        <v>0.9</v>
      </c>
      <c r="H125">
        <v>7</v>
      </c>
      <c r="I125" t="s">
        <v>307</v>
      </c>
      <c r="K125">
        <v>41.5</v>
      </c>
      <c r="L125">
        <v>27.1</v>
      </c>
      <c r="M125">
        <v>31.4</v>
      </c>
      <c r="N125">
        <v>1.74</v>
      </c>
      <c r="O125">
        <v>1.22</v>
      </c>
      <c r="P125">
        <v>42</v>
      </c>
      <c r="Q125">
        <v>5.9</v>
      </c>
      <c r="R125" t="s">
        <v>259</v>
      </c>
      <c r="S125">
        <v>6</v>
      </c>
      <c r="T125">
        <v>491</v>
      </c>
      <c r="U125" s="7"/>
      <c r="V125">
        <v>0</v>
      </c>
      <c r="W125" t="s">
        <v>309</v>
      </c>
      <c r="X125" t="s">
        <v>303</v>
      </c>
      <c r="Y125" t="s">
        <v>664</v>
      </c>
      <c r="Z125" t="s">
        <v>621</v>
      </c>
      <c r="AA125" t="s">
        <v>2</v>
      </c>
      <c r="AB125" t="s">
        <v>2</v>
      </c>
      <c r="AC125" t="s">
        <v>2</v>
      </c>
      <c r="AF125">
        <v>413</v>
      </c>
      <c r="AK125">
        <v>1.1200000000000001</v>
      </c>
      <c r="AM125">
        <v>1.1599999999999999</v>
      </c>
    </row>
    <row r="126" spans="2:39" x14ac:dyDescent="0.25">
      <c r="B126" t="s">
        <v>955</v>
      </c>
      <c r="C126">
        <v>1</v>
      </c>
      <c r="D126" t="s">
        <v>910</v>
      </c>
      <c r="E126" s="1" t="s">
        <v>1378</v>
      </c>
      <c r="F126" s="1" t="s">
        <v>729</v>
      </c>
      <c r="G126">
        <v>0.9</v>
      </c>
      <c r="H126">
        <v>7</v>
      </c>
      <c r="I126" t="s">
        <v>307</v>
      </c>
      <c r="K126">
        <v>41.5</v>
      </c>
      <c r="L126">
        <v>27.1</v>
      </c>
      <c r="M126">
        <v>31.4</v>
      </c>
      <c r="N126">
        <v>1.74</v>
      </c>
      <c r="O126">
        <v>1.22</v>
      </c>
      <c r="P126">
        <v>42</v>
      </c>
      <c r="Q126">
        <v>5.9</v>
      </c>
      <c r="R126" t="s">
        <v>259</v>
      </c>
      <c r="S126">
        <v>6</v>
      </c>
      <c r="T126">
        <v>412</v>
      </c>
      <c r="U126" s="7"/>
      <c r="V126">
        <v>0</v>
      </c>
      <c r="W126" t="s">
        <v>325</v>
      </c>
      <c r="X126" t="s">
        <v>303</v>
      </c>
      <c r="Y126" t="s">
        <v>664</v>
      </c>
      <c r="Z126" t="s">
        <v>621</v>
      </c>
      <c r="AA126" t="s">
        <v>2</v>
      </c>
      <c r="AB126" t="s">
        <v>2</v>
      </c>
      <c r="AC126" t="s">
        <v>2</v>
      </c>
      <c r="AF126">
        <v>383</v>
      </c>
      <c r="AK126">
        <v>0.18</v>
      </c>
      <c r="AM126">
        <v>0.25</v>
      </c>
    </row>
    <row r="127" spans="2:39" x14ac:dyDescent="0.25">
      <c r="B127" t="s">
        <v>956</v>
      </c>
      <c r="C127">
        <v>1</v>
      </c>
      <c r="D127" t="s">
        <v>910</v>
      </c>
      <c r="E127" s="1" t="s">
        <v>1378</v>
      </c>
      <c r="F127" s="1" t="s">
        <v>729</v>
      </c>
      <c r="G127">
        <v>0.9</v>
      </c>
      <c r="H127">
        <v>7</v>
      </c>
      <c r="I127" t="s">
        <v>307</v>
      </c>
      <c r="K127">
        <v>41.5</v>
      </c>
      <c r="L127">
        <v>27.1</v>
      </c>
      <c r="M127">
        <v>31.4</v>
      </c>
      <c r="N127">
        <v>1.74</v>
      </c>
      <c r="O127">
        <v>1.22</v>
      </c>
      <c r="P127">
        <v>42</v>
      </c>
      <c r="Q127">
        <v>5.9</v>
      </c>
      <c r="R127" t="s">
        <v>259</v>
      </c>
      <c r="S127">
        <v>6</v>
      </c>
      <c r="T127">
        <v>256</v>
      </c>
      <c r="U127" s="7"/>
      <c r="V127">
        <v>0</v>
      </c>
      <c r="W127" t="s">
        <v>325</v>
      </c>
      <c r="X127" t="s">
        <v>303</v>
      </c>
      <c r="Y127" t="s">
        <v>664</v>
      </c>
      <c r="Z127" t="s">
        <v>621</v>
      </c>
      <c r="AA127" t="s">
        <v>2</v>
      </c>
      <c r="AB127" t="s">
        <v>2</v>
      </c>
      <c r="AC127" t="s">
        <v>2</v>
      </c>
      <c r="AF127">
        <v>361</v>
      </c>
      <c r="AK127">
        <v>0.17</v>
      </c>
      <c r="AM127">
        <v>0.24</v>
      </c>
    </row>
    <row r="128" spans="2:39" x14ac:dyDescent="0.25">
      <c r="B128" t="s">
        <v>957</v>
      </c>
      <c r="C128">
        <v>1</v>
      </c>
      <c r="D128" t="s">
        <v>910</v>
      </c>
      <c r="E128" s="1" t="s">
        <v>1378</v>
      </c>
      <c r="F128" s="1" t="s">
        <v>729</v>
      </c>
      <c r="G128">
        <v>0.9</v>
      </c>
      <c r="H128">
        <v>7</v>
      </c>
      <c r="I128" t="s">
        <v>307</v>
      </c>
      <c r="K128">
        <v>41.5</v>
      </c>
      <c r="L128">
        <v>27.1</v>
      </c>
      <c r="M128">
        <v>31.4</v>
      </c>
      <c r="N128">
        <v>1.74</v>
      </c>
      <c r="O128">
        <v>1.22</v>
      </c>
      <c r="P128">
        <v>42</v>
      </c>
      <c r="Q128">
        <v>5.9</v>
      </c>
      <c r="R128" t="s">
        <v>259</v>
      </c>
      <c r="S128">
        <v>6</v>
      </c>
      <c r="T128">
        <v>693</v>
      </c>
      <c r="U128" s="7"/>
      <c r="V128">
        <v>0</v>
      </c>
      <c r="W128" t="s">
        <v>325</v>
      </c>
      <c r="X128" t="s">
        <v>303</v>
      </c>
      <c r="Y128" t="s">
        <v>664</v>
      </c>
      <c r="Z128" t="s">
        <v>621</v>
      </c>
      <c r="AA128" t="s">
        <v>2</v>
      </c>
      <c r="AB128" t="s">
        <v>2</v>
      </c>
      <c r="AC128" t="s">
        <v>2</v>
      </c>
      <c r="AF128">
        <v>838</v>
      </c>
      <c r="AK128">
        <v>0.63</v>
      </c>
      <c r="AM128">
        <v>0.77</v>
      </c>
    </row>
    <row r="129" spans="2:39" x14ac:dyDescent="0.25">
      <c r="B129" t="s">
        <v>958</v>
      </c>
      <c r="C129">
        <v>1</v>
      </c>
      <c r="D129" t="s">
        <v>910</v>
      </c>
      <c r="E129" s="1" t="s">
        <v>1378</v>
      </c>
      <c r="F129" s="1" t="s">
        <v>729</v>
      </c>
      <c r="G129">
        <v>0.9</v>
      </c>
      <c r="H129">
        <v>7</v>
      </c>
      <c r="I129" t="s">
        <v>307</v>
      </c>
      <c r="K129">
        <v>41.5</v>
      </c>
      <c r="L129">
        <v>27.1</v>
      </c>
      <c r="M129">
        <v>31.4</v>
      </c>
      <c r="N129">
        <v>1.74</v>
      </c>
      <c r="O129">
        <v>1.22</v>
      </c>
      <c r="P129">
        <v>42</v>
      </c>
      <c r="Q129">
        <v>5.9</v>
      </c>
      <c r="R129" t="s">
        <v>259</v>
      </c>
      <c r="S129">
        <v>6</v>
      </c>
      <c r="T129">
        <v>402</v>
      </c>
      <c r="U129" s="7"/>
      <c r="V129">
        <v>0</v>
      </c>
      <c r="W129" t="s">
        <v>325</v>
      </c>
      <c r="X129" t="s">
        <v>303</v>
      </c>
      <c r="Y129" t="s">
        <v>664</v>
      </c>
      <c r="Z129" t="s">
        <v>621</v>
      </c>
      <c r="AA129" t="s">
        <v>2</v>
      </c>
      <c r="AB129" t="s">
        <v>2</v>
      </c>
      <c r="AC129" t="s">
        <v>2</v>
      </c>
      <c r="AF129">
        <v>328</v>
      </c>
      <c r="AK129">
        <v>0.35</v>
      </c>
      <c r="AM129">
        <v>0.37</v>
      </c>
    </row>
    <row r="130" spans="2:39" x14ac:dyDescent="0.25">
      <c r="B130" t="s">
        <v>893</v>
      </c>
      <c r="C130">
        <v>1</v>
      </c>
      <c r="D130" t="s">
        <v>908</v>
      </c>
      <c r="E130" s="1" t="s">
        <v>1378</v>
      </c>
      <c r="F130" s="1" t="s">
        <v>729</v>
      </c>
      <c r="G130">
        <v>0.9</v>
      </c>
      <c r="H130">
        <v>13.8</v>
      </c>
      <c r="I130" t="s">
        <v>307</v>
      </c>
      <c r="J130" t="s">
        <v>299</v>
      </c>
      <c r="K130">
        <v>41.5</v>
      </c>
      <c r="L130">
        <v>27.1</v>
      </c>
      <c r="M130">
        <v>31.4</v>
      </c>
      <c r="N130">
        <v>1.74</v>
      </c>
      <c r="O130">
        <v>1.22</v>
      </c>
      <c r="P130">
        <v>60.5</v>
      </c>
      <c r="Q130">
        <v>5.9</v>
      </c>
      <c r="R130" t="s">
        <v>108</v>
      </c>
      <c r="S130">
        <v>12</v>
      </c>
      <c r="T130" s="29">
        <v>1121</v>
      </c>
      <c r="V130">
        <f>V82+V106</f>
        <v>0</v>
      </c>
      <c r="W130" t="s">
        <v>780</v>
      </c>
      <c r="X130" t="s">
        <v>303</v>
      </c>
      <c r="Y130" t="s">
        <v>664</v>
      </c>
      <c r="Z130" t="s">
        <v>621</v>
      </c>
      <c r="AA130" t="s">
        <v>2</v>
      </c>
      <c r="AB130" t="s">
        <v>2</v>
      </c>
      <c r="AC130" t="s">
        <v>2</v>
      </c>
      <c r="AF130">
        <v>320</v>
      </c>
      <c r="AK130">
        <v>0.78</v>
      </c>
      <c r="AM130">
        <v>0.9</v>
      </c>
    </row>
    <row r="131" spans="2:39" x14ac:dyDescent="0.25">
      <c r="B131" t="s">
        <v>865</v>
      </c>
      <c r="C131">
        <v>1</v>
      </c>
      <c r="D131" t="s">
        <v>908</v>
      </c>
      <c r="E131" s="1" t="s">
        <v>1378</v>
      </c>
      <c r="F131" s="1" t="s">
        <v>729</v>
      </c>
      <c r="G131">
        <v>0.9</v>
      </c>
      <c r="H131">
        <v>13.8</v>
      </c>
      <c r="I131" t="s">
        <v>307</v>
      </c>
      <c r="J131" t="s">
        <v>225</v>
      </c>
      <c r="K131">
        <v>41.5</v>
      </c>
      <c r="L131">
        <v>27.1</v>
      </c>
      <c r="M131">
        <v>31.4</v>
      </c>
      <c r="N131">
        <v>1.74</v>
      </c>
      <c r="O131">
        <v>1.22</v>
      </c>
      <c r="P131">
        <v>60.5</v>
      </c>
      <c r="Q131">
        <v>5.9</v>
      </c>
      <c r="R131" t="s">
        <v>108</v>
      </c>
      <c r="S131">
        <v>12</v>
      </c>
      <c r="T131" s="29">
        <v>1064</v>
      </c>
      <c r="V131">
        <f>V83+V107</f>
        <v>48.7</v>
      </c>
      <c r="W131" t="s">
        <v>309</v>
      </c>
      <c r="X131" t="s">
        <v>303</v>
      </c>
      <c r="Y131" t="s">
        <v>664</v>
      </c>
      <c r="Z131" t="s">
        <v>621</v>
      </c>
      <c r="AA131" t="s">
        <v>2</v>
      </c>
      <c r="AB131" t="s">
        <v>2</v>
      </c>
      <c r="AC131" t="s">
        <v>2</v>
      </c>
      <c r="AF131">
        <v>239</v>
      </c>
      <c r="AK131">
        <v>0.38</v>
      </c>
      <c r="AM131">
        <v>0.49</v>
      </c>
    </row>
    <row r="132" spans="2:39" x14ac:dyDescent="0.25">
      <c r="B132" t="s">
        <v>866</v>
      </c>
      <c r="C132">
        <v>1</v>
      </c>
      <c r="D132" t="s">
        <v>908</v>
      </c>
      <c r="E132" s="1" t="s">
        <v>1378</v>
      </c>
      <c r="F132" s="1" t="s">
        <v>729</v>
      </c>
      <c r="G132">
        <v>0.9</v>
      </c>
      <c r="H132">
        <v>13.8</v>
      </c>
      <c r="I132" t="s">
        <v>307</v>
      </c>
      <c r="J132" t="s">
        <v>299</v>
      </c>
      <c r="K132">
        <v>41.5</v>
      </c>
      <c r="L132">
        <v>27.1</v>
      </c>
      <c r="M132">
        <v>31.4</v>
      </c>
      <c r="N132">
        <v>1.74</v>
      </c>
      <c r="O132">
        <v>1.22</v>
      </c>
      <c r="P132">
        <v>60.5</v>
      </c>
      <c r="Q132">
        <v>5.9</v>
      </c>
      <c r="R132" t="s">
        <v>108</v>
      </c>
      <c r="S132">
        <v>12</v>
      </c>
      <c r="T132" s="29">
        <v>1095</v>
      </c>
      <c r="V132">
        <f>V84+V108</f>
        <v>117.4</v>
      </c>
      <c r="W132" t="s">
        <v>330</v>
      </c>
      <c r="X132" t="s">
        <v>303</v>
      </c>
      <c r="Y132" t="s">
        <v>664</v>
      </c>
      <c r="Z132" t="s">
        <v>621</v>
      </c>
      <c r="AA132" t="s">
        <v>2</v>
      </c>
      <c r="AB132" t="s">
        <v>2</v>
      </c>
      <c r="AC132" t="s">
        <v>2</v>
      </c>
      <c r="AF132">
        <v>339</v>
      </c>
      <c r="AK132">
        <v>0.36</v>
      </c>
      <c r="AM132">
        <v>0.6</v>
      </c>
    </row>
    <row r="133" spans="2:39" x14ac:dyDescent="0.25">
      <c r="B133" t="s">
        <v>867</v>
      </c>
      <c r="C133">
        <v>1</v>
      </c>
      <c r="D133" t="s">
        <v>908</v>
      </c>
      <c r="E133" s="1" t="s">
        <v>1378</v>
      </c>
      <c r="F133" s="1" t="s">
        <v>729</v>
      </c>
      <c r="G133">
        <v>0.9</v>
      </c>
      <c r="H133">
        <v>13.8</v>
      </c>
      <c r="I133" t="s">
        <v>307</v>
      </c>
      <c r="J133" t="s">
        <v>299</v>
      </c>
      <c r="K133">
        <v>41.5</v>
      </c>
      <c r="L133">
        <v>27.1</v>
      </c>
      <c r="M133">
        <v>31.4</v>
      </c>
      <c r="N133">
        <v>1.74</v>
      </c>
      <c r="O133">
        <v>1.22</v>
      </c>
      <c r="P133">
        <v>60.5</v>
      </c>
      <c r="Q133">
        <v>5.9</v>
      </c>
      <c r="R133" t="s">
        <v>108</v>
      </c>
      <c r="S133">
        <v>12</v>
      </c>
      <c r="T133" s="29">
        <v>1006</v>
      </c>
      <c r="V133">
        <f>V85+V109</f>
        <v>0</v>
      </c>
      <c r="W133" t="s">
        <v>780</v>
      </c>
      <c r="X133" t="s">
        <v>303</v>
      </c>
      <c r="Y133" t="s">
        <v>664</v>
      </c>
      <c r="Z133" t="s">
        <v>621</v>
      </c>
      <c r="AA133" t="s">
        <v>2</v>
      </c>
      <c r="AB133" t="s">
        <v>2</v>
      </c>
      <c r="AC133" t="s">
        <v>2</v>
      </c>
      <c r="AF133">
        <v>224</v>
      </c>
      <c r="AK133">
        <v>0.32</v>
      </c>
      <c r="AM133">
        <v>0.44</v>
      </c>
    </row>
    <row r="134" spans="2:39" x14ac:dyDescent="0.25">
      <c r="B134" t="s">
        <v>868</v>
      </c>
      <c r="C134">
        <v>1</v>
      </c>
      <c r="D134" t="s">
        <v>908</v>
      </c>
      <c r="E134" s="1" t="s">
        <v>1378</v>
      </c>
      <c r="F134" s="1" t="s">
        <v>729</v>
      </c>
      <c r="G134">
        <v>0.9</v>
      </c>
      <c r="H134">
        <v>13.8</v>
      </c>
      <c r="I134" t="s">
        <v>307</v>
      </c>
      <c r="J134" t="s">
        <v>225</v>
      </c>
      <c r="K134">
        <v>41.5</v>
      </c>
      <c r="L134">
        <v>27.1</v>
      </c>
      <c r="M134">
        <v>31.4</v>
      </c>
      <c r="N134">
        <v>1.74</v>
      </c>
      <c r="O134">
        <v>1.22</v>
      </c>
      <c r="P134">
        <v>60.5</v>
      </c>
      <c r="Q134">
        <v>5.9</v>
      </c>
      <c r="R134" t="s">
        <v>108</v>
      </c>
      <c r="S134">
        <v>12</v>
      </c>
      <c r="T134">
        <v>938</v>
      </c>
      <c r="W134" t="s">
        <v>780</v>
      </c>
      <c r="X134" t="s">
        <v>303</v>
      </c>
      <c r="Y134" t="s">
        <v>664</v>
      </c>
      <c r="Z134" t="s">
        <v>621</v>
      </c>
      <c r="AA134" t="s">
        <v>2</v>
      </c>
      <c r="AB134" t="s">
        <v>2</v>
      </c>
      <c r="AC134" t="s">
        <v>2</v>
      </c>
      <c r="AF134">
        <v>151</v>
      </c>
      <c r="AK134">
        <v>0.1</v>
      </c>
      <c r="AM134">
        <v>0.11</v>
      </c>
    </row>
    <row r="135" spans="2:39" x14ac:dyDescent="0.25">
      <c r="B135" t="s">
        <v>869</v>
      </c>
      <c r="C135">
        <v>1</v>
      </c>
      <c r="D135" t="s">
        <v>908</v>
      </c>
      <c r="E135" s="1" t="s">
        <v>1378</v>
      </c>
      <c r="F135" s="1" t="s">
        <v>729</v>
      </c>
      <c r="G135">
        <v>0.9</v>
      </c>
      <c r="H135">
        <v>13.8</v>
      </c>
      <c r="I135" t="s">
        <v>307</v>
      </c>
      <c r="J135" t="s">
        <v>299</v>
      </c>
      <c r="K135">
        <v>41.5</v>
      </c>
      <c r="L135">
        <v>27.1</v>
      </c>
      <c r="M135">
        <v>31.4</v>
      </c>
      <c r="N135">
        <v>1.74</v>
      </c>
      <c r="O135">
        <v>1.22</v>
      </c>
      <c r="P135">
        <v>60.5</v>
      </c>
      <c r="Q135">
        <v>5.9</v>
      </c>
      <c r="R135" t="s">
        <v>108</v>
      </c>
      <c r="S135">
        <v>12</v>
      </c>
      <c r="T135">
        <v>773</v>
      </c>
      <c r="V135">
        <f>V87+V111</f>
        <v>0</v>
      </c>
      <c r="W135" t="s">
        <v>780</v>
      </c>
      <c r="X135" t="s">
        <v>303</v>
      </c>
      <c r="Y135" t="s">
        <v>664</v>
      </c>
      <c r="Z135" t="s">
        <v>621</v>
      </c>
      <c r="AA135" t="s">
        <v>2</v>
      </c>
      <c r="AB135" t="s">
        <v>2</v>
      </c>
      <c r="AC135" t="s">
        <v>2</v>
      </c>
      <c r="AF135">
        <v>106</v>
      </c>
      <c r="AK135">
        <v>0.2</v>
      </c>
      <c r="AM135">
        <v>0.23</v>
      </c>
    </row>
    <row r="136" spans="2:39" x14ac:dyDescent="0.25">
      <c r="B136" t="s">
        <v>870</v>
      </c>
      <c r="C136">
        <v>1</v>
      </c>
      <c r="D136" t="s">
        <v>908</v>
      </c>
      <c r="E136" s="1" t="s">
        <v>1378</v>
      </c>
      <c r="F136" s="1" t="s">
        <v>729</v>
      </c>
      <c r="G136">
        <v>0.9</v>
      </c>
      <c r="H136">
        <v>13.8</v>
      </c>
      <c r="I136" t="s">
        <v>307</v>
      </c>
      <c r="J136" t="s">
        <v>225</v>
      </c>
      <c r="K136">
        <v>41.5</v>
      </c>
      <c r="L136">
        <v>27.1</v>
      </c>
      <c r="M136">
        <v>31.4</v>
      </c>
      <c r="N136">
        <v>1.74</v>
      </c>
      <c r="O136">
        <v>1.22</v>
      </c>
      <c r="P136">
        <v>60.5</v>
      </c>
      <c r="Q136">
        <v>5.9</v>
      </c>
      <c r="R136" t="s">
        <v>108</v>
      </c>
      <c r="S136">
        <v>12</v>
      </c>
      <c r="T136" s="29">
        <v>1239</v>
      </c>
      <c r="W136" t="s">
        <v>780</v>
      </c>
      <c r="X136" t="s">
        <v>303</v>
      </c>
      <c r="Y136" t="s">
        <v>664</v>
      </c>
      <c r="Z136" t="s">
        <v>621</v>
      </c>
      <c r="AA136" t="s">
        <v>2</v>
      </c>
      <c r="AB136" t="s">
        <v>2</v>
      </c>
      <c r="AC136" t="s">
        <v>2</v>
      </c>
      <c r="AF136">
        <v>463</v>
      </c>
      <c r="AK136">
        <v>0.96</v>
      </c>
      <c r="AM136">
        <v>1.1000000000000001</v>
      </c>
    </row>
    <row r="137" spans="2:39" x14ac:dyDescent="0.25">
      <c r="B137" t="s">
        <v>871</v>
      </c>
      <c r="C137">
        <v>1</v>
      </c>
      <c r="D137" t="s">
        <v>908</v>
      </c>
      <c r="E137" s="1" t="s">
        <v>1378</v>
      </c>
      <c r="F137" s="1" t="s">
        <v>729</v>
      </c>
      <c r="G137">
        <v>0.9</v>
      </c>
      <c r="H137">
        <v>13.8</v>
      </c>
      <c r="I137" t="s">
        <v>307</v>
      </c>
      <c r="J137" t="s">
        <v>299</v>
      </c>
      <c r="K137">
        <v>41.5</v>
      </c>
      <c r="L137">
        <v>27.1</v>
      </c>
      <c r="M137">
        <v>31.4</v>
      </c>
      <c r="N137">
        <v>1.74</v>
      </c>
      <c r="O137">
        <v>1.22</v>
      </c>
      <c r="P137">
        <v>60.5</v>
      </c>
      <c r="Q137">
        <v>5.9</v>
      </c>
      <c r="R137" t="s">
        <v>108</v>
      </c>
      <c r="S137">
        <v>12</v>
      </c>
      <c r="T137">
        <v>794</v>
      </c>
      <c r="V137">
        <f>V89+V113</f>
        <v>0</v>
      </c>
      <c r="W137" t="s">
        <v>780</v>
      </c>
      <c r="X137" t="s">
        <v>303</v>
      </c>
      <c r="Y137" t="s">
        <v>664</v>
      </c>
      <c r="Z137" t="s">
        <v>621</v>
      </c>
      <c r="AA137" t="s">
        <v>2</v>
      </c>
      <c r="AB137" t="s">
        <v>2</v>
      </c>
      <c r="AC137" t="s">
        <v>2</v>
      </c>
      <c r="AF137">
        <v>84</v>
      </c>
      <c r="AK137">
        <v>0.16</v>
      </c>
      <c r="AM137">
        <v>0.19</v>
      </c>
    </row>
    <row r="138" spans="2:39" x14ac:dyDescent="0.25">
      <c r="B138" t="s">
        <v>899</v>
      </c>
      <c r="C138">
        <v>1</v>
      </c>
      <c r="D138" t="s">
        <v>909</v>
      </c>
      <c r="E138" s="1" t="s">
        <v>1378</v>
      </c>
      <c r="F138" s="1" t="s">
        <v>729</v>
      </c>
      <c r="G138">
        <v>0.8</v>
      </c>
      <c r="H138">
        <v>14.9</v>
      </c>
      <c r="I138" t="s">
        <v>307</v>
      </c>
      <c r="J138" t="s">
        <v>299</v>
      </c>
      <c r="K138">
        <v>40.299999999999997</v>
      </c>
      <c r="L138">
        <v>32.4</v>
      </c>
      <c r="M138">
        <v>27.4</v>
      </c>
      <c r="N138">
        <v>2.3199999999999998</v>
      </c>
      <c r="O138">
        <v>1.18</v>
      </c>
      <c r="P138">
        <v>63.2</v>
      </c>
      <c r="Q138">
        <v>6.7</v>
      </c>
      <c r="R138" t="s">
        <v>108</v>
      </c>
      <c r="S138">
        <v>12</v>
      </c>
      <c r="T138" s="29">
        <v>1121</v>
      </c>
      <c r="V138">
        <f>V90+V114</f>
        <v>0</v>
      </c>
      <c r="W138" t="s">
        <v>780</v>
      </c>
      <c r="X138" t="s">
        <v>303</v>
      </c>
      <c r="Y138" t="s">
        <v>664</v>
      </c>
      <c r="Z138" t="s">
        <v>621</v>
      </c>
      <c r="AA138" t="s">
        <v>2</v>
      </c>
      <c r="AB138" t="s">
        <v>2</v>
      </c>
      <c r="AC138" t="s">
        <v>2</v>
      </c>
      <c r="AF138">
        <v>301</v>
      </c>
      <c r="AK138">
        <v>0.53</v>
      </c>
      <c r="AM138">
        <v>0.83</v>
      </c>
    </row>
    <row r="139" spans="2:39" x14ac:dyDescent="0.25">
      <c r="B139" t="s">
        <v>872</v>
      </c>
      <c r="C139">
        <v>1</v>
      </c>
      <c r="D139" t="s">
        <v>909</v>
      </c>
      <c r="E139" s="1" t="s">
        <v>1378</v>
      </c>
      <c r="F139" s="1" t="s">
        <v>729</v>
      </c>
      <c r="G139">
        <v>0.8</v>
      </c>
      <c r="H139">
        <v>14.9</v>
      </c>
      <c r="I139" t="s">
        <v>307</v>
      </c>
      <c r="J139" t="s">
        <v>225</v>
      </c>
      <c r="K139">
        <v>40.299999999999997</v>
      </c>
      <c r="L139">
        <v>32.4</v>
      </c>
      <c r="M139">
        <v>27.4</v>
      </c>
      <c r="N139">
        <v>2.3199999999999998</v>
      </c>
      <c r="O139">
        <v>1.18</v>
      </c>
      <c r="P139">
        <v>63.2</v>
      </c>
      <c r="Q139">
        <v>6.7</v>
      </c>
      <c r="R139" t="s">
        <v>108</v>
      </c>
      <c r="S139">
        <v>12</v>
      </c>
      <c r="T139" s="29">
        <v>1064</v>
      </c>
      <c r="V139">
        <f>V91+V115</f>
        <v>48.7</v>
      </c>
      <c r="W139" t="s">
        <v>309</v>
      </c>
      <c r="X139" t="s">
        <v>303</v>
      </c>
      <c r="Y139" t="s">
        <v>664</v>
      </c>
      <c r="Z139" t="s">
        <v>621</v>
      </c>
      <c r="AA139" t="s">
        <v>2</v>
      </c>
      <c r="AB139" t="s">
        <v>2</v>
      </c>
      <c r="AC139" t="s">
        <v>2</v>
      </c>
      <c r="AF139">
        <v>245</v>
      </c>
      <c r="AK139">
        <v>0.32</v>
      </c>
      <c r="AM139">
        <v>0.43</v>
      </c>
    </row>
    <row r="140" spans="2:39" x14ac:dyDescent="0.25">
      <c r="B140" t="s">
        <v>873</v>
      </c>
      <c r="C140">
        <v>1</v>
      </c>
      <c r="D140" t="s">
        <v>909</v>
      </c>
      <c r="E140" s="1" t="s">
        <v>1378</v>
      </c>
      <c r="F140" s="1" t="s">
        <v>729</v>
      </c>
      <c r="G140">
        <v>0.8</v>
      </c>
      <c r="H140">
        <v>14.9</v>
      </c>
      <c r="I140" t="s">
        <v>307</v>
      </c>
      <c r="J140" t="s">
        <v>299</v>
      </c>
      <c r="K140">
        <v>40.299999999999997</v>
      </c>
      <c r="L140">
        <v>32.4</v>
      </c>
      <c r="M140">
        <v>27.4</v>
      </c>
      <c r="N140">
        <v>2.3199999999999998</v>
      </c>
      <c r="O140">
        <v>1.18</v>
      </c>
      <c r="P140">
        <v>63.2</v>
      </c>
      <c r="Q140">
        <v>6.7</v>
      </c>
      <c r="R140" t="s">
        <v>108</v>
      </c>
      <c r="S140">
        <v>12</v>
      </c>
      <c r="T140" s="29">
        <v>1095</v>
      </c>
      <c r="V140">
        <f>V92+V116</f>
        <v>117.4</v>
      </c>
      <c r="W140" t="s">
        <v>330</v>
      </c>
      <c r="X140" t="s">
        <v>303</v>
      </c>
      <c r="Y140" t="s">
        <v>664</v>
      </c>
      <c r="Z140" t="s">
        <v>621</v>
      </c>
      <c r="AA140" t="s">
        <v>2</v>
      </c>
      <c r="AB140" t="s">
        <v>2</v>
      </c>
      <c r="AC140" t="s">
        <v>2</v>
      </c>
      <c r="AF140">
        <v>335</v>
      </c>
      <c r="AK140">
        <v>0.31</v>
      </c>
      <c r="AM140">
        <v>0.42</v>
      </c>
    </row>
    <row r="141" spans="2:39" x14ac:dyDescent="0.25">
      <c r="B141" t="s">
        <v>874</v>
      </c>
      <c r="C141">
        <v>1</v>
      </c>
      <c r="D141" t="s">
        <v>909</v>
      </c>
      <c r="E141" s="1" t="s">
        <v>1378</v>
      </c>
      <c r="F141" s="1" t="s">
        <v>729</v>
      </c>
      <c r="G141">
        <v>0.8</v>
      </c>
      <c r="H141">
        <v>14.9</v>
      </c>
      <c r="I141" t="s">
        <v>307</v>
      </c>
      <c r="J141" t="s">
        <v>299</v>
      </c>
      <c r="K141">
        <v>40.299999999999997</v>
      </c>
      <c r="L141">
        <v>32.4</v>
      </c>
      <c r="M141">
        <v>27.4</v>
      </c>
      <c r="N141">
        <v>2.3199999999999998</v>
      </c>
      <c r="O141">
        <v>1.18</v>
      </c>
      <c r="P141">
        <v>63.2</v>
      </c>
      <c r="Q141">
        <v>6.7</v>
      </c>
      <c r="R141" t="s">
        <v>108</v>
      </c>
      <c r="S141">
        <v>12</v>
      </c>
      <c r="T141" s="29">
        <v>1006</v>
      </c>
      <c r="V141">
        <f>V93+V117</f>
        <v>0</v>
      </c>
      <c r="W141" t="s">
        <v>780</v>
      </c>
      <c r="X141" t="s">
        <v>303</v>
      </c>
      <c r="Y141" t="s">
        <v>664</v>
      </c>
      <c r="Z141" t="s">
        <v>621</v>
      </c>
      <c r="AA141" t="s">
        <v>2</v>
      </c>
      <c r="AB141" t="s">
        <v>2</v>
      </c>
      <c r="AC141" t="s">
        <v>2</v>
      </c>
      <c r="AF141">
        <v>312</v>
      </c>
      <c r="AK141">
        <v>0.94</v>
      </c>
      <c r="AM141">
        <v>1.03</v>
      </c>
    </row>
    <row r="142" spans="2:39" x14ac:dyDescent="0.25">
      <c r="B142" t="s">
        <v>875</v>
      </c>
      <c r="C142">
        <v>1</v>
      </c>
      <c r="D142" t="s">
        <v>909</v>
      </c>
      <c r="E142" s="1" t="s">
        <v>1378</v>
      </c>
      <c r="F142" s="1" t="s">
        <v>729</v>
      </c>
      <c r="G142">
        <v>0.8</v>
      </c>
      <c r="H142">
        <v>14.9</v>
      </c>
      <c r="I142" t="s">
        <v>307</v>
      </c>
      <c r="J142" t="s">
        <v>225</v>
      </c>
      <c r="K142">
        <v>40.299999999999997</v>
      </c>
      <c r="L142">
        <v>32.4</v>
      </c>
      <c r="M142">
        <v>27.4</v>
      </c>
      <c r="N142">
        <v>2.3199999999999998</v>
      </c>
      <c r="O142">
        <v>1.18</v>
      </c>
      <c r="P142">
        <v>63.2</v>
      </c>
      <c r="Q142">
        <v>6.7</v>
      </c>
      <c r="R142" t="s">
        <v>108</v>
      </c>
      <c r="S142">
        <v>12</v>
      </c>
      <c r="T142">
        <v>938</v>
      </c>
      <c r="W142" t="s">
        <v>780</v>
      </c>
      <c r="X142" t="s">
        <v>303</v>
      </c>
      <c r="Y142" t="s">
        <v>665</v>
      </c>
      <c r="Z142" t="s">
        <v>621</v>
      </c>
      <c r="AA142" t="s">
        <v>2</v>
      </c>
      <c r="AB142" t="s">
        <v>2</v>
      </c>
      <c r="AC142" t="s">
        <v>2</v>
      </c>
      <c r="AF142">
        <v>140</v>
      </c>
      <c r="AK142">
        <v>0.08</v>
      </c>
      <c r="AM142">
        <v>0.09</v>
      </c>
    </row>
    <row r="143" spans="2:39" x14ac:dyDescent="0.25">
      <c r="B143" t="s">
        <v>876</v>
      </c>
      <c r="C143">
        <v>1</v>
      </c>
      <c r="D143" t="s">
        <v>909</v>
      </c>
      <c r="E143" s="1" t="s">
        <v>1378</v>
      </c>
      <c r="F143" s="1" t="s">
        <v>729</v>
      </c>
      <c r="G143">
        <v>0.8</v>
      </c>
      <c r="H143">
        <v>14.9</v>
      </c>
      <c r="I143" t="s">
        <v>307</v>
      </c>
      <c r="J143" t="s">
        <v>299</v>
      </c>
      <c r="K143">
        <v>40.299999999999997</v>
      </c>
      <c r="L143">
        <v>32.4</v>
      </c>
      <c r="M143">
        <v>27.4</v>
      </c>
      <c r="N143">
        <v>2.3199999999999998</v>
      </c>
      <c r="O143">
        <v>1.18</v>
      </c>
      <c r="P143">
        <v>63.2</v>
      </c>
      <c r="Q143">
        <v>6.7</v>
      </c>
      <c r="R143" t="s">
        <v>108</v>
      </c>
      <c r="S143">
        <v>12</v>
      </c>
      <c r="T143">
        <v>773</v>
      </c>
      <c r="V143">
        <f>V95+V119</f>
        <v>0</v>
      </c>
      <c r="W143" t="s">
        <v>780</v>
      </c>
      <c r="X143" t="s">
        <v>303</v>
      </c>
      <c r="Y143" t="s">
        <v>665</v>
      </c>
      <c r="Z143" t="s">
        <v>621</v>
      </c>
      <c r="AA143" t="s">
        <v>2</v>
      </c>
      <c r="AB143" t="s">
        <v>2</v>
      </c>
      <c r="AC143" t="s">
        <v>2</v>
      </c>
      <c r="AF143">
        <v>171</v>
      </c>
      <c r="AK143">
        <v>0.14000000000000001</v>
      </c>
      <c r="AM143">
        <v>0.18</v>
      </c>
    </row>
    <row r="144" spans="2:39" x14ac:dyDescent="0.25">
      <c r="B144" t="s">
        <v>877</v>
      </c>
      <c r="C144">
        <v>1</v>
      </c>
      <c r="D144" t="s">
        <v>909</v>
      </c>
      <c r="E144" s="1" t="s">
        <v>1378</v>
      </c>
      <c r="F144" s="1" t="s">
        <v>729</v>
      </c>
      <c r="G144">
        <v>0.8</v>
      </c>
      <c r="H144">
        <v>14.9</v>
      </c>
      <c r="I144" t="s">
        <v>307</v>
      </c>
      <c r="J144" t="s">
        <v>225</v>
      </c>
      <c r="K144">
        <v>40.299999999999997</v>
      </c>
      <c r="L144">
        <v>32.4</v>
      </c>
      <c r="M144">
        <v>27.4</v>
      </c>
      <c r="N144">
        <v>2.3199999999999998</v>
      </c>
      <c r="O144">
        <v>1.18</v>
      </c>
      <c r="P144">
        <v>63.2</v>
      </c>
      <c r="Q144">
        <v>6.7</v>
      </c>
      <c r="R144" t="s">
        <v>108</v>
      </c>
      <c r="S144">
        <v>12</v>
      </c>
      <c r="T144" s="29">
        <v>1239</v>
      </c>
      <c r="W144" t="s">
        <v>780</v>
      </c>
      <c r="X144" t="s">
        <v>303</v>
      </c>
      <c r="Y144" t="s">
        <v>665</v>
      </c>
      <c r="Z144" t="s">
        <v>621</v>
      </c>
      <c r="AA144" t="s">
        <v>2</v>
      </c>
      <c r="AB144" t="s">
        <v>2</v>
      </c>
      <c r="AC144" t="s">
        <v>2</v>
      </c>
      <c r="AF144">
        <v>370</v>
      </c>
      <c r="AK144">
        <v>0.35</v>
      </c>
      <c r="AM144">
        <v>0.36</v>
      </c>
    </row>
    <row r="145" spans="1:42" x14ac:dyDescent="0.25">
      <c r="B145" t="s">
        <v>878</v>
      </c>
      <c r="C145">
        <v>1</v>
      </c>
      <c r="D145" t="s">
        <v>909</v>
      </c>
      <c r="E145" s="1" t="s">
        <v>1378</v>
      </c>
      <c r="F145" s="1" t="s">
        <v>729</v>
      </c>
      <c r="G145">
        <v>0.8</v>
      </c>
      <c r="H145">
        <v>14.9</v>
      </c>
      <c r="I145" t="s">
        <v>307</v>
      </c>
      <c r="J145" t="s">
        <v>299</v>
      </c>
      <c r="K145">
        <v>40.299999999999997</v>
      </c>
      <c r="L145">
        <v>32.4</v>
      </c>
      <c r="M145">
        <v>27.4</v>
      </c>
      <c r="N145">
        <v>2.3199999999999998</v>
      </c>
      <c r="O145">
        <v>1.18</v>
      </c>
      <c r="P145">
        <v>63.2</v>
      </c>
      <c r="Q145">
        <v>6.7</v>
      </c>
      <c r="R145" t="s">
        <v>108</v>
      </c>
      <c r="S145">
        <v>12</v>
      </c>
      <c r="T145">
        <v>794</v>
      </c>
      <c r="V145">
        <f t="shared" ref="V145:V150" si="14">V97+V121</f>
        <v>0</v>
      </c>
      <c r="W145" t="s">
        <v>780</v>
      </c>
      <c r="X145" t="s">
        <v>303</v>
      </c>
      <c r="Y145" t="s">
        <v>665</v>
      </c>
      <c r="Z145" t="s">
        <v>621</v>
      </c>
      <c r="AA145" t="s">
        <v>2</v>
      </c>
      <c r="AB145" t="s">
        <v>2</v>
      </c>
      <c r="AC145" t="s">
        <v>2</v>
      </c>
      <c r="AF145">
        <v>190</v>
      </c>
      <c r="AK145">
        <v>0.18</v>
      </c>
      <c r="AM145">
        <v>0.18</v>
      </c>
    </row>
    <row r="146" spans="1:42" x14ac:dyDescent="0.25">
      <c r="B146" t="s">
        <v>900</v>
      </c>
      <c r="C146">
        <v>1</v>
      </c>
      <c r="D146" t="s">
        <v>910</v>
      </c>
      <c r="E146" s="1" t="s">
        <v>1378</v>
      </c>
      <c r="F146" s="1" t="s">
        <v>729</v>
      </c>
      <c r="G146">
        <v>0.9</v>
      </c>
      <c r="H146">
        <v>7</v>
      </c>
      <c r="I146" t="s">
        <v>307</v>
      </c>
      <c r="J146" t="s">
        <v>299</v>
      </c>
      <c r="K146">
        <v>41.5</v>
      </c>
      <c r="L146">
        <v>27.1</v>
      </c>
      <c r="M146">
        <v>31.4</v>
      </c>
      <c r="N146">
        <v>1.74</v>
      </c>
      <c r="O146">
        <v>1.22</v>
      </c>
      <c r="P146">
        <v>42</v>
      </c>
      <c r="Q146">
        <v>5.9</v>
      </c>
      <c r="R146" t="s">
        <v>108</v>
      </c>
      <c r="S146">
        <v>12</v>
      </c>
      <c r="T146" s="29">
        <v>1121</v>
      </c>
      <c r="V146">
        <f t="shared" si="14"/>
        <v>0</v>
      </c>
      <c r="W146" t="s">
        <v>780</v>
      </c>
      <c r="X146" t="s">
        <v>303</v>
      </c>
      <c r="Y146" t="s">
        <v>664</v>
      </c>
      <c r="Z146" t="s">
        <v>621</v>
      </c>
      <c r="AA146" t="s">
        <v>2</v>
      </c>
      <c r="AB146" t="s">
        <v>2</v>
      </c>
      <c r="AC146" t="s">
        <v>2</v>
      </c>
      <c r="AF146">
        <v>513</v>
      </c>
      <c r="AK146">
        <v>0.33</v>
      </c>
      <c r="AM146">
        <v>0.64</v>
      </c>
    </row>
    <row r="147" spans="1:42" x14ac:dyDescent="0.25">
      <c r="B147" t="s">
        <v>901</v>
      </c>
      <c r="C147">
        <v>1</v>
      </c>
      <c r="D147" t="s">
        <v>910</v>
      </c>
      <c r="E147" s="1" t="s">
        <v>1378</v>
      </c>
      <c r="F147" s="1" t="s">
        <v>729</v>
      </c>
      <c r="G147">
        <v>0.9</v>
      </c>
      <c r="H147">
        <v>7</v>
      </c>
      <c r="I147" t="s">
        <v>307</v>
      </c>
      <c r="J147" t="s">
        <v>225</v>
      </c>
      <c r="K147">
        <v>41.5</v>
      </c>
      <c r="L147">
        <v>27.1</v>
      </c>
      <c r="M147">
        <v>31.4</v>
      </c>
      <c r="N147">
        <v>1.74</v>
      </c>
      <c r="O147">
        <v>1.22</v>
      </c>
      <c r="P147">
        <v>42</v>
      </c>
      <c r="Q147">
        <v>5.9</v>
      </c>
      <c r="R147" t="s">
        <v>108</v>
      </c>
      <c r="S147">
        <v>12</v>
      </c>
      <c r="T147" s="29">
        <v>1062</v>
      </c>
      <c r="V147">
        <f t="shared" si="14"/>
        <v>48.7</v>
      </c>
      <c r="W147" t="s">
        <v>309</v>
      </c>
      <c r="X147" t="s">
        <v>303</v>
      </c>
      <c r="Y147" t="s">
        <v>664</v>
      </c>
      <c r="Z147" t="s">
        <v>621</v>
      </c>
      <c r="AA147" t="s">
        <v>2</v>
      </c>
      <c r="AB147" t="s">
        <v>2</v>
      </c>
      <c r="AC147" t="s">
        <v>2</v>
      </c>
      <c r="AF147">
        <v>372</v>
      </c>
      <c r="AK147">
        <v>0.28999999999999998</v>
      </c>
      <c r="AM147">
        <v>0.35</v>
      </c>
    </row>
    <row r="148" spans="1:42" x14ac:dyDescent="0.25">
      <c r="B148" t="s">
        <v>902</v>
      </c>
      <c r="C148">
        <v>1</v>
      </c>
      <c r="D148" t="s">
        <v>910</v>
      </c>
      <c r="E148" s="1" t="s">
        <v>1378</v>
      </c>
      <c r="F148" s="1" t="s">
        <v>729</v>
      </c>
      <c r="G148">
        <v>0.9</v>
      </c>
      <c r="H148">
        <v>7</v>
      </c>
      <c r="I148" t="s">
        <v>307</v>
      </c>
      <c r="J148" t="s">
        <v>299</v>
      </c>
      <c r="K148">
        <v>41.5</v>
      </c>
      <c r="L148">
        <v>27.1</v>
      </c>
      <c r="M148">
        <v>31.4</v>
      </c>
      <c r="N148">
        <v>1.74</v>
      </c>
      <c r="O148">
        <v>1.22</v>
      </c>
      <c r="P148">
        <v>42</v>
      </c>
      <c r="Q148">
        <v>5.9</v>
      </c>
      <c r="R148" t="s">
        <v>108</v>
      </c>
      <c r="S148">
        <v>12</v>
      </c>
      <c r="T148" s="29">
        <v>1095</v>
      </c>
      <c r="V148">
        <f t="shared" si="14"/>
        <v>117.4</v>
      </c>
      <c r="W148" t="s">
        <v>330</v>
      </c>
      <c r="X148" t="s">
        <v>303</v>
      </c>
      <c r="Y148" t="s">
        <v>664</v>
      </c>
      <c r="Z148" t="s">
        <v>621</v>
      </c>
      <c r="AA148" t="s">
        <v>2</v>
      </c>
      <c r="AB148" t="s">
        <v>2</v>
      </c>
      <c r="AC148" t="s">
        <v>2</v>
      </c>
      <c r="AF148">
        <v>415</v>
      </c>
      <c r="AK148">
        <v>0.6</v>
      </c>
      <c r="AM148">
        <v>0.86</v>
      </c>
    </row>
    <row r="149" spans="1:42" x14ac:dyDescent="0.25">
      <c r="B149" t="s">
        <v>903</v>
      </c>
      <c r="C149">
        <v>1</v>
      </c>
      <c r="D149" t="s">
        <v>910</v>
      </c>
      <c r="E149" s="1" t="s">
        <v>1378</v>
      </c>
      <c r="F149" s="1" t="s">
        <v>729</v>
      </c>
      <c r="G149">
        <v>0.9</v>
      </c>
      <c r="H149">
        <v>7</v>
      </c>
      <c r="I149" t="s">
        <v>307</v>
      </c>
      <c r="J149" t="s">
        <v>225</v>
      </c>
      <c r="K149">
        <v>41.5</v>
      </c>
      <c r="L149">
        <v>27.1</v>
      </c>
      <c r="M149">
        <v>31.4</v>
      </c>
      <c r="N149">
        <v>1.74</v>
      </c>
      <c r="O149">
        <v>1.22</v>
      </c>
      <c r="P149">
        <v>42</v>
      </c>
      <c r="Q149">
        <v>5.9</v>
      </c>
      <c r="R149" t="s">
        <v>108</v>
      </c>
      <c r="S149">
        <v>12</v>
      </c>
      <c r="T149" s="29">
        <v>1006</v>
      </c>
      <c r="V149">
        <f t="shared" si="14"/>
        <v>19.5</v>
      </c>
      <c r="W149" t="s">
        <v>309</v>
      </c>
      <c r="X149" t="s">
        <v>303</v>
      </c>
      <c r="Y149" t="s">
        <v>664</v>
      </c>
      <c r="Z149" t="s">
        <v>621</v>
      </c>
      <c r="AA149" t="s">
        <v>2</v>
      </c>
      <c r="AB149" t="s">
        <v>2</v>
      </c>
      <c r="AC149" t="s">
        <v>2</v>
      </c>
      <c r="AF149">
        <v>622</v>
      </c>
      <c r="AK149">
        <v>1.97</v>
      </c>
      <c r="AM149">
        <v>2.1</v>
      </c>
    </row>
    <row r="150" spans="1:42" x14ac:dyDescent="0.25">
      <c r="B150" t="s">
        <v>904</v>
      </c>
      <c r="C150">
        <v>1</v>
      </c>
      <c r="D150" t="s">
        <v>910</v>
      </c>
      <c r="E150" s="1" t="s">
        <v>1378</v>
      </c>
      <c r="F150" s="1" t="s">
        <v>729</v>
      </c>
      <c r="G150">
        <v>0.9</v>
      </c>
      <c r="H150">
        <v>7</v>
      </c>
      <c r="I150" t="s">
        <v>307</v>
      </c>
      <c r="J150" t="s">
        <v>299</v>
      </c>
      <c r="K150">
        <v>41.5</v>
      </c>
      <c r="L150">
        <v>27.1</v>
      </c>
      <c r="M150">
        <v>31.4</v>
      </c>
      <c r="N150">
        <v>1.74</v>
      </c>
      <c r="O150">
        <v>1.22</v>
      </c>
      <c r="P150">
        <v>42</v>
      </c>
      <c r="Q150">
        <v>5.9</v>
      </c>
      <c r="R150" t="s">
        <v>108</v>
      </c>
      <c r="S150">
        <v>12</v>
      </c>
      <c r="T150">
        <v>938</v>
      </c>
      <c r="V150">
        <f t="shared" si="14"/>
        <v>0</v>
      </c>
      <c r="W150" t="s">
        <v>780</v>
      </c>
      <c r="X150" t="s">
        <v>303</v>
      </c>
      <c r="Y150" t="s">
        <v>664</v>
      </c>
      <c r="Z150" t="s">
        <v>621</v>
      </c>
      <c r="AA150" t="s">
        <v>2</v>
      </c>
      <c r="AB150" t="s">
        <v>2</v>
      </c>
      <c r="AC150" t="s">
        <v>2</v>
      </c>
      <c r="AF150">
        <v>491</v>
      </c>
      <c r="AK150">
        <v>0.23</v>
      </c>
      <c r="AM150">
        <v>0.32</v>
      </c>
    </row>
    <row r="151" spans="1:42" x14ac:dyDescent="0.25">
      <c r="B151" t="s">
        <v>905</v>
      </c>
      <c r="C151">
        <v>1</v>
      </c>
      <c r="D151" t="s">
        <v>910</v>
      </c>
      <c r="E151" s="1" t="s">
        <v>1378</v>
      </c>
      <c r="F151" s="1" t="s">
        <v>729</v>
      </c>
      <c r="G151">
        <v>0.9</v>
      </c>
      <c r="H151">
        <v>7</v>
      </c>
      <c r="I151" t="s">
        <v>307</v>
      </c>
      <c r="J151" t="s">
        <v>225</v>
      </c>
      <c r="K151">
        <v>41.5</v>
      </c>
      <c r="L151">
        <v>27.1</v>
      </c>
      <c r="M151">
        <v>31.4</v>
      </c>
      <c r="N151">
        <v>1.74</v>
      </c>
      <c r="O151">
        <v>1.22</v>
      </c>
      <c r="P151">
        <v>42</v>
      </c>
      <c r="Q151">
        <v>5.9</v>
      </c>
      <c r="R151" t="s">
        <v>108</v>
      </c>
      <c r="S151">
        <v>12</v>
      </c>
      <c r="T151">
        <v>773</v>
      </c>
      <c r="W151" t="s">
        <v>780</v>
      </c>
      <c r="X151" t="s">
        <v>303</v>
      </c>
      <c r="Y151" t="s">
        <v>664</v>
      </c>
      <c r="Z151" t="s">
        <v>621</v>
      </c>
      <c r="AA151" t="s">
        <v>2</v>
      </c>
      <c r="AB151" t="s">
        <v>2</v>
      </c>
      <c r="AC151" t="s">
        <v>2</v>
      </c>
      <c r="AF151">
        <v>482</v>
      </c>
      <c r="AK151">
        <v>0.32</v>
      </c>
      <c r="AM151">
        <v>0.4</v>
      </c>
    </row>
    <row r="152" spans="1:42" x14ac:dyDescent="0.25">
      <c r="B152" t="s">
        <v>906</v>
      </c>
      <c r="C152">
        <v>1</v>
      </c>
      <c r="D152" t="s">
        <v>910</v>
      </c>
      <c r="E152" s="1" t="s">
        <v>1378</v>
      </c>
      <c r="F152" s="1" t="s">
        <v>729</v>
      </c>
      <c r="G152">
        <v>0.9</v>
      </c>
      <c r="H152">
        <v>7</v>
      </c>
      <c r="I152" t="s">
        <v>307</v>
      </c>
      <c r="J152" t="s">
        <v>299</v>
      </c>
      <c r="K152">
        <v>41.5</v>
      </c>
      <c r="L152">
        <v>27.1</v>
      </c>
      <c r="M152">
        <v>31.4</v>
      </c>
      <c r="N152">
        <v>1.74</v>
      </c>
      <c r="O152">
        <v>1.22</v>
      </c>
      <c r="P152">
        <v>42</v>
      </c>
      <c r="Q152">
        <v>5.9</v>
      </c>
      <c r="R152" t="s">
        <v>108</v>
      </c>
      <c r="S152">
        <v>12</v>
      </c>
      <c r="T152" s="29">
        <v>1239</v>
      </c>
      <c r="V152">
        <f>V104+V128</f>
        <v>0</v>
      </c>
      <c r="W152" t="s">
        <v>780</v>
      </c>
      <c r="X152" t="s">
        <v>303</v>
      </c>
      <c r="Y152" t="s">
        <v>664</v>
      </c>
      <c r="Z152" t="s">
        <v>621</v>
      </c>
      <c r="AA152" t="s">
        <v>2</v>
      </c>
      <c r="AB152" t="s">
        <v>2</v>
      </c>
      <c r="AC152" t="s">
        <v>2</v>
      </c>
      <c r="AF152" s="29">
        <v>1076</v>
      </c>
      <c r="AK152">
        <v>0.75</v>
      </c>
      <c r="AM152">
        <v>0.94</v>
      </c>
    </row>
    <row r="153" spans="1:42" x14ac:dyDescent="0.25">
      <c r="B153" t="s">
        <v>907</v>
      </c>
      <c r="C153">
        <v>1</v>
      </c>
      <c r="D153" t="s">
        <v>910</v>
      </c>
      <c r="E153" s="1" t="s">
        <v>1378</v>
      </c>
      <c r="F153" s="1" t="s">
        <v>729</v>
      </c>
      <c r="G153">
        <v>0.9</v>
      </c>
      <c r="H153">
        <v>7</v>
      </c>
      <c r="I153" t="s">
        <v>307</v>
      </c>
      <c r="J153" t="s">
        <v>225</v>
      </c>
      <c r="K153">
        <v>41.5</v>
      </c>
      <c r="L153">
        <v>27.1</v>
      </c>
      <c r="M153">
        <v>31.4</v>
      </c>
      <c r="N153">
        <v>1.74</v>
      </c>
      <c r="O153">
        <v>1.22</v>
      </c>
      <c r="P153">
        <v>42</v>
      </c>
      <c r="Q153">
        <v>5.9</v>
      </c>
      <c r="R153" t="s">
        <v>108</v>
      </c>
      <c r="S153">
        <v>12</v>
      </c>
      <c r="T153">
        <v>794</v>
      </c>
      <c r="W153" t="s">
        <v>780</v>
      </c>
      <c r="X153" t="s">
        <v>303</v>
      </c>
      <c r="Y153" t="s">
        <v>664</v>
      </c>
      <c r="Z153" t="s">
        <v>621</v>
      </c>
      <c r="AA153" t="s">
        <v>2</v>
      </c>
      <c r="AB153" t="s">
        <v>2</v>
      </c>
      <c r="AC153" t="s">
        <v>2</v>
      </c>
      <c r="AF153">
        <v>342</v>
      </c>
      <c r="AK153">
        <v>0.38</v>
      </c>
      <c r="AM153">
        <v>0.39</v>
      </c>
    </row>
    <row r="154" spans="1:42" x14ac:dyDescent="0.25">
      <c r="A154" s="8" t="s">
        <v>986</v>
      </c>
      <c r="B154" t="s">
        <v>987</v>
      </c>
      <c r="C154">
        <v>1</v>
      </c>
      <c r="E154" s="1" t="s">
        <v>1378</v>
      </c>
      <c r="G154" t="s">
        <v>1104</v>
      </c>
      <c r="H154">
        <v>1.01</v>
      </c>
      <c r="I154" t="s">
        <v>307</v>
      </c>
      <c r="K154">
        <v>10</v>
      </c>
      <c r="L154">
        <v>55</v>
      </c>
      <c r="M154">
        <v>35</v>
      </c>
      <c r="P154">
        <v>12.5</v>
      </c>
      <c r="R154" t="s">
        <v>108</v>
      </c>
      <c r="S154">
        <v>12</v>
      </c>
      <c r="T154" s="7">
        <v>918.45142028985504</v>
      </c>
      <c r="U154" s="7">
        <v>12.155264723378943</v>
      </c>
      <c r="W154" t="s">
        <v>309</v>
      </c>
      <c r="X154" t="s">
        <v>6</v>
      </c>
      <c r="Y154" t="s">
        <v>664</v>
      </c>
      <c r="Z154" t="s">
        <v>308</v>
      </c>
      <c r="AA154" t="s">
        <v>2</v>
      </c>
      <c r="AB154" t="s">
        <v>2</v>
      </c>
      <c r="AC154" t="s">
        <v>2</v>
      </c>
      <c r="AN154">
        <v>0.7</v>
      </c>
      <c r="AP154">
        <f>SUM(AN154:AO154)</f>
        <v>0.7</v>
      </c>
    </row>
    <row r="155" spans="1:42" x14ac:dyDescent="0.25">
      <c r="B155" t="s">
        <v>988</v>
      </c>
      <c r="C155">
        <v>1</v>
      </c>
      <c r="E155" s="1" t="s">
        <v>1378</v>
      </c>
      <c r="G155" t="s">
        <v>1105</v>
      </c>
      <c r="H155">
        <v>2.19</v>
      </c>
      <c r="I155" t="s">
        <v>313</v>
      </c>
      <c r="K155">
        <v>20</v>
      </c>
      <c r="L155">
        <v>65</v>
      </c>
      <c r="M155">
        <v>15</v>
      </c>
      <c r="P155">
        <v>21.3</v>
      </c>
      <c r="R155" t="s">
        <v>108</v>
      </c>
      <c r="S155">
        <v>12</v>
      </c>
      <c r="T155" s="7">
        <v>918.45142028985504</v>
      </c>
      <c r="U155" s="7">
        <v>12.155264723378943</v>
      </c>
      <c r="W155" t="s">
        <v>309</v>
      </c>
      <c r="X155" t="s">
        <v>303</v>
      </c>
      <c r="Y155" t="s">
        <v>664</v>
      </c>
      <c r="Z155" t="s">
        <v>308</v>
      </c>
      <c r="AA155" t="s">
        <v>2</v>
      </c>
      <c r="AB155" t="s">
        <v>2</v>
      </c>
      <c r="AC155" t="s">
        <v>2</v>
      </c>
      <c r="AK155">
        <v>0.2</v>
      </c>
      <c r="AL155">
        <v>0.1</v>
      </c>
      <c r="AM155">
        <f>SUM(AK155:AL155)</f>
        <v>0.30000000000000004</v>
      </c>
    </row>
    <row r="156" spans="1:42" x14ac:dyDescent="0.25">
      <c r="B156" t="s">
        <v>871</v>
      </c>
      <c r="C156">
        <v>1</v>
      </c>
      <c r="E156" s="1" t="s">
        <v>1378</v>
      </c>
      <c r="G156" t="s">
        <v>1105</v>
      </c>
      <c r="H156">
        <v>2.67</v>
      </c>
      <c r="I156" t="s">
        <v>313</v>
      </c>
      <c r="K156">
        <v>20</v>
      </c>
      <c r="L156">
        <v>65</v>
      </c>
      <c r="M156">
        <v>15</v>
      </c>
      <c r="P156">
        <v>11.8</v>
      </c>
      <c r="R156" t="s">
        <v>108</v>
      </c>
      <c r="S156">
        <v>12</v>
      </c>
      <c r="T156" s="7">
        <v>918.45142028985504</v>
      </c>
      <c r="U156" s="7">
        <v>12.155264723378943</v>
      </c>
      <c r="W156" t="s">
        <v>309</v>
      </c>
      <c r="X156" t="s">
        <v>6</v>
      </c>
      <c r="Y156" t="s">
        <v>664</v>
      </c>
      <c r="Z156" t="s">
        <v>308</v>
      </c>
      <c r="AA156" t="s">
        <v>2</v>
      </c>
      <c r="AB156" t="s">
        <v>2</v>
      </c>
      <c r="AC156" t="s">
        <v>2</v>
      </c>
      <c r="AK156">
        <v>0.4</v>
      </c>
      <c r="AL156">
        <v>0.1</v>
      </c>
      <c r="AM156">
        <f>SUM(AK156:AL156)</f>
        <v>0.5</v>
      </c>
    </row>
    <row r="157" spans="1:42" x14ac:dyDescent="0.25">
      <c r="B157" t="s">
        <v>989</v>
      </c>
      <c r="C157">
        <v>1</v>
      </c>
      <c r="E157" s="1" t="s">
        <v>1378</v>
      </c>
      <c r="G157" t="s">
        <v>1104</v>
      </c>
      <c r="H157">
        <v>5.35</v>
      </c>
      <c r="I157" t="s">
        <v>307</v>
      </c>
      <c r="K157">
        <v>20</v>
      </c>
      <c r="L157">
        <v>65</v>
      </c>
      <c r="M157">
        <v>15</v>
      </c>
      <c r="P157">
        <v>411.9</v>
      </c>
      <c r="R157" t="s">
        <v>108</v>
      </c>
      <c r="S157">
        <v>12</v>
      </c>
      <c r="T157" s="7">
        <v>918.45142028985504</v>
      </c>
      <c r="U157" s="7">
        <v>12.155264723378943</v>
      </c>
      <c r="V157">
        <v>0</v>
      </c>
      <c r="Y157" t="s">
        <v>664</v>
      </c>
      <c r="Z157" t="s">
        <v>308</v>
      </c>
      <c r="AA157" t="s">
        <v>2</v>
      </c>
      <c r="AB157" t="s">
        <v>2</v>
      </c>
      <c r="AC157" t="s">
        <v>2</v>
      </c>
      <c r="AK157">
        <v>2.4</v>
      </c>
      <c r="AM157">
        <f>SUM(AK157:AL157)</f>
        <v>2.4</v>
      </c>
      <c r="AN157">
        <v>1.1000000000000001</v>
      </c>
      <c r="AO157">
        <v>0.1</v>
      </c>
      <c r="AP157">
        <f t="shared" ref="AP157:AP165" si="15">SUM(AN157:AO157)</f>
        <v>1.2000000000000002</v>
      </c>
    </row>
    <row r="158" spans="1:42" x14ac:dyDescent="0.25">
      <c r="B158" t="s">
        <v>990</v>
      </c>
      <c r="C158">
        <v>1</v>
      </c>
      <c r="E158" s="1" t="s">
        <v>1378</v>
      </c>
      <c r="G158" t="s">
        <v>1104</v>
      </c>
      <c r="H158">
        <v>3.69</v>
      </c>
      <c r="I158" t="s">
        <v>307</v>
      </c>
      <c r="K158">
        <v>20</v>
      </c>
      <c r="L158">
        <v>65</v>
      </c>
      <c r="M158">
        <v>15</v>
      </c>
      <c r="P158">
        <v>312.60000000000002</v>
      </c>
      <c r="R158" t="s">
        <v>108</v>
      </c>
      <c r="S158">
        <v>12</v>
      </c>
      <c r="T158" s="7">
        <v>918.45142028985504</v>
      </c>
      <c r="U158" s="7">
        <v>12.155264723378943</v>
      </c>
      <c r="V158">
        <v>0</v>
      </c>
      <c r="Y158" t="s">
        <v>664</v>
      </c>
      <c r="Z158" t="s">
        <v>308</v>
      </c>
      <c r="AA158" t="s">
        <v>2</v>
      </c>
      <c r="AB158" t="s">
        <v>2</v>
      </c>
      <c r="AC158" t="s">
        <v>2</v>
      </c>
      <c r="AK158">
        <v>1.6</v>
      </c>
      <c r="AM158">
        <f>SUM(AK158:AL158)</f>
        <v>1.6</v>
      </c>
      <c r="AN158">
        <v>0.6</v>
      </c>
      <c r="AP158">
        <f t="shared" si="15"/>
        <v>0.6</v>
      </c>
    </row>
    <row r="159" spans="1:42" x14ac:dyDescent="0.25">
      <c r="B159" t="s">
        <v>991</v>
      </c>
      <c r="C159">
        <v>1</v>
      </c>
      <c r="E159" s="1" t="s">
        <v>1378</v>
      </c>
      <c r="G159" t="s">
        <v>1104</v>
      </c>
      <c r="H159">
        <v>1.01</v>
      </c>
      <c r="I159" t="s">
        <v>307</v>
      </c>
      <c r="K159">
        <v>10</v>
      </c>
      <c r="L159">
        <v>55</v>
      </c>
      <c r="M159">
        <v>35</v>
      </c>
      <c r="P159">
        <v>12.5</v>
      </c>
      <c r="R159" t="s">
        <v>108</v>
      </c>
      <c r="S159">
        <v>12</v>
      </c>
      <c r="T159" s="7">
        <v>1121.3644124168516</v>
      </c>
      <c r="U159" s="7">
        <v>10.397674418604653</v>
      </c>
      <c r="W159" t="s">
        <v>309</v>
      </c>
      <c r="X159" t="s">
        <v>6</v>
      </c>
      <c r="Y159" t="s">
        <v>664</v>
      </c>
      <c r="Z159" t="s">
        <v>308</v>
      </c>
      <c r="AA159" t="s">
        <v>2</v>
      </c>
      <c r="AB159" t="s">
        <v>2</v>
      </c>
      <c r="AC159" t="s">
        <v>2</v>
      </c>
      <c r="AN159">
        <v>0.15</v>
      </c>
      <c r="AP159">
        <f t="shared" si="15"/>
        <v>0.15</v>
      </c>
    </row>
    <row r="160" spans="1:42" x14ac:dyDescent="0.25">
      <c r="B160" t="s">
        <v>992</v>
      </c>
      <c r="C160">
        <v>1</v>
      </c>
      <c r="E160" s="1" t="s">
        <v>1378</v>
      </c>
      <c r="G160" t="s">
        <v>1105</v>
      </c>
      <c r="H160">
        <v>2.19</v>
      </c>
      <c r="I160" t="s">
        <v>313</v>
      </c>
      <c r="K160">
        <v>20</v>
      </c>
      <c r="L160">
        <v>65</v>
      </c>
      <c r="M160">
        <v>15</v>
      </c>
      <c r="P160">
        <v>21.3</v>
      </c>
      <c r="R160" t="s">
        <v>108</v>
      </c>
      <c r="S160">
        <v>12</v>
      </c>
      <c r="T160" s="7">
        <v>1121.3644124168516</v>
      </c>
      <c r="U160" s="7">
        <v>10.397674418604653</v>
      </c>
      <c r="W160" t="s">
        <v>309</v>
      </c>
      <c r="X160" t="s">
        <v>303</v>
      </c>
      <c r="Y160" t="s">
        <v>664</v>
      </c>
      <c r="Z160" t="s">
        <v>308</v>
      </c>
      <c r="AA160" t="s">
        <v>2</v>
      </c>
      <c r="AB160" t="s">
        <v>2</v>
      </c>
      <c r="AC160" t="s">
        <v>2</v>
      </c>
      <c r="AK160">
        <v>0.3</v>
      </c>
      <c r="AL160">
        <v>0.3</v>
      </c>
      <c r="AM160">
        <f>SUM(AK160:AL160)</f>
        <v>0.6</v>
      </c>
      <c r="AN160">
        <v>0.1</v>
      </c>
      <c r="AO160">
        <v>0.05</v>
      </c>
      <c r="AP160">
        <f t="shared" si="15"/>
        <v>0.15000000000000002</v>
      </c>
    </row>
    <row r="161" spans="2:42" x14ac:dyDescent="0.25">
      <c r="B161" t="s">
        <v>993</v>
      </c>
      <c r="C161">
        <v>1</v>
      </c>
      <c r="E161" s="1" t="s">
        <v>1378</v>
      </c>
      <c r="G161" t="s">
        <v>1105</v>
      </c>
      <c r="H161">
        <v>2.67</v>
      </c>
      <c r="I161" t="s">
        <v>313</v>
      </c>
      <c r="K161">
        <v>20</v>
      </c>
      <c r="L161">
        <v>65</v>
      </c>
      <c r="M161">
        <v>15</v>
      </c>
      <c r="P161">
        <v>11.8</v>
      </c>
      <c r="R161" t="s">
        <v>108</v>
      </c>
      <c r="S161">
        <v>12</v>
      </c>
      <c r="T161" s="7">
        <v>1121.3644124168516</v>
      </c>
      <c r="U161" s="7">
        <v>10.397674418604653</v>
      </c>
      <c r="W161" t="s">
        <v>309</v>
      </c>
      <c r="X161" t="s">
        <v>6</v>
      </c>
      <c r="Y161" t="s">
        <v>664</v>
      </c>
      <c r="Z161" t="s">
        <v>308</v>
      </c>
      <c r="AA161" t="s">
        <v>2</v>
      </c>
      <c r="AB161" t="s">
        <v>2</v>
      </c>
      <c r="AC161" t="s">
        <v>2</v>
      </c>
      <c r="AK161">
        <v>0.25</v>
      </c>
      <c r="AL161">
        <v>0.15</v>
      </c>
      <c r="AM161">
        <f>SUM(AK161:AL161)</f>
        <v>0.4</v>
      </c>
      <c r="AO161">
        <v>0.1</v>
      </c>
      <c r="AP161">
        <f t="shared" si="15"/>
        <v>0.1</v>
      </c>
    </row>
    <row r="162" spans="2:42" x14ac:dyDescent="0.25">
      <c r="B162" t="s">
        <v>994</v>
      </c>
      <c r="C162">
        <v>1</v>
      </c>
      <c r="E162" s="1" t="s">
        <v>1378</v>
      </c>
      <c r="G162" t="s">
        <v>1104</v>
      </c>
      <c r="H162">
        <v>1.58</v>
      </c>
      <c r="I162" t="s">
        <v>307</v>
      </c>
      <c r="K162">
        <v>20</v>
      </c>
      <c r="L162">
        <v>65</v>
      </c>
      <c r="M162">
        <v>15</v>
      </c>
      <c r="P162">
        <v>19</v>
      </c>
      <c r="R162" t="s">
        <v>108</v>
      </c>
      <c r="S162">
        <v>12</v>
      </c>
      <c r="T162" s="7">
        <v>1121.3644124168516</v>
      </c>
      <c r="U162" s="7">
        <v>10.397674418604653</v>
      </c>
      <c r="W162" t="s">
        <v>309</v>
      </c>
      <c r="X162" t="s">
        <v>340</v>
      </c>
      <c r="Y162" t="s">
        <v>664</v>
      </c>
      <c r="Z162" t="s">
        <v>308</v>
      </c>
      <c r="AA162" t="s">
        <v>2</v>
      </c>
      <c r="AB162" t="s">
        <v>2</v>
      </c>
      <c r="AC162" t="s">
        <v>2</v>
      </c>
      <c r="AO162">
        <v>0.05</v>
      </c>
      <c r="AP162">
        <f t="shared" si="15"/>
        <v>0.05</v>
      </c>
    </row>
    <row r="163" spans="2:42" x14ac:dyDescent="0.25">
      <c r="B163" t="s">
        <v>995</v>
      </c>
      <c r="C163">
        <v>1</v>
      </c>
      <c r="E163" s="1" t="s">
        <v>1378</v>
      </c>
      <c r="G163" t="s">
        <v>1104</v>
      </c>
      <c r="H163">
        <v>1.54</v>
      </c>
      <c r="I163" t="s">
        <v>307</v>
      </c>
      <c r="K163">
        <v>20</v>
      </c>
      <c r="L163">
        <v>65</v>
      </c>
      <c r="M163">
        <v>15</v>
      </c>
      <c r="P163">
        <v>33</v>
      </c>
      <c r="R163" t="s">
        <v>108</v>
      </c>
      <c r="S163">
        <v>12</v>
      </c>
      <c r="T163" s="7">
        <v>1121.3644124168516</v>
      </c>
      <c r="U163" s="7">
        <v>10.397674418604653</v>
      </c>
      <c r="W163" t="s">
        <v>309</v>
      </c>
      <c r="X163" t="s">
        <v>340</v>
      </c>
      <c r="Y163" t="s">
        <v>664</v>
      </c>
      <c r="Z163" t="s">
        <v>308</v>
      </c>
      <c r="AA163" t="s">
        <v>2</v>
      </c>
      <c r="AB163" t="s">
        <v>2</v>
      </c>
      <c r="AC163" t="s">
        <v>2</v>
      </c>
      <c r="AO163">
        <v>0.08</v>
      </c>
      <c r="AP163">
        <f t="shared" si="15"/>
        <v>0.08</v>
      </c>
    </row>
    <row r="164" spans="2:42" x14ac:dyDescent="0.25">
      <c r="B164" t="s">
        <v>996</v>
      </c>
      <c r="C164">
        <v>1</v>
      </c>
      <c r="E164" s="1" t="s">
        <v>1378</v>
      </c>
      <c r="G164" t="s">
        <v>1104</v>
      </c>
      <c r="H164">
        <v>5.35</v>
      </c>
      <c r="I164" t="s">
        <v>307</v>
      </c>
      <c r="K164">
        <v>20</v>
      </c>
      <c r="L164">
        <v>65</v>
      </c>
      <c r="M164">
        <v>15</v>
      </c>
      <c r="P164">
        <v>411.9</v>
      </c>
      <c r="R164" t="s">
        <v>108</v>
      </c>
      <c r="S164">
        <v>12</v>
      </c>
      <c r="T164" s="7">
        <v>1121.3644124168516</v>
      </c>
      <c r="U164" s="7">
        <v>10.397674418604653</v>
      </c>
      <c r="V164">
        <v>0</v>
      </c>
      <c r="Y164" t="s">
        <v>664</v>
      </c>
      <c r="Z164" t="s">
        <v>308</v>
      </c>
      <c r="AA164" t="s">
        <v>2</v>
      </c>
      <c r="AB164" t="s">
        <v>2</v>
      </c>
      <c r="AC164" t="s">
        <v>2</v>
      </c>
      <c r="AK164">
        <v>1</v>
      </c>
      <c r="AL164">
        <v>0.1</v>
      </c>
      <c r="AM164">
        <f>SUM(AK164:AL164)</f>
        <v>1.1000000000000001</v>
      </c>
      <c r="AN164">
        <v>0.27</v>
      </c>
      <c r="AO164">
        <v>0.4</v>
      </c>
      <c r="AP164">
        <f t="shared" si="15"/>
        <v>0.67</v>
      </c>
    </row>
    <row r="165" spans="2:42" x14ac:dyDescent="0.25">
      <c r="B165" t="s">
        <v>997</v>
      </c>
      <c r="C165">
        <v>1</v>
      </c>
      <c r="E165" s="1" t="s">
        <v>1378</v>
      </c>
      <c r="G165" t="s">
        <v>1104</v>
      </c>
      <c r="H165">
        <v>3.69</v>
      </c>
      <c r="I165" t="s">
        <v>307</v>
      </c>
      <c r="K165">
        <v>20</v>
      </c>
      <c r="L165">
        <v>65</v>
      </c>
      <c r="M165">
        <v>15</v>
      </c>
      <c r="P165">
        <v>312.60000000000002</v>
      </c>
      <c r="R165" t="s">
        <v>108</v>
      </c>
      <c r="S165">
        <v>12</v>
      </c>
      <c r="T165" s="7">
        <v>1121.3644124168516</v>
      </c>
      <c r="U165" s="7">
        <v>10.397674418604653</v>
      </c>
      <c r="V165">
        <v>0</v>
      </c>
      <c r="Y165" t="s">
        <v>664</v>
      </c>
      <c r="Z165" t="s">
        <v>308</v>
      </c>
      <c r="AA165" t="s">
        <v>2</v>
      </c>
      <c r="AB165" t="s">
        <v>2</v>
      </c>
      <c r="AC165" t="s">
        <v>2</v>
      </c>
      <c r="AK165">
        <v>0.7</v>
      </c>
      <c r="AL165">
        <v>0.1</v>
      </c>
      <c r="AM165">
        <f>SUM(AK165:AL165)</f>
        <v>0.79999999999999993</v>
      </c>
      <c r="AN165">
        <v>0.22</v>
      </c>
      <c r="AO165">
        <v>0.52</v>
      </c>
      <c r="AP165">
        <f t="shared" si="15"/>
        <v>0.74</v>
      </c>
    </row>
    <row r="166" spans="2:42" x14ac:dyDescent="0.25">
      <c r="B166" t="s">
        <v>998</v>
      </c>
      <c r="C166">
        <v>1</v>
      </c>
      <c r="E166" s="1" t="s">
        <v>1378</v>
      </c>
      <c r="G166" t="s">
        <v>1105</v>
      </c>
      <c r="H166">
        <v>1.82</v>
      </c>
      <c r="I166" t="s">
        <v>225</v>
      </c>
      <c r="K166">
        <v>20</v>
      </c>
      <c r="L166">
        <v>65</v>
      </c>
      <c r="M166">
        <v>15</v>
      </c>
      <c r="P166">
        <v>120.4</v>
      </c>
      <c r="R166" t="s">
        <v>108</v>
      </c>
      <c r="S166">
        <v>12</v>
      </c>
      <c r="T166" s="7">
        <v>1121.3644124168516</v>
      </c>
      <c r="U166" s="7">
        <v>10.397674418604653</v>
      </c>
      <c r="W166" t="s">
        <v>325</v>
      </c>
      <c r="X166" t="s">
        <v>780</v>
      </c>
      <c r="Y166" t="s">
        <v>664</v>
      </c>
      <c r="Z166" t="s">
        <v>268</v>
      </c>
      <c r="AA166" t="s">
        <v>2</v>
      </c>
      <c r="AB166" t="s">
        <v>2</v>
      </c>
      <c r="AC166" t="s">
        <v>2</v>
      </c>
      <c r="AK166">
        <v>1.1499999999999999</v>
      </c>
      <c r="AM166">
        <f>SUM(AK166:AL166)</f>
        <v>1.1499999999999999</v>
      </c>
    </row>
    <row r="167" spans="2:42" x14ac:dyDescent="0.25">
      <c r="B167" t="s">
        <v>999</v>
      </c>
      <c r="C167">
        <v>1</v>
      </c>
      <c r="E167" s="1" t="s">
        <v>1378</v>
      </c>
      <c r="G167" t="s">
        <v>1105</v>
      </c>
      <c r="H167">
        <v>2.19</v>
      </c>
      <c r="I167" t="s">
        <v>225</v>
      </c>
      <c r="K167">
        <v>20</v>
      </c>
      <c r="L167">
        <v>65</v>
      </c>
      <c r="M167">
        <v>15</v>
      </c>
      <c r="P167">
        <v>121.3</v>
      </c>
      <c r="R167" t="s">
        <v>108</v>
      </c>
      <c r="S167">
        <v>12</v>
      </c>
      <c r="T167" s="7">
        <v>1121.3644124168516</v>
      </c>
      <c r="U167" s="7">
        <v>10.397674418604653</v>
      </c>
      <c r="W167" t="s">
        <v>325</v>
      </c>
      <c r="X167" t="s">
        <v>780</v>
      </c>
      <c r="Y167" t="s">
        <v>664</v>
      </c>
      <c r="Z167" t="s">
        <v>268</v>
      </c>
      <c r="AA167" t="s">
        <v>2</v>
      </c>
      <c r="AB167" t="s">
        <v>2</v>
      </c>
      <c r="AC167" t="s">
        <v>2</v>
      </c>
      <c r="AK167">
        <v>1.1499999999999999</v>
      </c>
      <c r="AM167">
        <f>SUM(AK167:AL167)</f>
        <v>1.1499999999999999</v>
      </c>
    </row>
    <row r="168" spans="2:42" x14ac:dyDescent="0.25">
      <c r="B168" t="s">
        <v>1000</v>
      </c>
      <c r="C168">
        <v>1</v>
      </c>
      <c r="E168" s="1" t="s">
        <v>1378</v>
      </c>
      <c r="G168" t="s">
        <v>1104</v>
      </c>
      <c r="H168">
        <v>3.77</v>
      </c>
      <c r="I168" t="s">
        <v>307</v>
      </c>
      <c r="K168">
        <v>20</v>
      </c>
      <c r="L168">
        <v>65</v>
      </c>
      <c r="M168">
        <v>15</v>
      </c>
      <c r="P168">
        <v>49</v>
      </c>
      <c r="R168" t="s">
        <v>108</v>
      </c>
      <c r="S168">
        <v>12</v>
      </c>
      <c r="T168" s="7">
        <v>1121.3644124168516</v>
      </c>
      <c r="U168" s="7">
        <v>10.397674418604653</v>
      </c>
      <c r="W168" t="s">
        <v>330</v>
      </c>
      <c r="X168" t="s">
        <v>6</v>
      </c>
      <c r="Y168" t="s">
        <v>664</v>
      </c>
      <c r="Z168" t="s">
        <v>621</v>
      </c>
      <c r="AA168" t="s">
        <v>2</v>
      </c>
      <c r="AB168" t="s">
        <v>2</v>
      </c>
      <c r="AC168" t="s">
        <v>2</v>
      </c>
      <c r="AO168">
        <v>0.05</v>
      </c>
      <c r="AP168">
        <f>SUM(AN168:AO168)</f>
        <v>0.05</v>
      </c>
    </row>
    <row r="169" spans="2:42" x14ac:dyDescent="0.25">
      <c r="B169" t="s">
        <v>1001</v>
      </c>
      <c r="C169">
        <v>1</v>
      </c>
      <c r="E169" s="1" t="s">
        <v>1378</v>
      </c>
      <c r="G169" t="s">
        <v>1104</v>
      </c>
      <c r="H169">
        <v>5.35</v>
      </c>
      <c r="I169" t="s">
        <v>307</v>
      </c>
      <c r="K169">
        <v>20</v>
      </c>
      <c r="L169">
        <v>65</v>
      </c>
      <c r="M169">
        <v>15</v>
      </c>
      <c r="P169">
        <v>42.6</v>
      </c>
      <c r="R169" t="s">
        <v>108</v>
      </c>
      <c r="S169">
        <v>12</v>
      </c>
      <c r="T169" s="7">
        <v>1121.3644124168516</v>
      </c>
      <c r="U169" s="7">
        <v>10.397674418604653</v>
      </c>
      <c r="W169" t="s">
        <v>330</v>
      </c>
      <c r="X169" t="s">
        <v>6</v>
      </c>
      <c r="Y169" t="s">
        <v>664</v>
      </c>
      <c r="Z169" t="s">
        <v>621</v>
      </c>
      <c r="AA169" t="s">
        <v>2</v>
      </c>
      <c r="AB169" t="s">
        <v>2</v>
      </c>
      <c r="AC169" t="s">
        <v>2</v>
      </c>
      <c r="AO169">
        <v>0.03</v>
      </c>
      <c r="AP169">
        <f>SUM(AN169:AO169)</f>
        <v>0.03</v>
      </c>
    </row>
    <row r="170" spans="2:42" x14ac:dyDescent="0.25">
      <c r="B170" t="s">
        <v>1002</v>
      </c>
      <c r="C170">
        <v>1</v>
      </c>
      <c r="E170" s="1" t="s">
        <v>1378</v>
      </c>
      <c r="G170" t="s">
        <v>1104</v>
      </c>
      <c r="H170">
        <v>3.24</v>
      </c>
      <c r="I170" t="s">
        <v>313</v>
      </c>
      <c r="K170">
        <v>20</v>
      </c>
      <c r="L170">
        <v>65</v>
      </c>
      <c r="M170">
        <v>15</v>
      </c>
      <c r="P170">
        <v>81.2</v>
      </c>
      <c r="R170" t="s">
        <v>108</v>
      </c>
      <c r="S170">
        <v>12</v>
      </c>
      <c r="T170" s="7">
        <v>1121.3644124168516</v>
      </c>
      <c r="U170" s="7">
        <v>10.397674418604653</v>
      </c>
      <c r="W170" t="s">
        <v>325</v>
      </c>
      <c r="X170" t="s">
        <v>6</v>
      </c>
      <c r="Y170" t="s">
        <v>664</v>
      </c>
      <c r="Z170" t="s">
        <v>621</v>
      </c>
      <c r="AA170" t="s">
        <v>2</v>
      </c>
      <c r="AB170" t="s">
        <v>2</v>
      </c>
      <c r="AC170" t="s">
        <v>2</v>
      </c>
      <c r="AK170">
        <v>1</v>
      </c>
      <c r="AL170">
        <v>0.2</v>
      </c>
      <c r="AM170">
        <f>SUM(AK170:AL170)</f>
        <v>1.2</v>
      </c>
    </row>
    <row r="171" spans="2:42" x14ac:dyDescent="0.25">
      <c r="B171" t="s">
        <v>1003</v>
      </c>
      <c r="C171">
        <v>1</v>
      </c>
      <c r="E171" s="1" t="s">
        <v>1378</v>
      </c>
      <c r="G171" t="s">
        <v>1104</v>
      </c>
      <c r="H171">
        <v>2.35</v>
      </c>
      <c r="I171" t="s">
        <v>313</v>
      </c>
      <c r="K171">
        <v>20</v>
      </c>
      <c r="L171">
        <v>65</v>
      </c>
      <c r="M171">
        <v>15</v>
      </c>
      <c r="P171">
        <v>74.8</v>
      </c>
      <c r="R171" t="s">
        <v>108</v>
      </c>
      <c r="S171">
        <v>12</v>
      </c>
      <c r="T171" s="7">
        <v>1121.3644124168516</v>
      </c>
      <c r="U171" s="7">
        <v>10.397674418604653</v>
      </c>
      <c r="W171" t="s">
        <v>325</v>
      </c>
      <c r="X171" t="s">
        <v>6</v>
      </c>
      <c r="Y171" t="s">
        <v>664</v>
      </c>
      <c r="Z171" t="s">
        <v>621</v>
      </c>
      <c r="AA171" t="s">
        <v>2</v>
      </c>
      <c r="AB171" t="s">
        <v>2</v>
      </c>
      <c r="AC171" t="s">
        <v>2</v>
      </c>
      <c r="AK171">
        <v>0.5</v>
      </c>
      <c r="AL171">
        <v>0.1</v>
      </c>
      <c r="AM171">
        <f>SUM(AK171:AL171)</f>
        <v>0.6</v>
      </c>
    </row>
    <row r="172" spans="2:42" x14ac:dyDescent="0.25">
      <c r="B172" t="s">
        <v>1004</v>
      </c>
      <c r="C172">
        <v>1</v>
      </c>
      <c r="E172" s="1" t="s">
        <v>1378</v>
      </c>
      <c r="G172" t="s">
        <v>1105</v>
      </c>
      <c r="H172">
        <v>3.89</v>
      </c>
      <c r="I172" t="s">
        <v>307</v>
      </c>
      <c r="K172">
        <v>10</v>
      </c>
      <c r="L172">
        <v>55</v>
      </c>
      <c r="M172">
        <v>35</v>
      </c>
      <c r="P172">
        <v>30</v>
      </c>
      <c r="R172" t="s">
        <v>108</v>
      </c>
      <c r="S172">
        <v>12</v>
      </c>
      <c r="T172" s="7">
        <v>1077.2175324675325</v>
      </c>
      <c r="U172" s="7">
        <v>9.269767441860461</v>
      </c>
      <c r="W172" t="s">
        <v>309</v>
      </c>
      <c r="X172" t="s">
        <v>6</v>
      </c>
      <c r="Y172" t="s">
        <v>664</v>
      </c>
      <c r="Z172" t="s">
        <v>308</v>
      </c>
      <c r="AA172" t="s">
        <v>2</v>
      </c>
      <c r="AB172" t="s">
        <v>2</v>
      </c>
      <c r="AC172" t="s">
        <v>2</v>
      </c>
      <c r="AN172">
        <v>0.08</v>
      </c>
      <c r="AO172">
        <v>0.1</v>
      </c>
      <c r="AP172">
        <f t="shared" ref="AP172:AP179" si="16">SUM(AN172:AO172)</f>
        <v>0.18</v>
      </c>
    </row>
    <row r="173" spans="2:42" x14ac:dyDescent="0.25">
      <c r="B173" t="s">
        <v>1005</v>
      </c>
      <c r="C173">
        <v>1</v>
      </c>
      <c r="E173" s="1" t="s">
        <v>1378</v>
      </c>
      <c r="G173" t="s">
        <v>1104</v>
      </c>
      <c r="H173">
        <v>1.01</v>
      </c>
      <c r="I173" t="s">
        <v>307</v>
      </c>
      <c r="K173">
        <v>10</v>
      </c>
      <c r="L173">
        <v>55</v>
      </c>
      <c r="M173">
        <v>35</v>
      </c>
      <c r="P173">
        <v>12.5</v>
      </c>
      <c r="R173" t="s">
        <v>108</v>
      </c>
      <c r="S173">
        <v>12</v>
      </c>
      <c r="T173" s="7">
        <v>1077.2175324675325</v>
      </c>
      <c r="U173" s="7">
        <v>9.269767441860461</v>
      </c>
      <c r="W173" t="s">
        <v>309</v>
      </c>
      <c r="X173" t="s">
        <v>6</v>
      </c>
      <c r="Y173" t="s">
        <v>664</v>
      </c>
      <c r="Z173" t="s">
        <v>308</v>
      </c>
      <c r="AA173" t="s">
        <v>2</v>
      </c>
      <c r="AB173" t="s">
        <v>2</v>
      </c>
      <c r="AC173" t="s">
        <v>2</v>
      </c>
      <c r="AN173">
        <v>0.95</v>
      </c>
      <c r="AO173">
        <v>0.1</v>
      </c>
      <c r="AP173">
        <f t="shared" si="16"/>
        <v>1.05</v>
      </c>
    </row>
    <row r="174" spans="2:42" x14ac:dyDescent="0.25">
      <c r="B174" t="s">
        <v>1006</v>
      </c>
      <c r="C174">
        <v>1</v>
      </c>
      <c r="E174" s="1" t="s">
        <v>1378</v>
      </c>
      <c r="G174" t="s">
        <v>1105</v>
      </c>
      <c r="H174">
        <v>2.19</v>
      </c>
      <c r="I174" t="s">
        <v>313</v>
      </c>
      <c r="K174">
        <v>20</v>
      </c>
      <c r="L174">
        <v>65</v>
      </c>
      <c r="M174">
        <v>15</v>
      </c>
      <c r="P174">
        <v>21.3</v>
      </c>
      <c r="R174" t="s">
        <v>108</v>
      </c>
      <c r="S174">
        <v>12</v>
      </c>
      <c r="T174" s="7">
        <v>1077.2175324675325</v>
      </c>
      <c r="U174" s="7">
        <v>9.269767441860461</v>
      </c>
      <c r="W174" t="s">
        <v>309</v>
      </c>
      <c r="X174" t="s">
        <v>303</v>
      </c>
      <c r="Y174" t="s">
        <v>664</v>
      </c>
      <c r="Z174" t="s">
        <v>308</v>
      </c>
      <c r="AA174" t="s">
        <v>2</v>
      </c>
      <c r="AB174" t="s">
        <v>2</v>
      </c>
      <c r="AC174" t="s">
        <v>2</v>
      </c>
      <c r="AK174">
        <v>0.4</v>
      </c>
      <c r="AL174">
        <v>0.5</v>
      </c>
      <c r="AM174">
        <f>SUM(AK174:AL174)</f>
        <v>0.9</v>
      </c>
      <c r="AN174">
        <v>0.1</v>
      </c>
      <c r="AO174">
        <v>0.35</v>
      </c>
      <c r="AP174">
        <f t="shared" si="16"/>
        <v>0.44999999999999996</v>
      </c>
    </row>
    <row r="175" spans="2:42" x14ac:dyDescent="0.25">
      <c r="B175" t="s">
        <v>1007</v>
      </c>
      <c r="C175">
        <v>1</v>
      </c>
      <c r="E175" s="1" t="s">
        <v>1378</v>
      </c>
      <c r="G175" t="s">
        <v>1105</v>
      </c>
      <c r="H175">
        <v>2.67</v>
      </c>
      <c r="I175" t="s">
        <v>313</v>
      </c>
      <c r="K175">
        <v>20</v>
      </c>
      <c r="L175">
        <v>65</v>
      </c>
      <c r="M175">
        <v>15</v>
      </c>
      <c r="P175">
        <v>11.8</v>
      </c>
      <c r="R175" t="s">
        <v>108</v>
      </c>
      <c r="S175">
        <v>12</v>
      </c>
      <c r="T175" s="7">
        <v>1077.2175324675325</v>
      </c>
      <c r="U175" s="7">
        <v>9.269767441860461</v>
      </c>
      <c r="W175" t="s">
        <v>309</v>
      </c>
      <c r="X175" t="s">
        <v>6</v>
      </c>
      <c r="Y175" t="s">
        <v>664</v>
      </c>
      <c r="Z175" t="s">
        <v>308</v>
      </c>
      <c r="AA175" t="s">
        <v>2</v>
      </c>
      <c r="AB175" t="s">
        <v>2</v>
      </c>
      <c r="AC175" t="s">
        <v>2</v>
      </c>
      <c r="AK175">
        <v>0.3</v>
      </c>
      <c r="AL175">
        <v>0.3</v>
      </c>
      <c r="AM175">
        <f>SUM(AK175:AL175)</f>
        <v>0.6</v>
      </c>
      <c r="AN175">
        <v>0.2</v>
      </c>
      <c r="AO175">
        <v>0.35</v>
      </c>
      <c r="AP175">
        <f t="shared" si="16"/>
        <v>0.55000000000000004</v>
      </c>
    </row>
    <row r="176" spans="2:42" x14ac:dyDescent="0.25">
      <c r="B176" t="s">
        <v>1008</v>
      </c>
      <c r="C176">
        <v>1</v>
      </c>
      <c r="E176" s="1" t="s">
        <v>1378</v>
      </c>
      <c r="G176" t="s">
        <v>1104</v>
      </c>
      <c r="H176">
        <v>1.58</v>
      </c>
      <c r="I176" t="s">
        <v>307</v>
      </c>
      <c r="K176">
        <v>20</v>
      </c>
      <c r="L176">
        <v>65</v>
      </c>
      <c r="M176">
        <v>15</v>
      </c>
      <c r="P176">
        <v>19</v>
      </c>
      <c r="R176" t="s">
        <v>108</v>
      </c>
      <c r="S176">
        <v>12</v>
      </c>
      <c r="T176" s="7">
        <v>1077.2175324675325</v>
      </c>
      <c r="U176" s="7">
        <v>9.269767441860461</v>
      </c>
      <c r="W176" t="s">
        <v>309</v>
      </c>
      <c r="X176" t="s">
        <v>340</v>
      </c>
      <c r="Y176" t="s">
        <v>664</v>
      </c>
      <c r="Z176" t="s">
        <v>308</v>
      </c>
      <c r="AA176" t="s">
        <v>2</v>
      </c>
      <c r="AB176" t="s">
        <v>2</v>
      </c>
      <c r="AC176" t="s">
        <v>2</v>
      </c>
      <c r="AN176">
        <v>0.35</v>
      </c>
      <c r="AO176">
        <v>0.1</v>
      </c>
      <c r="AP176">
        <f t="shared" si="16"/>
        <v>0.44999999999999996</v>
      </c>
    </row>
    <row r="177" spans="2:42" x14ac:dyDescent="0.25">
      <c r="B177" t="s">
        <v>1009</v>
      </c>
      <c r="C177">
        <v>1</v>
      </c>
      <c r="E177" s="1" t="s">
        <v>1378</v>
      </c>
      <c r="G177" t="s">
        <v>1104</v>
      </c>
      <c r="H177">
        <v>1.54</v>
      </c>
      <c r="I177" t="s">
        <v>307</v>
      </c>
      <c r="K177">
        <v>20</v>
      </c>
      <c r="L177">
        <v>65</v>
      </c>
      <c r="M177">
        <v>15</v>
      </c>
      <c r="P177">
        <v>33</v>
      </c>
      <c r="R177" t="s">
        <v>108</v>
      </c>
      <c r="S177">
        <v>12</v>
      </c>
      <c r="T177" s="7">
        <v>1077.2175324675325</v>
      </c>
      <c r="U177" s="7">
        <v>9.269767441860461</v>
      </c>
      <c r="W177" t="s">
        <v>309</v>
      </c>
      <c r="X177" t="s">
        <v>340</v>
      </c>
      <c r="Y177" t="s">
        <v>664</v>
      </c>
      <c r="Z177" t="s">
        <v>308</v>
      </c>
      <c r="AA177" t="s">
        <v>2</v>
      </c>
      <c r="AB177" t="s">
        <v>2</v>
      </c>
      <c r="AC177" t="s">
        <v>2</v>
      </c>
      <c r="AN177">
        <v>0.42</v>
      </c>
      <c r="AO177">
        <v>0.1</v>
      </c>
      <c r="AP177">
        <f t="shared" si="16"/>
        <v>0.52</v>
      </c>
    </row>
    <row r="178" spans="2:42" x14ac:dyDescent="0.25">
      <c r="B178" t="s">
        <v>1010</v>
      </c>
      <c r="C178">
        <v>1</v>
      </c>
      <c r="E178" s="1" t="s">
        <v>1378</v>
      </c>
      <c r="G178" t="s">
        <v>1104</v>
      </c>
      <c r="H178">
        <v>5.35</v>
      </c>
      <c r="I178" t="s">
        <v>307</v>
      </c>
      <c r="K178">
        <v>20</v>
      </c>
      <c r="L178">
        <v>65</v>
      </c>
      <c r="M178">
        <v>15</v>
      </c>
      <c r="P178">
        <v>411.9</v>
      </c>
      <c r="R178" t="s">
        <v>108</v>
      </c>
      <c r="S178">
        <v>12</v>
      </c>
      <c r="T178" s="7">
        <v>1077.2175324675325</v>
      </c>
      <c r="U178" s="7">
        <v>9.269767441860461</v>
      </c>
      <c r="V178">
        <v>0</v>
      </c>
      <c r="Y178" t="s">
        <v>664</v>
      </c>
      <c r="Z178" t="s">
        <v>308</v>
      </c>
      <c r="AA178" t="s">
        <v>2</v>
      </c>
      <c r="AB178" t="s">
        <v>2</v>
      </c>
      <c r="AC178" t="s">
        <v>2</v>
      </c>
      <c r="AK178">
        <v>1</v>
      </c>
      <c r="AL178">
        <v>0.25</v>
      </c>
      <c r="AM178">
        <f>SUM(AK178:AL178)</f>
        <v>1.25</v>
      </c>
      <c r="AN178">
        <v>1.4</v>
      </c>
      <c r="AO178">
        <v>1.1499999999999999</v>
      </c>
      <c r="AP178">
        <f t="shared" si="16"/>
        <v>2.5499999999999998</v>
      </c>
    </row>
    <row r="179" spans="2:42" x14ac:dyDescent="0.25">
      <c r="B179" t="s">
        <v>1011</v>
      </c>
      <c r="C179">
        <v>1</v>
      </c>
      <c r="E179" s="1" t="s">
        <v>1378</v>
      </c>
      <c r="G179" t="s">
        <v>1104</v>
      </c>
      <c r="H179">
        <v>3.69</v>
      </c>
      <c r="I179" t="s">
        <v>307</v>
      </c>
      <c r="K179">
        <v>20</v>
      </c>
      <c r="L179">
        <v>65</v>
      </c>
      <c r="M179">
        <v>15</v>
      </c>
      <c r="P179">
        <v>312.60000000000002</v>
      </c>
      <c r="R179" t="s">
        <v>108</v>
      </c>
      <c r="S179">
        <v>12</v>
      </c>
      <c r="T179" s="7">
        <v>1077.2175324675325</v>
      </c>
      <c r="U179" s="7">
        <v>9.269767441860461</v>
      </c>
      <c r="V179">
        <v>0</v>
      </c>
      <c r="Y179" t="s">
        <v>664</v>
      </c>
      <c r="Z179" t="s">
        <v>308</v>
      </c>
      <c r="AA179" t="s">
        <v>2</v>
      </c>
      <c r="AB179" t="s">
        <v>2</v>
      </c>
      <c r="AC179" t="s">
        <v>2</v>
      </c>
      <c r="AK179">
        <v>1.45</v>
      </c>
      <c r="AL179">
        <v>0.3</v>
      </c>
      <c r="AM179">
        <f>SUM(AK179:AL179)</f>
        <v>1.75</v>
      </c>
      <c r="AN179">
        <v>1.3</v>
      </c>
      <c r="AO179">
        <v>1.4</v>
      </c>
      <c r="AP179">
        <f t="shared" si="16"/>
        <v>2.7</v>
      </c>
    </row>
    <row r="180" spans="2:42" x14ac:dyDescent="0.25">
      <c r="B180" t="s">
        <v>1012</v>
      </c>
      <c r="C180">
        <v>1</v>
      </c>
      <c r="E180" s="1" t="s">
        <v>1378</v>
      </c>
      <c r="G180" t="s">
        <v>1105</v>
      </c>
      <c r="H180">
        <v>1.82</v>
      </c>
      <c r="I180" t="s">
        <v>225</v>
      </c>
      <c r="K180">
        <v>20</v>
      </c>
      <c r="L180">
        <v>65</v>
      </c>
      <c r="M180">
        <v>15</v>
      </c>
      <c r="P180">
        <v>120.4</v>
      </c>
      <c r="R180" t="s">
        <v>108</v>
      </c>
      <c r="S180">
        <v>12</v>
      </c>
      <c r="T180" s="7">
        <v>1077.2175324675325</v>
      </c>
      <c r="U180" s="7">
        <v>9.269767441860461</v>
      </c>
      <c r="W180" t="s">
        <v>325</v>
      </c>
      <c r="X180" t="s">
        <v>780</v>
      </c>
      <c r="Y180" t="s">
        <v>664</v>
      </c>
      <c r="Z180" t="s">
        <v>268</v>
      </c>
      <c r="AA180" t="s">
        <v>2</v>
      </c>
      <c r="AB180" t="s">
        <v>2</v>
      </c>
      <c r="AC180" t="s">
        <v>2</v>
      </c>
      <c r="AK180">
        <v>0.25</v>
      </c>
      <c r="AL180">
        <v>0.05</v>
      </c>
      <c r="AM180">
        <f>SUM(AK180:AL180)</f>
        <v>0.3</v>
      </c>
    </row>
    <row r="181" spans="2:42" x14ac:dyDescent="0.25">
      <c r="B181" t="s">
        <v>1013</v>
      </c>
      <c r="C181">
        <v>1</v>
      </c>
      <c r="E181" s="1" t="s">
        <v>1378</v>
      </c>
      <c r="G181" t="s">
        <v>1105</v>
      </c>
      <c r="H181">
        <v>2.19</v>
      </c>
      <c r="I181" t="s">
        <v>225</v>
      </c>
      <c r="K181">
        <v>20</v>
      </c>
      <c r="L181">
        <v>65</v>
      </c>
      <c r="M181">
        <v>15</v>
      </c>
      <c r="P181">
        <v>121.3</v>
      </c>
      <c r="R181" t="s">
        <v>108</v>
      </c>
      <c r="S181">
        <v>12</v>
      </c>
      <c r="T181" s="7">
        <v>1077.2175324675325</v>
      </c>
      <c r="U181" s="7">
        <v>9.269767441860461</v>
      </c>
      <c r="W181" t="s">
        <v>325</v>
      </c>
      <c r="X181" t="s">
        <v>780</v>
      </c>
      <c r="Y181" t="s">
        <v>664</v>
      </c>
      <c r="Z181" t="s">
        <v>268</v>
      </c>
      <c r="AA181" t="s">
        <v>2</v>
      </c>
      <c r="AB181" t="s">
        <v>2</v>
      </c>
      <c r="AC181" t="s">
        <v>2</v>
      </c>
      <c r="AK181">
        <v>0.2</v>
      </c>
      <c r="AL181">
        <v>0.05</v>
      </c>
      <c r="AM181">
        <f>SUM(AK181:AL181)</f>
        <v>0.25</v>
      </c>
      <c r="AN181">
        <v>0.08</v>
      </c>
      <c r="AO181">
        <v>0.08</v>
      </c>
      <c r="AP181">
        <f>SUM(AN181:AO181)</f>
        <v>0.16</v>
      </c>
    </row>
    <row r="182" spans="2:42" x14ac:dyDescent="0.25">
      <c r="B182" t="s">
        <v>1014</v>
      </c>
      <c r="C182">
        <v>1</v>
      </c>
      <c r="E182" s="1" t="s">
        <v>1378</v>
      </c>
      <c r="G182" t="s">
        <v>1104</v>
      </c>
      <c r="H182">
        <v>3.77</v>
      </c>
      <c r="I182" t="s">
        <v>307</v>
      </c>
      <c r="K182">
        <v>20</v>
      </c>
      <c r="L182">
        <v>65</v>
      </c>
      <c r="M182">
        <v>15</v>
      </c>
      <c r="P182">
        <v>49</v>
      </c>
      <c r="R182" t="s">
        <v>108</v>
      </c>
      <c r="S182">
        <v>12</v>
      </c>
      <c r="T182" s="7">
        <v>1077.2175324675325</v>
      </c>
      <c r="U182" s="7">
        <v>9.269767441860461</v>
      </c>
      <c r="W182" t="s">
        <v>330</v>
      </c>
      <c r="X182" t="s">
        <v>6</v>
      </c>
      <c r="Y182" t="s">
        <v>664</v>
      </c>
      <c r="Z182" t="s">
        <v>621</v>
      </c>
      <c r="AA182" t="s">
        <v>2</v>
      </c>
      <c r="AB182" t="s">
        <v>2</v>
      </c>
      <c r="AC182" t="s">
        <v>2</v>
      </c>
      <c r="AO182">
        <v>0.05</v>
      </c>
      <c r="AP182">
        <f>SUM(AN182:AO182)</f>
        <v>0.05</v>
      </c>
    </row>
    <row r="183" spans="2:42" x14ac:dyDescent="0.25">
      <c r="B183" t="s">
        <v>1015</v>
      </c>
      <c r="C183">
        <v>1</v>
      </c>
      <c r="E183" s="1" t="s">
        <v>1378</v>
      </c>
      <c r="G183" t="s">
        <v>1104</v>
      </c>
      <c r="H183">
        <v>5.35</v>
      </c>
      <c r="I183" t="s">
        <v>307</v>
      </c>
      <c r="K183">
        <v>20</v>
      </c>
      <c r="L183">
        <v>65</v>
      </c>
      <c r="M183">
        <v>15</v>
      </c>
      <c r="P183">
        <v>42.6</v>
      </c>
      <c r="R183" t="s">
        <v>108</v>
      </c>
      <c r="S183">
        <v>12</v>
      </c>
      <c r="T183" s="7">
        <v>1077.2175324675325</v>
      </c>
      <c r="U183" s="7">
        <v>9.269767441860461</v>
      </c>
      <c r="W183" t="s">
        <v>330</v>
      </c>
      <c r="X183" t="s">
        <v>6</v>
      </c>
      <c r="Y183" t="s">
        <v>664</v>
      </c>
      <c r="Z183" t="s">
        <v>621</v>
      </c>
      <c r="AA183" t="s">
        <v>2</v>
      </c>
      <c r="AB183" t="s">
        <v>2</v>
      </c>
      <c r="AC183" t="s">
        <v>2</v>
      </c>
      <c r="AN183">
        <v>0.6</v>
      </c>
      <c r="AO183">
        <v>0.2</v>
      </c>
      <c r="AP183">
        <f>SUM(AN183:AO183)</f>
        <v>0.8</v>
      </c>
    </row>
    <row r="184" spans="2:42" x14ac:dyDescent="0.25">
      <c r="B184" t="s">
        <v>1016</v>
      </c>
      <c r="C184">
        <v>1</v>
      </c>
      <c r="E184" s="1" t="s">
        <v>1378</v>
      </c>
      <c r="G184" t="s">
        <v>1104</v>
      </c>
      <c r="H184">
        <v>3.24</v>
      </c>
      <c r="I184" t="s">
        <v>313</v>
      </c>
      <c r="K184">
        <v>20</v>
      </c>
      <c r="L184">
        <v>65</v>
      </c>
      <c r="M184">
        <v>15</v>
      </c>
      <c r="P184">
        <v>81.2</v>
      </c>
      <c r="R184" t="s">
        <v>108</v>
      </c>
      <c r="S184">
        <v>12</v>
      </c>
      <c r="T184" s="7">
        <v>1077.2175324675325</v>
      </c>
      <c r="U184" s="7">
        <v>9.269767441860461</v>
      </c>
      <c r="W184" t="s">
        <v>325</v>
      </c>
      <c r="X184" t="s">
        <v>6</v>
      </c>
      <c r="Y184" t="s">
        <v>664</v>
      </c>
      <c r="Z184" t="s">
        <v>621</v>
      </c>
      <c r="AA184" t="s">
        <v>2</v>
      </c>
      <c r="AB184" t="s">
        <v>2</v>
      </c>
      <c r="AC184" t="s">
        <v>2</v>
      </c>
      <c r="AK184">
        <v>0.9</v>
      </c>
      <c r="AL184">
        <v>0.3</v>
      </c>
      <c r="AM184">
        <f t="shared" ref="AM184:AM197" si="17">SUM(AK184:AL184)</f>
        <v>1.2</v>
      </c>
    </row>
    <row r="185" spans="2:42" x14ac:dyDescent="0.25">
      <c r="B185" t="s">
        <v>1017</v>
      </c>
      <c r="C185">
        <v>1</v>
      </c>
      <c r="E185" s="1" t="s">
        <v>1378</v>
      </c>
      <c r="G185" t="s">
        <v>1104</v>
      </c>
      <c r="H185">
        <v>2.35</v>
      </c>
      <c r="I185" t="s">
        <v>313</v>
      </c>
      <c r="K185">
        <v>20</v>
      </c>
      <c r="L185">
        <v>65</v>
      </c>
      <c r="M185">
        <v>15</v>
      </c>
      <c r="P185">
        <v>74.8</v>
      </c>
      <c r="R185" t="s">
        <v>108</v>
      </c>
      <c r="S185">
        <v>12</v>
      </c>
      <c r="T185" s="7">
        <v>1077.2175324675325</v>
      </c>
      <c r="U185" s="7">
        <v>9.269767441860461</v>
      </c>
      <c r="W185" t="s">
        <v>325</v>
      </c>
      <c r="X185" t="s">
        <v>6</v>
      </c>
      <c r="Y185" t="s">
        <v>664</v>
      </c>
      <c r="Z185" t="s">
        <v>621</v>
      </c>
      <c r="AA185" t="s">
        <v>2</v>
      </c>
      <c r="AB185" t="s">
        <v>2</v>
      </c>
      <c r="AC185" t="s">
        <v>2</v>
      </c>
      <c r="AK185">
        <v>0.25</v>
      </c>
      <c r="AL185">
        <v>0.08</v>
      </c>
      <c r="AM185">
        <f t="shared" si="17"/>
        <v>0.33</v>
      </c>
      <c r="AN185">
        <v>0.08</v>
      </c>
      <c r="AO185">
        <v>0.03</v>
      </c>
      <c r="AP185">
        <f>SUM(AN185:AO185)</f>
        <v>0.11</v>
      </c>
    </row>
    <row r="186" spans="2:42" x14ac:dyDescent="0.25">
      <c r="B186" t="s">
        <v>1018</v>
      </c>
      <c r="C186">
        <v>1</v>
      </c>
      <c r="E186" s="1" t="s">
        <v>1378</v>
      </c>
      <c r="G186" t="s">
        <v>1104</v>
      </c>
      <c r="H186">
        <v>7.33</v>
      </c>
      <c r="I186" t="s">
        <v>313</v>
      </c>
      <c r="K186">
        <v>15</v>
      </c>
      <c r="L186">
        <v>20</v>
      </c>
      <c r="M186">
        <v>65</v>
      </c>
      <c r="P186">
        <v>18.2</v>
      </c>
      <c r="R186" t="s">
        <v>108</v>
      </c>
      <c r="S186">
        <v>12</v>
      </c>
      <c r="T186" s="7">
        <v>1077.2175324675325</v>
      </c>
      <c r="U186" s="7">
        <v>9.269767441860461</v>
      </c>
      <c r="W186" t="s">
        <v>325</v>
      </c>
      <c r="X186" t="s">
        <v>6</v>
      </c>
      <c r="Y186" t="s">
        <v>664</v>
      </c>
      <c r="Z186" t="s">
        <v>621</v>
      </c>
      <c r="AA186" t="s">
        <v>2</v>
      </c>
      <c r="AB186" t="s">
        <v>2</v>
      </c>
      <c r="AC186" t="s">
        <v>2</v>
      </c>
      <c r="AK186">
        <v>0.1</v>
      </c>
      <c r="AL186">
        <v>0.3</v>
      </c>
      <c r="AM186">
        <f t="shared" si="17"/>
        <v>0.4</v>
      </c>
      <c r="AN186">
        <v>0.02</v>
      </c>
      <c r="AO186">
        <v>0.08</v>
      </c>
      <c r="AP186">
        <f>SUM(AN186:AO186)</f>
        <v>0.1</v>
      </c>
    </row>
    <row r="187" spans="2:42" x14ac:dyDescent="0.25">
      <c r="B187" t="s">
        <v>1019</v>
      </c>
      <c r="C187">
        <v>1</v>
      </c>
      <c r="E187" s="1" t="s">
        <v>1378</v>
      </c>
      <c r="G187" t="s">
        <v>1104</v>
      </c>
      <c r="H187">
        <v>1.5</v>
      </c>
      <c r="I187" t="s">
        <v>313</v>
      </c>
      <c r="K187">
        <v>30</v>
      </c>
      <c r="L187">
        <v>35</v>
      </c>
      <c r="M187">
        <v>35</v>
      </c>
      <c r="P187">
        <v>35.799999999999997</v>
      </c>
      <c r="R187" t="s">
        <v>108</v>
      </c>
      <c r="S187">
        <v>12</v>
      </c>
      <c r="T187" s="7">
        <v>1077.2175324675325</v>
      </c>
      <c r="U187" s="7">
        <v>9.269767441860461</v>
      </c>
      <c r="W187" t="s">
        <v>325</v>
      </c>
      <c r="X187" t="s">
        <v>303</v>
      </c>
      <c r="Y187" t="s">
        <v>664</v>
      </c>
      <c r="Z187" t="s">
        <v>621</v>
      </c>
      <c r="AA187" t="s">
        <v>2</v>
      </c>
      <c r="AB187" t="s">
        <v>2</v>
      </c>
      <c r="AC187" t="s">
        <v>2</v>
      </c>
      <c r="AK187">
        <v>0.35</v>
      </c>
      <c r="AL187">
        <v>1</v>
      </c>
      <c r="AM187">
        <f t="shared" si="17"/>
        <v>1.35</v>
      </c>
      <c r="AN187">
        <v>0.1</v>
      </c>
      <c r="AO187">
        <v>0.15</v>
      </c>
      <c r="AP187">
        <f>SUM(AN187:AO187)</f>
        <v>0.25</v>
      </c>
    </row>
    <row r="188" spans="2:42" x14ac:dyDescent="0.25">
      <c r="B188" t="s">
        <v>1020</v>
      </c>
      <c r="C188">
        <v>1</v>
      </c>
      <c r="E188" s="1" t="s">
        <v>1378</v>
      </c>
      <c r="G188" t="s">
        <v>1106</v>
      </c>
      <c r="H188">
        <v>12.96</v>
      </c>
      <c r="I188" t="s">
        <v>307</v>
      </c>
      <c r="K188">
        <v>30</v>
      </c>
      <c r="L188">
        <v>35</v>
      </c>
      <c r="M188">
        <v>35</v>
      </c>
      <c r="P188">
        <v>20.9</v>
      </c>
      <c r="R188" t="s">
        <v>108</v>
      </c>
      <c r="S188">
        <v>12</v>
      </c>
      <c r="T188" s="7">
        <v>1077.2175324675325</v>
      </c>
      <c r="U188" s="7">
        <v>9.269767441860461</v>
      </c>
      <c r="W188" t="s">
        <v>309</v>
      </c>
      <c r="X188" t="s">
        <v>340</v>
      </c>
      <c r="Y188" t="s">
        <v>664</v>
      </c>
      <c r="Z188" t="s">
        <v>621</v>
      </c>
      <c r="AA188" t="s">
        <v>2</v>
      </c>
      <c r="AB188" t="s">
        <v>2</v>
      </c>
      <c r="AC188" t="s">
        <v>2</v>
      </c>
      <c r="AK188">
        <v>0.28000000000000003</v>
      </c>
      <c r="AL188">
        <v>0.4</v>
      </c>
      <c r="AM188">
        <f t="shared" si="17"/>
        <v>0.68</v>
      </c>
    </row>
    <row r="189" spans="2:42" x14ac:dyDescent="0.25">
      <c r="B189" t="s">
        <v>1021</v>
      </c>
      <c r="C189">
        <v>1</v>
      </c>
      <c r="E189" s="1" t="s">
        <v>1378</v>
      </c>
      <c r="G189" t="s">
        <v>1106</v>
      </c>
      <c r="H189">
        <v>8.1</v>
      </c>
      <c r="I189" t="s">
        <v>307</v>
      </c>
      <c r="K189">
        <v>30</v>
      </c>
      <c r="L189">
        <v>35</v>
      </c>
      <c r="M189">
        <v>35</v>
      </c>
      <c r="P189">
        <v>21.5</v>
      </c>
      <c r="R189" t="s">
        <v>108</v>
      </c>
      <c r="S189">
        <v>12</v>
      </c>
      <c r="T189" s="7">
        <v>1077.2175324675325</v>
      </c>
      <c r="U189" s="7">
        <v>9.269767441860461</v>
      </c>
      <c r="W189" t="s">
        <v>309</v>
      </c>
      <c r="X189" t="s">
        <v>340</v>
      </c>
      <c r="Y189" t="s">
        <v>664</v>
      </c>
      <c r="Z189" t="s">
        <v>621</v>
      </c>
      <c r="AA189" t="s">
        <v>2</v>
      </c>
      <c r="AB189" t="s">
        <v>2</v>
      </c>
      <c r="AC189" t="s">
        <v>2</v>
      </c>
      <c r="AK189">
        <v>0.2</v>
      </c>
      <c r="AL189">
        <v>0.2</v>
      </c>
      <c r="AM189">
        <f t="shared" si="17"/>
        <v>0.4</v>
      </c>
    </row>
    <row r="190" spans="2:42" x14ac:dyDescent="0.25">
      <c r="B190" t="s">
        <v>1022</v>
      </c>
      <c r="C190">
        <v>1</v>
      </c>
      <c r="E190" s="1" t="s">
        <v>1378</v>
      </c>
      <c r="G190" t="s">
        <v>1106</v>
      </c>
      <c r="I190" t="s">
        <v>343</v>
      </c>
      <c r="K190">
        <v>15</v>
      </c>
      <c r="L190">
        <v>20</v>
      </c>
      <c r="M190">
        <v>65</v>
      </c>
      <c r="P190">
        <v>19</v>
      </c>
      <c r="R190" t="s">
        <v>108</v>
      </c>
      <c r="S190">
        <v>12</v>
      </c>
      <c r="T190" s="7">
        <v>1077.2175324675325</v>
      </c>
      <c r="U190" s="7">
        <v>9.269767441860461</v>
      </c>
      <c r="W190" t="s">
        <v>325</v>
      </c>
      <c r="X190" t="s">
        <v>344</v>
      </c>
      <c r="Y190" t="s">
        <v>664</v>
      </c>
      <c r="Z190" t="s">
        <v>621</v>
      </c>
      <c r="AA190" t="s">
        <v>2</v>
      </c>
      <c r="AB190" t="s">
        <v>2</v>
      </c>
      <c r="AC190" t="s">
        <v>2</v>
      </c>
      <c r="AK190">
        <v>0.2</v>
      </c>
      <c r="AL190">
        <v>0.23</v>
      </c>
      <c r="AM190">
        <f t="shared" si="17"/>
        <v>0.43000000000000005</v>
      </c>
    </row>
    <row r="191" spans="2:42" x14ac:dyDescent="0.25">
      <c r="B191" t="s">
        <v>1023</v>
      </c>
      <c r="C191">
        <v>1</v>
      </c>
      <c r="E191" s="1" t="s">
        <v>1378</v>
      </c>
      <c r="G191" t="s">
        <v>1106</v>
      </c>
      <c r="I191" t="s">
        <v>343</v>
      </c>
      <c r="K191">
        <v>15</v>
      </c>
      <c r="L191">
        <v>20</v>
      </c>
      <c r="M191">
        <v>65</v>
      </c>
      <c r="P191">
        <v>41.3</v>
      </c>
      <c r="R191" t="s">
        <v>108</v>
      </c>
      <c r="S191">
        <v>12</v>
      </c>
      <c r="T191" s="7">
        <v>1077.2175324675325</v>
      </c>
      <c r="U191" s="7">
        <v>9.269767441860461</v>
      </c>
      <c r="W191" t="s">
        <v>325</v>
      </c>
      <c r="X191" t="s">
        <v>780</v>
      </c>
      <c r="Y191" t="s">
        <v>664</v>
      </c>
      <c r="Z191" t="s">
        <v>621</v>
      </c>
      <c r="AA191" t="s">
        <v>2</v>
      </c>
      <c r="AB191" t="s">
        <v>2</v>
      </c>
      <c r="AC191" t="s">
        <v>2</v>
      </c>
      <c r="AK191">
        <v>0.13</v>
      </c>
      <c r="AL191">
        <v>0.15</v>
      </c>
      <c r="AM191">
        <f t="shared" si="17"/>
        <v>0.28000000000000003</v>
      </c>
    </row>
    <row r="192" spans="2:42" x14ac:dyDescent="0.25">
      <c r="B192" t="s">
        <v>1024</v>
      </c>
      <c r="C192">
        <v>1</v>
      </c>
      <c r="E192" s="1" t="s">
        <v>1378</v>
      </c>
      <c r="G192" t="s">
        <v>1104</v>
      </c>
      <c r="H192">
        <v>13.16</v>
      </c>
      <c r="I192" t="s">
        <v>307</v>
      </c>
      <c r="K192">
        <v>40</v>
      </c>
      <c r="L192">
        <v>40</v>
      </c>
      <c r="M192">
        <v>20</v>
      </c>
      <c r="P192">
        <v>74.8</v>
      </c>
      <c r="R192" t="s">
        <v>108</v>
      </c>
      <c r="S192">
        <v>12</v>
      </c>
      <c r="T192" s="7">
        <v>1077.2175324675325</v>
      </c>
      <c r="U192" s="7">
        <v>9.269767441860461</v>
      </c>
      <c r="W192" t="s">
        <v>309</v>
      </c>
      <c r="X192" t="s">
        <v>303</v>
      </c>
      <c r="Y192" t="s">
        <v>664</v>
      </c>
      <c r="Z192" t="s">
        <v>268</v>
      </c>
      <c r="AA192" t="s">
        <v>2</v>
      </c>
      <c r="AB192" t="s">
        <v>2</v>
      </c>
      <c r="AC192" t="s">
        <v>2</v>
      </c>
      <c r="AK192">
        <v>0.08</v>
      </c>
      <c r="AL192">
        <v>0.4</v>
      </c>
      <c r="AM192">
        <f t="shared" si="17"/>
        <v>0.48000000000000004</v>
      </c>
    </row>
    <row r="193" spans="2:42" x14ac:dyDescent="0.25">
      <c r="B193" t="s">
        <v>1025</v>
      </c>
      <c r="C193">
        <v>1</v>
      </c>
      <c r="E193" s="1" t="s">
        <v>1378</v>
      </c>
      <c r="G193" t="s">
        <v>1104</v>
      </c>
      <c r="I193" t="s">
        <v>307</v>
      </c>
      <c r="K193">
        <v>40</v>
      </c>
      <c r="L193">
        <v>40</v>
      </c>
      <c r="M193">
        <v>20</v>
      </c>
      <c r="P193">
        <v>80.599999999999994</v>
      </c>
      <c r="R193" t="s">
        <v>108</v>
      </c>
      <c r="S193">
        <v>12</v>
      </c>
      <c r="T193" s="7">
        <v>1077.2175324675325</v>
      </c>
      <c r="U193" s="7">
        <v>9.269767441860461</v>
      </c>
      <c r="W193" t="s">
        <v>309</v>
      </c>
      <c r="X193" t="s">
        <v>303</v>
      </c>
      <c r="Y193" t="s">
        <v>664</v>
      </c>
      <c r="Z193" t="s">
        <v>268</v>
      </c>
      <c r="AA193" t="s">
        <v>2</v>
      </c>
      <c r="AB193" t="s">
        <v>2</v>
      </c>
      <c r="AC193" t="s">
        <v>2</v>
      </c>
      <c r="AK193">
        <v>0.12</v>
      </c>
      <c r="AL193">
        <v>0.17</v>
      </c>
      <c r="AM193">
        <f t="shared" si="17"/>
        <v>0.29000000000000004</v>
      </c>
    </row>
    <row r="194" spans="2:42" x14ac:dyDescent="0.25">
      <c r="B194" t="s">
        <v>1026</v>
      </c>
      <c r="C194">
        <v>1</v>
      </c>
      <c r="E194" s="1" t="s">
        <v>1378</v>
      </c>
      <c r="G194" t="s">
        <v>1106</v>
      </c>
      <c r="H194">
        <v>10.130000000000001</v>
      </c>
      <c r="I194" t="s">
        <v>313</v>
      </c>
      <c r="K194">
        <v>5</v>
      </c>
      <c r="L194">
        <v>45</v>
      </c>
      <c r="M194">
        <v>50</v>
      </c>
      <c r="P194">
        <v>35.6</v>
      </c>
      <c r="R194" t="s">
        <v>108</v>
      </c>
      <c r="S194">
        <v>12</v>
      </c>
      <c r="T194" s="7">
        <v>1077.2175324675325</v>
      </c>
      <c r="U194" s="7">
        <v>9.269767441860461</v>
      </c>
      <c r="W194" t="s">
        <v>309</v>
      </c>
      <c r="X194" t="s">
        <v>6</v>
      </c>
      <c r="Y194" t="s">
        <v>664</v>
      </c>
      <c r="Z194" t="s">
        <v>308</v>
      </c>
      <c r="AA194" t="s">
        <v>2</v>
      </c>
      <c r="AB194" t="s">
        <v>2</v>
      </c>
      <c r="AC194" t="s">
        <v>2</v>
      </c>
      <c r="AK194">
        <v>0.05</v>
      </c>
      <c r="AM194">
        <f t="shared" si="17"/>
        <v>0.05</v>
      </c>
      <c r="AN194">
        <v>0.25</v>
      </c>
      <c r="AO194">
        <v>0.15</v>
      </c>
      <c r="AP194">
        <f t="shared" ref="AP194:AP209" si="18">SUM(AN194:AO194)</f>
        <v>0.4</v>
      </c>
    </row>
    <row r="195" spans="2:42" x14ac:dyDescent="0.25">
      <c r="B195" t="s">
        <v>1027</v>
      </c>
      <c r="C195">
        <v>1</v>
      </c>
      <c r="E195" s="1" t="s">
        <v>1378</v>
      </c>
      <c r="G195" t="s">
        <v>1106</v>
      </c>
      <c r="H195">
        <v>9.36</v>
      </c>
      <c r="I195" t="s">
        <v>313</v>
      </c>
      <c r="K195">
        <v>5</v>
      </c>
      <c r="L195">
        <v>45</v>
      </c>
      <c r="M195">
        <v>50</v>
      </c>
      <c r="P195">
        <v>29</v>
      </c>
      <c r="R195" t="s">
        <v>108</v>
      </c>
      <c r="S195">
        <v>12</v>
      </c>
      <c r="T195" s="7">
        <v>1077.2175324675325</v>
      </c>
      <c r="U195" s="7">
        <v>9.269767441860461</v>
      </c>
      <c r="W195" t="s">
        <v>309</v>
      </c>
      <c r="X195" t="s">
        <v>6</v>
      </c>
      <c r="Y195" t="s">
        <v>664</v>
      </c>
      <c r="Z195" t="s">
        <v>308</v>
      </c>
      <c r="AA195" t="s">
        <v>2</v>
      </c>
      <c r="AB195" t="s">
        <v>2</v>
      </c>
      <c r="AC195" t="s">
        <v>2</v>
      </c>
      <c r="AK195">
        <v>0.1</v>
      </c>
      <c r="AM195">
        <f t="shared" si="17"/>
        <v>0.1</v>
      </c>
      <c r="AN195">
        <v>0.15</v>
      </c>
      <c r="AO195">
        <v>0.05</v>
      </c>
      <c r="AP195">
        <f t="shared" si="18"/>
        <v>0.2</v>
      </c>
    </row>
    <row r="196" spans="2:42" x14ac:dyDescent="0.25">
      <c r="B196" t="s">
        <v>1028</v>
      </c>
      <c r="C196">
        <v>1</v>
      </c>
      <c r="E196" s="1" t="s">
        <v>1378</v>
      </c>
      <c r="G196" t="s">
        <v>1105</v>
      </c>
      <c r="H196">
        <v>2.19</v>
      </c>
      <c r="I196" t="s">
        <v>313</v>
      </c>
      <c r="K196">
        <v>20</v>
      </c>
      <c r="L196">
        <v>65</v>
      </c>
      <c r="M196">
        <v>15</v>
      </c>
      <c r="P196">
        <v>21.3</v>
      </c>
      <c r="R196" t="s">
        <v>108</v>
      </c>
      <c r="S196">
        <v>12</v>
      </c>
      <c r="T196" s="7">
        <v>1172.7699248120302</v>
      </c>
      <c r="U196" s="7">
        <v>10.612195121951217</v>
      </c>
      <c r="W196" t="s">
        <v>309</v>
      </c>
      <c r="X196" t="s">
        <v>303</v>
      </c>
      <c r="Y196" t="s">
        <v>664</v>
      </c>
      <c r="Z196" t="s">
        <v>308</v>
      </c>
      <c r="AA196" t="s">
        <v>2</v>
      </c>
      <c r="AB196" t="s">
        <v>2</v>
      </c>
      <c r="AC196" t="s">
        <v>2</v>
      </c>
      <c r="AK196">
        <v>0.18</v>
      </c>
      <c r="AL196">
        <v>0.55000000000000004</v>
      </c>
      <c r="AM196">
        <f t="shared" si="17"/>
        <v>0.73</v>
      </c>
      <c r="AO196">
        <v>0.05</v>
      </c>
      <c r="AP196">
        <f t="shared" si="18"/>
        <v>0.05</v>
      </c>
    </row>
    <row r="197" spans="2:42" x14ac:dyDescent="0.25">
      <c r="B197" t="s">
        <v>1029</v>
      </c>
      <c r="C197">
        <v>1</v>
      </c>
      <c r="E197" s="1" t="s">
        <v>1378</v>
      </c>
      <c r="G197" t="s">
        <v>1105</v>
      </c>
      <c r="H197">
        <v>2.67</v>
      </c>
      <c r="I197" t="s">
        <v>313</v>
      </c>
      <c r="K197">
        <v>20</v>
      </c>
      <c r="L197">
        <v>65</v>
      </c>
      <c r="M197">
        <v>15</v>
      </c>
      <c r="P197">
        <v>11.8</v>
      </c>
      <c r="R197" t="s">
        <v>108</v>
      </c>
      <c r="S197">
        <v>12</v>
      </c>
      <c r="T197" s="7">
        <v>1172.7699248120302</v>
      </c>
      <c r="U197" s="7">
        <v>10.612195121951217</v>
      </c>
      <c r="W197" t="s">
        <v>309</v>
      </c>
      <c r="X197" t="s">
        <v>6</v>
      </c>
      <c r="Y197" t="s">
        <v>664</v>
      </c>
      <c r="Z197" t="s">
        <v>308</v>
      </c>
      <c r="AA197" t="s">
        <v>2</v>
      </c>
      <c r="AB197" t="s">
        <v>2</v>
      </c>
      <c r="AC197" t="s">
        <v>2</v>
      </c>
      <c r="AK197">
        <v>0.08</v>
      </c>
      <c r="AL197">
        <v>0.5</v>
      </c>
      <c r="AM197">
        <f t="shared" si="17"/>
        <v>0.57999999999999996</v>
      </c>
      <c r="AN197">
        <v>0.03</v>
      </c>
      <c r="AO197">
        <v>0.23</v>
      </c>
      <c r="AP197">
        <f t="shared" si="18"/>
        <v>0.26</v>
      </c>
    </row>
    <row r="198" spans="2:42" x14ac:dyDescent="0.25">
      <c r="B198" t="s">
        <v>1030</v>
      </c>
      <c r="C198">
        <v>1</v>
      </c>
      <c r="E198" s="1" t="s">
        <v>1378</v>
      </c>
      <c r="G198" t="s">
        <v>1104</v>
      </c>
      <c r="H198">
        <v>1.58</v>
      </c>
      <c r="I198" t="s">
        <v>307</v>
      </c>
      <c r="K198">
        <v>20</v>
      </c>
      <c r="L198">
        <v>65</v>
      </c>
      <c r="M198">
        <v>15</v>
      </c>
      <c r="P198">
        <v>19</v>
      </c>
      <c r="R198" t="s">
        <v>108</v>
      </c>
      <c r="S198">
        <v>12</v>
      </c>
      <c r="T198" s="7">
        <v>1172.7699248120302</v>
      </c>
      <c r="U198" s="7">
        <v>10.612195121951217</v>
      </c>
      <c r="W198" t="s">
        <v>309</v>
      </c>
      <c r="X198" t="s">
        <v>340</v>
      </c>
      <c r="Y198" t="s">
        <v>664</v>
      </c>
      <c r="Z198" t="s">
        <v>308</v>
      </c>
      <c r="AA198" t="s">
        <v>2</v>
      </c>
      <c r="AB198" t="s">
        <v>2</v>
      </c>
      <c r="AC198" t="s">
        <v>2</v>
      </c>
      <c r="AN198">
        <v>0.12</v>
      </c>
      <c r="AO198">
        <v>0.1</v>
      </c>
      <c r="AP198">
        <f t="shared" si="18"/>
        <v>0.22</v>
      </c>
    </row>
    <row r="199" spans="2:42" x14ac:dyDescent="0.25">
      <c r="B199" t="s">
        <v>1031</v>
      </c>
      <c r="C199">
        <v>1</v>
      </c>
      <c r="E199" s="1" t="s">
        <v>1378</v>
      </c>
      <c r="G199" t="s">
        <v>1104</v>
      </c>
      <c r="H199">
        <v>1.54</v>
      </c>
      <c r="I199" t="s">
        <v>307</v>
      </c>
      <c r="K199">
        <v>20</v>
      </c>
      <c r="L199">
        <v>65</v>
      </c>
      <c r="M199">
        <v>15</v>
      </c>
      <c r="P199">
        <v>33</v>
      </c>
      <c r="R199" t="s">
        <v>108</v>
      </c>
      <c r="S199">
        <v>12</v>
      </c>
      <c r="T199" s="7">
        <v>1172.7699248120302</v>
      </c>
      <c r="U199" s="7">
        <v>10.612195121951217</v>
      </c>
      <c r="W199" t="s">
        <v>309</v>
      </c>
      <c r="X199" t="s">
        <v>340</v>
      </c>
      <c r="Y199" t="s">
        <v>664</v>
      </c>
      <c r="Z199" t="s">
        <v>308</v>
      </c>
      <c r="AA199" t="s">
        <v>2</v>
      </c>
      <c r="AB199" t="s">
        <v>2</v>
      </c>
      <c r="AC199" t="s">
        <v>2</v>
      </c>
      <c r="AN199">
        <v>0.02</v>
      </c>
      <c r="AO199">
        <v>0.06</v>
      </c>
      <c r="AP199">
        <f t="shared" si="18"/>
        <v>0.08</v>
      </c>
    </row>
    <row r="200" spans="2:42" x14ac:dyDescent="0.25">
      <c r="B200" t="s">
        <v>1032</v>
      </c>
      <c r="C200">
        <v>1</v>
      </c>
      <c r="E200" s="1" t="s">
        <v>1378</v>
      </c>
      <c r="G200" t="s">
        <v>1104</v>
      </c>
      <c r="H200">
        <v>5.35</v>
      </c>
      <c r="I200" t="s">
        <v>307</v>
      </c>
      <c r="K200">
        <v>20</v>
      </c>
      <c r="L200">
        <v>65</v>
      </c>
      <c r="M200">
        <v>15</v>
      </c>
      <c r="P200">
        <v>411.9</v>
      </c>
      <c r="R200" t="s">
        <v>108</v>
      </c>
      <c r="S200">
        <v>12</v>
      </c>
      <c r="T200" s="7">
        <v>1172.7699248120302</v>
      </c>
      <c r="U200" s="7">
        <v>10.612195121951217</v>
      </c>
      <c r="V200">
        <v>0</v>
      </c>
      <c r="Y200" t="s">
        <v>664</v>
      </c>
      <c r="Z200" t="s">
        <v>308</v>
      </c>
      <c r="AA200" t="s">
        <v>2</v>
      </c>
      <c r="AB200" t="s">
        <v>2</v>
      </c>
      <c r="AC200" t="s">
        <v>2</v>
      </c>
      <c r="AK200">
        <v>1.1000000000000001</v>
      </c>
      <c r="AL200">
        <v>0.52</v>
      </c>
      <c r="AM200">
        <f>SUM(AK200:AL200)</f>
        <v>1.62</v>
      </c>
      <c r="AN200">
        <v>1.55</v>
      </c>
      <c r="AO200">
        <v>1.02</v>
      </c>
      <c r="AP200">
        <f t="shared" si="18"/>
        <v>2.5700000000000003</v>
      </c>
    </row>
    <row r="201" spans="2:42" x14ac:dyDescent="0.25">
      <c r="B201" t="s">
        <v>1033</v>
      </c>
      <c r="C201">
        <v>1</v>
      </c>
      <c r="E201" s="1" t="s">
        <v>1378</v>
      </c>
      <c r="G201" t="s">
        <v>1104</v>
      </c>
      <c r="H201">
        <v>3.69</v>
      </c>
      <c r="I201" t="s">
        <v>307</v>
      </c>
      <c r="K201">
        <v>20</v>
      </c>
      <c r="L201">
        <v>65</v>
      </c>
      <c r="M201">
        <v>15</v>
      </c>
      <c r="P201">
        <v>312.60000000000002</v>
      </c>
      <c r="R201" t="s">
        <v>108</v>
      </c>
      <c r="S201">
        <v>12</v>
      </c>
      <c r="T201" s="7">
        <v>1172.7699248120302</v>
      </c>
      <c r="U201" s="7">
        <v>10.612195121951217</v>
      </c>
      <c r="V201">
        <v>0</v>
      </c>
      <c r="Y201" t="s">
        <v>664</v>
      </c>
      <c r="Z201" t="s">
        <v>308</v>
      </c>
      <c r="AA201" t="s">
        <v>2</v>
      </c>
      <c r="AB201" t="s">
        <v>2</v>
      </c>
      <c r="AC201" t="s">
        <v>2</v>
      </c>
      <c r="AK201">
        <v>1.35</v>
      </c>
      <c r="AL201">
        <v>0.7</v>
      </c>
      <c r="AM201">
        <f>SUM(AK201:AL201)</f>
        <v>2.0499999999999998</v>
      </c>
      <c r="AN201">
        <v>2.2999999999999998</v>
      </c>
      <c r="AO201">
        <v>1.8</v>
      </c>
      <c r="AP201">
        <f t="shared" si="18"/>
        <v>4.0999999999999996</v>
      </c>
    </row>
    <row r="202" spans="2:42" x14ac:dyDescent="0.25">
      <c r="B202" t="s">
        <v>1034</v>
      </c>
      <c r="C202">
        <v>1</v>
      </c>
      <c r="E202" s="1" t="s">
        <v>1378</v>
      </c>
      <c r="G202" t="s">
        <v>1105</v>
      </c>
      <c r="H202">
        <v>1.82</v>
      </c>
      <c r="I202" t="s">
        <v>225</v>
      </c>
      <c r="K202">
        <v>20</v>
      </c>
      <c r="L202">
        <v>65</v>
      </c>
      <c r="M202">
        <v>15</v>
      </c>
      <c r="P202">
        <v>120.4</v>
      </c>
      <c r="R202" t="s">
        <v>108</v>
      </c>
      <c r="S202">
        <v>12</v>
      </c>
      <c r="T202" s="7">
        <v>1172.7699248120302</v>
      </c>
      <c r="U202" s="7">
        <v>10.612195121951217</v>
      </c>
      <c r="W202" t="s">
        <v>325</v>
      </c>
      <c r="X202" t="s">
        <v>780</v>
      </c>
      <c r="Y202" t="s">
        <v>664</v>
      </c>
      <c r="Z202" t="s">
        <v>268</v>
      </c>
      <c r="AA202" t="s">
        <v>2</v>
      </c>
      <c r="AB202" t="s">
        <v>2</v>
      </c>
      <c r="AC202" t="s">
        <v>2</v>
      </c>
      <c r="AK202">
        <v>1.25</v>
      </c>
      <c r="AL202">
        <v>0.45</v>
      </c>
      <c r="AM202">
        <f>SUM(AK202:AL202)</f>
        <v>1.7</v>
      </c>
      <c r="AN202">
        <v>0.45</v>
      </c>
      <c r="AO202">
        <v>0.83</v>
      </c>
      <c r="AP202">
        <f t="shared" si="18"/>
        <v>1.28</v>
      </c>
    </row>
    <row r="203" spans="2:42" x14ac:dyDescent="0.25">
      <c r="B203" t="s">
        <v>1035</v>
      </c>
      <c r="C203">
        <v>1</v>
      </c>
      <c r="E203" s="1" t="s">
        <v>1378</v>
      </c>
      <c r="G203" t="s">
        <v>1105</v>
      </c>
      <c r="H203">
        <v>2.19</v>
      </c>
      <c r="I203" t="s">
        <v>225</v>
      </c>
      <c r="K203">
        <v>20</v>
      </c>
      <c r="L203">
        <v>65</v>
      </c>
      <c r="M203">
        <v>15</v>
      </c>
      <c r="P203">
        <v>121.3</v>
      </c>
      <c r="R203" t="s">
        <v>108</v>
      </c>
      <c r="S203">
        <v>12</v>
      </c>
      <c r="T203" s="7">
        <v>1172.7699248120302</v>
      </c>
      <c r="U203" s="7">
        <v>10.612195121951217</v>
      </c>
      <c r="W203" t="s">
        <v>325</v>
      </c>
      <c r="X203" t="s">
        <v>780</v>
      </c>
      <c r="Y203" t="s">
        <v>664</v>
      </c>
      <c r="Z203" t="s">
        <v>268</v>
      </c>
      <c r="AA203" t="s">
        <v>2</v>
      </c>
      <c r="AB203" t="s">
        <v>2</v>
      </c>
      <c r="AC203" t="s">
        <v>2</v>
      </c>
      <c r="AK203">
        <v>1.25</v>
      </c>
      <c r="AL203">
        <v>0.45</v>
      </c>
      <c r="AM203">
        <f>SUM(AK203:AL203)</f>
        <v>1.7</v>
      </c>
      <c r="AN203">
        <v>0.6</v>
      </c>
      <c r="AO203">
        <v>1.45</v>
      </c>
      <c r="AP203">
        <f t="shared" si="18"/>
        <v>2.0499999999999998</v>
      </c>
    </row>
    <row r="204" spans="2:42" x14ac:dyDescent="0.25">
      <c r="B204" t="s">
        <v>1036</v>
      </c>
      <c r="C204">
        <v>1</v>
      </c>
      <c r="E204" s="1" t="s">
        <v>1378</v>
      </c>
      <c r="G204" t="s">
        <v>1104</v>
      </c>
      <c r="H204">
        <v>3.77</v>
      </c>
      <c r="I204" t="s">
        <v>307</v>
      </c>
      <c r="K204">
        <v>20</v>
      </c>
      <c r="L204">
        <v>65</v>
      </c>
      <c r="M204">
        <v>15</v>
      </c>
      <c r="P204">
        <v>49</v>
      </c>
      <c r="R204" t="s">
        <v>108</v>
      </c>
      <c r="S204">
        <v>12</v>
      </c>
      <c r="T204" s="7">
        <v>1172.7699248120302</v>
      </c>
      <c r="U204" s="7">
        <v>10.612195121951217</v>
      </c>
      <c r="W204" t="s">
        <v>330</v>
      </c>
      <c r="X204" t="s">
        <v>6</v>
      </c>
      <c r="Y204" t="s">
        <v>664</v>
      </c>
      <c r="Z204" t="s">
        <v>621</v>
      </c>
      <c r="AA204" t="s">
        <v>2</v>
      </c>
      <c r="AB204" t="s">
        <v>2</v>
      </c>
      <c r="AC204" t="s">
        <v>2</v>
      </c>
      <c r="AN204">
        <v>0.08</v>
      </c>
      <c r="AO204">
        <v>0.14000000000000001</v>
      </c>
      <c r="AP204">
        <f t="shared" si="18"/>
        <v>0.22000000000000003</v>
      </c>
    </row>
    <row r="205" spans="2:42" x14ac:dyDescent="0.25">
      <c r="B205" t="s">
        <v>1037</v>
      </c>
      <c r="C205">
        <v>1</v>
      </c>
      <c r="E205" s="1" t="s">
        <v>1378</v>
      </c>
      <c r="G205" t="s">
        <v>1104</v>
      </c>
      <c r="H205">
        <v>5.35</v>
      </c>
      <c r="I205" t="s">
        <v>307</v>
      </c>
      <c r="K205">
        <v>20</v>
      </c>
      <c r="L205">
        <v>65</v>
      </c>
      <c r="M205">
        <v>15</v>
      </c>
      <c r="P205">
        <v>42.6</v>
      </c>
      <c r="R205" t="s">
        <v>108</v>
      </c>
      <c r="S205">
        <v>12</v>
      </c>
      <c r="T205" s="7">
        <v>1172.7699248120302</v>
      </c>
      <c r="U205" s="7">
        <v>10.612195121951217</v>
      </c>
      <c r="W205" t="s">
        <v>330</v>
      </c>
      <c r="X205" t="s">
        <v>6</v>
      </c>
      <c r="Y205" t="s">
        <v>664</v>
      </c>
      <c r="Z205" t="s">
        <v>621</v>
      </c>
      <c r="AA205" t="s">
        <v>2</v>
      </c>
      <c r="AB205" t="s">
        <v>2</v>
      </c>
      <c r="AC205" t="s">
        <v>2</v>
      </c>
      <c r="AN205">
        <v>0.08</v>
      </c>
      <c r="AO205">
        <v>0.08</v>
      </c>
      <c r="AP205">
        <f t="shared" si="18"/>
        <v>0.16</v>
      </c>
    </row>
    <row r="206" spans="2:42" x14ac:dyDescent="0.25">
      <c r="B206" t="s">
        <v>1038</v>
      </c>
      <c r="C206">
        <v>1</v>
      </c>
      <c r="E206" s="1" t="s">
        <v>1378</v>
      </c>
      <c r="G206" t="s">
        <v>1104</v>
      </c>
      <c r="H206">
        <v>3.24</v>
      </c>
      <c r="I206" t="s">
        <v>313</v>
      </c>
      <c r="K206">
        <v>20</v>
      </c>
      <c r="L206">
        <v>65</v>
      </c>
      <c r="M206">
        <v>15</v>
      </c>
      <c r="P206">
        <v>81.2</v>
      </c>
      <c r="R206" t="s">
        <v>108</v>
      </c>
      <c r="S206">
        <v>12</v>
      </c>
      <c r="T206" s="7">
        <v>1172.7699248120302</v>
      </c>
      <c r="U206" s="7">
        <v>10.612195121951217</v>
      </c>
      <c r="W206" t="s">
        <v>325</v>
      </c>
      <c r="X206" t="s">
        <v>6</v>
      </c>
      <c r="Y206" t="s">
        <v>664</v>
      </c>
      <c r="Z206" t="s">
        <v>621</v>
      </c>
      <c r="AA206" t="s">
        <v>2</v>
      </c>
      <c r="AB206" t="s">
        <v>2</v>
      </c>
      <c r="AC206" t="s">
        <v>2</v>
      </c>
      <c r="AK206">
        <v>0.95</v>
      </c>
      <c r="AL206">
        <v>0.48</v>
      </c>
      <c r="AM206">
        <f t="shared" ref="AM206:AM218" si="19">SUM(AK206:AL206)</f>
        <v>1.43</v>
      </c>
      <c r="AN206">
        <v>0.05</v>
      </c>
      <c r="AO206">
        <v>0.08</v>
      </c>
      <c r="AP206">
        <f t="shared" si="18"/>
        <v>0.13</v>
      </c>
    </row>
    <row r="207" spans="2:42" x14ac:dyDescent="0.25">
      <c r="B207" t="s">
        <v>1039</v>
      </c>
      <c r="C207">
        <v>1</v>
      </c>
      <c r="E207" s="1" t="s">
        <v>1378</v>
      </c>
      <c r="G207" t="s">
        <v>1104</v>
      </c>
      <c r="H207">
        <v>2.35</v>
      </c>
      <c r="I207" t="s">
        <v>313</v>
      </c>
      <c r="K207">
        <v>20</v>
      </c>
      <c r="L207">
        <v>65</v>
      </c>
      <c r="M207">
        <v>15</v>
      </c>
      <c r="P207">
        <v>74.8</v>
      </c>
      <c r="R207" t="s">
        <v>108</v>
      </c>
      <c r="S207">
        <v>12</v>
      </c>
      <c r="T207" s="7">
        <v>1172.7699248120302</v>
      </c>
      <c r="U207" s="7">
        <v>10.612195121951217</v>
      </c>
      <c r="W207" t="s">
        <v>325</v>
      </c>
      <c r="X207" t="s">
        <v>6</v>
      </c>
      <c r="Y207" t="s">
        <v>664</v>
      </c>
      <c r="Z207" t="s">
        <v>621</v>
      </c>
      <c r="AA207" t="s">
        <v>2</v>
      </c>
      <c r="AB207" t="s">
        <v>2</v>
      </c>
      <c r="AC207" t="s">
        <v>2</v>
      </c>
      <c r="AK207">
        <v>0.2</v>
      </c>
      <c r="AL207">
        <v>0.14000000000000001</v>
      </c>
      <c r="AM207">
        <f t="shared" si="19"/>
        <v>0.34</v>
      </c>
      <c r="AN207">
        <v>0.08</v>
      </c>
      <c r="AO207">
        <v>0.08</v>
      </c>
      <c r="AP207">
        <f t="shared" si="18"/>
        <v>0.16</v>
      </c>
    </row>
    <row r="208" spans="2:42" x14ac:dyDescent="0.25">
      <c r="B208" t="s">
        <v>1040</v>
      </c>
      <c r="C208">
        <v>1</v>
      </c>
      <c r="E208" s="1" t="s">
        <v>1378</v>
      </c>
      <c r="G208" t="s">
        <v>1104</v>
      </c>
      <c r="H208">
        <v>7.33</v>
      </c>
      <c r="I208" t="s">
        <v>313</v>
      </c>
      <c r="K208">
        <v>15</v>
      </c>
      <c r="L208">
        <v>20</v>
      </c>
      <c r="M208">
        <v>65</v>
      </c>
      <c r="P208">
        <v>18.2</v>
      </c>
      <c r="R208" t="s">
        <v>108</v>
      </c>
      <c r="S208">
        <v>12</v>
      </c>
      <c r="T208" s="7">
        <v>1172.7699248120302</v>
      </c>
      <c r="U208" s="7">
        <v>10.612195121951217</v>
      </c>
      <c r="W208" t="s">
        <v>325</v>
      </c>
      <c r="X208" t="s">
        <v>6</v>
      </c>
      <c r="Y208" t="s">
        <v>664</v>
      </c>
      <c r="Z208" t="s">
        <v>621</v>
      </c>
      <c r="AA208" t="s">
        <v>2</v>
      </c>
      <c r="AB208" t="s">
        <v>2</v>
      </c>
      <c r="AC208" t="s">
        <v>2</v>
      </c>
      <c r="AK208">
        <v>0.05</v>
      </c>
      <c r="AL208">
        <v>0.7</v>
      </c>
      <c r="AM208">
        <f t="shared" si="19"/>
        <v>0.75</v>
      </c>
      <c r="AN208">
        <v>0.08</v>
      </c>
      <c r="AO208">
        <v>0.86</v>
      </c>
      <c r="AP208">
        <f t="shared" si="18"/>
        <v>0.94</v>
      </c>
    </row>
    <row r="209" spans="2:42" x14ac:dyDescent="0.25">
      <c r="B209" t="s">
        <v>1041</v>
      </c>
      <c r="C209">
        <v>1</v>
      </c>
      <c r="E209" s="1" t="s">
        <v>1378</v>
      </c>
      <c r="G209" t="s">
        <v>1104</v>
      </c>
      <c r="H209">
        <v>1.5</v>
      </c>
      <c r="I209" t="s">
        <v>313</v>
      </c>
      <c r="K209">
        <v>30</v>
      </c>
      <c r="L209">
        <v>35</v>
      </c>
      <c r="M209">
        <v>35</v>
      </c>
      <c r="P209">
        <v>35.799999999999997</v>
      </c>
      <c r="R209" t="s">
        <v>108</v>
      </c>
      <c r="S209">
        <v>12</v>
      </c>
      <c r="T209" s="7">
        <v>1172.7699248120302</v>
      </c>
      <c r="U209" s="7">
        <v>10.612195121951217</v>
      </c>
      <c r="W209" t="s">
        <v>325</v>
      </c>
      <c r="X209" t="s">
        <v>303</v>
      </c>
      <c r="Y209" t="s">
        <v>664</v>
      </c>
      <c r="Z209" t="s">
        <v>621</v>
      </c>
      <c r="AA209" t="s">
        <v>2</v>
      </c>
      <c r="AB209" t="s">
        <v>2</v>
      </c>
      <c r="AC209" t="s">
        <v>2</v>
      </c>
      <c r="AK209">
        <v>0.38</v>
      </c>
      <c r="AL209">
        <v>0.95</v>
      </c>
      <c r="AM209">
        <f t="shared" si="19"/>
        <v>1.33</v>
      </c>
      <c r="AN209">
        <v>0.2</v>
      </c>
      <c r="AO209">
        <v>0.95</v>
      </c>
      <c r="AP209">
        <f t="shared" si="18"/>
        <v>1.1499999999999999</v>
      </c>
    </row>
    <row r="210" spans="2:42" x14ac:dyDescent="0.25">
      <c r="B210" t="s">
        <v>1042</v>
      </c>
      <c r="C210">
        <v>1</v>
      </c>
      <c r="E210" s="1" t="s">
        <v>1378</v>
      </c>
      <c r="G210" t="s">
        <v>1106</v>
      </c>
      <c r="H210">
        <v>12.96</v>
      </c>
      <c r="I210" t="s">
        <v>307</v>
      </c>
      <c r="K210">
        <v>30</v>
      </c>
      <c r="L210">
        <v>35</v>
      </c>
      <c r="M210">
        <v>35</v>
      </c>
      <c r="P210">
        <v>20.9</v>
      </c>
      <c r="R210" t="s">
        <v>108</v>
      </c>
      <c r="S210">
        <v>12</v>
      </c>
      <c r="T210" s="7">
        <v>1172.7699248120302</v>
      </c>
      <c r="U210" s="7">
        <v>10.612195121951217</v>
      </c>
      <c r="W210" t="s">
        <v>309</v>
      </c>
      <c r="X210" t="s">
        <v>340</v>
      </c>
      <c r="Y210" t="s">
        <v>664</v>
      </c>
      <c r="Z210" t="s">
        <v>621</v>
      </c>
      <c r="AA210" t="s">
        <v>2</v>
      </c>
      <c r="AB210" t="s">
        <v>2</v>
      </c>
      <c r="AC210" t="s">
        <v>2</v>
      </c>
      <c r="AK210">
        <v>0.12</v>
      </c>
      <c r="AL210">
        <v>0.3</v>
      </c>
      <c r="AM210">
        <f t="shared" si="19"/>
        <v>0.42</v>
      </c>
    </row>
    <row r="211" spans="2:42" x14ac:dyDescent="0.25">
      <c r="B211" t="s">
        <v>1043</v>
      </c>
      <c r="C211">
        <v>1</v>
      </c>
      <c r="E211" s="1" t="s">
        <v>1378</v>
      </c>
      <c r="G211" t="s">
        <v>1106</v>
      </c>
      <c r="H211">
        <v>8.1</v>
      </c>
      <c r="I211" t="s">
        <v>307</v>
      </c>
      <c r="K211">
        <v>30</v>
      </c>
      <c r="L211">
        <v>35</v>
      </c>
      <c r="M211">
        <v>35</v>
      </c>
      <c r="P211">
        <v>21.5</v>
      </c>
      <c r="R211" t="s">
        <v>108</v>
      </c>
      <c r="S211">
        <v>12</v>
      </c>
      <c r="T211" s="7">
        <v>1172.7699248120302</v>
      </c>
      <c r="U211" s="7">
        <v>10.612195121951217</v>
      </c>
      <c r="W211" t="s">
        <v>309</v>
      </c>
      <c r="X211" t="s">
        <v>340</v>
      </c>
      <c r="Y211" t="s">
        <v>664</v>
      </c>
      <c r="Z211" t="s">
        <v>621</v>
      </c>
      <c r="AA211" t="s">
        <v>2</v>
      </c>
      <c r="AB211" t="s">
        <v>2</v>
      </c>
      <c r="AC211" t="s">
        <v>2</v>
      </c>
      <c r="AK211">
        <v>0.08</v>
      </c>
      <c r="AL211">
        <v>0.25</v>
      </c>
      <c r="AM211">
        <f t="shared" si="19"/>
        <v>0.33</v>
      </c>
    </row>
    <row r="212" spans="2:42" x14ac:dyDescent="0.25">
      <c r="B212" t="s">
        <v>1044</v>
      </c>
      <c r="C212">
        <v>1</v>
      </c>
      <c r="E212" s="1" t="s">
        <v>1378</v>
      </c>
      <c r="G212" t="s">
        <v>1106</v>
      </c>
      <c r="I212" t="s">
        <v>343</v>
      </c>
      <c r="K212">
        <v>15</v>
      </c>
      <c r="L212">
        <v>20</v>
      </c>
      <c r="M212">
        <v>65</v>
      </c>
      <c r="P212">
        <v>19</v>
      </c>
      <c r="R212" t="s">
        <v>108</v>
      </c>
      <c r="S212">
        <v>12</v>
      </c>
      <c r="T212" s="7">
        <v>1172.7699248120302</v>
      </c>
      <c r="U212" s="7">
        <v>10.612195121951217</v>
      </c>
      <c r="W212" t="s">
        <v>325</v>
      </c>
      <c r="X212" t="s">
        <v>344</v>
      </c>
      <c r="Y212" t="s">
        <v>664</v>
      </c>
      <c r="Z212" t="s">
        <v>621</v>
      </c>
      <c r="AA212" t="s">
        <v>2</v>
      </c>
      <c r="AB212" t="s">
        <v>2</v>
      </c>
      <c r="AC212" t="s">
        <v>2</v>
      </c>
      <c r="AK212">
        <v>0.8</v>
      </c>
      <c r="AL212">
        <v>0.8</v>
      </c>
      <c r="AM212">
        <f t="shared" si="19"/>
        <v>1.6</v>
      </c>
    </row>
    <row r="213" spans="2:42" x14ac:dyDescent="0.25">
      <c r="B213" t="s">
        <v>1045</v>
      </c>
      <c r="C213">
        <v>1</v>
      </c>
      <c r="E213" s="1" t="s">
        <v>1378</v>
      </c>
      <c r="G213" t="s">
        <v>1106</v>
      </c>
      <c r="I213" t="s">
        <v>343</v>
      </c>
      <c r="K213">
        <v>15</v>
      </c>
      <c r="L213">
        <v>20</v>
      </c>
      <c r="M213">
        <v>65</v>
      </c>
      <c r="P213">
        <v>41.3</v>
      </c>
      <c r="R213" t="s">
        <v>108</v>
      </c>
      <c r="S213">
        <v>12</v>
      </c>
      <c r="T213" s="7">
        <v>1172.7699248120302</v>
      </c>
      <c r="U213" s="7">
        <v>10.612195121951217</v>
      </c>
      <c r="W213" t="s">
        <v>325</v>
      </c>
      <c r="X213" t="s">
        <v>780</v>
      </c>
      <c r="Y213" t="s">
        <v>664</v>
      </c>
      <c r="Z213" t="s">
        <v>621</v>
      </c>
      <c r="AA213" t="s">
        <v>2</v>
      </c>
      <c r="AB213" t="s">
        <v>2</v>
      </c>
      <c r="AC213" t="s">
        <v>2</v>
      </c>
      <c r="AK213">
        <v>0.32</v>
      </c>
      <c r="AL213">
        <v>0.48</v>
      </c>
      <c r="AM213">
        <f t="shared" si="19"/>
        <v>0.8</v>
      </c>
    </row>
    <row r="214" spans="2:42" x14ac:dyDescent="0.25">
      <c r="B214" t="s">
        <v>1046</v>
      </c>
      <c r="C214">
        <v>1</v>
      </c>
      <c r="E214" s="1" t="s">
        <v>1378</v>
      </c>
      <c r="G214" t="s">
        <v>1104</v>
      </c>
      <c r="H214">
        <v>13.16</v>
      </c>
      <c r="I214" t="s">
        <v>307</v>
      </c>
      <c r="K214">
        <v>40</v>
      </c>
      <c r="L214">
        <v>40</v>
      </c>
      <c r="M214">
        <v>20</v>
      </c>
      <c r="P214">
        <v>74.8</v>
      </c>
      <c r="R214" t="s">
        <v>108</v>
      </c>
      <c r="S214">
        <v>12</v>
      </c>
      <c r="T214" s="7">
        <v>1172.7699248120302</v>
      </c>
      <c r="U214" s="7">
        <v>10.612195121951217</v>
      </c>
      <c r="W214" t="s">
        <v>309</v>
      </c>
      <c r="X214" t="s">
        <v>303</v>
      </c>
      <c r="Y214" t="s">
        <v>664</v>
      </c>
      <c r="Z214" t="s">
        <v>268</v>
      </c>
      <c r="AA214" t="s">
        <v>2</v>
      </c>
      <c r="AB214" t="s">
        <v>2</v>
      </c>
      <c r="AC214" t="s">
        <v>2</v>
      </c>
      <c r="AK214">
        <v>0.05</v>
      </c>
      <c r="AL214">
        <v>0.1</v>
      </c>
      <c r="AM214">
        <f t="shared" si="19"/>
        <v>0.15000000000000002</v>
      </c>
    </row>
    <row r="215" spans="2:42" x14ac:dyDescent="0.25">
      <c r="B215" t="s">
        <v>1047</v>
      </c>
      <c r="C215">
        <v>1</v>
      </c>
      <c r="E215" s="1" t="s">
        <v>1378</v>
      </c>
      <c r="G215" t="s">
        <v>1104</v>
      </c>
      <c r="I215" t="s">
        <v>307</v>
      </c>
      <c r="K215">
        <v>40</v>
      </c>
      <c r="L215">
        <v>40</v>
      </c>
      <c r="M215">
        <v>20</v>
      </c>
      <c r="P215">
        <v>80.599999999999994</v>
      </c>
      <c r="R215" t="s">
        <v>108</v>
      </c>
      <c r="S215">
        <v>12</v>
      </c>
      <c r="T215" s="7">
        <v>1172.7699248120302</v>
      </c>
      <c r="U215" s="7">
        <v>10.612195121951217</v>
      </c>
      <c r="W215" t="s">
        <v>309</v>
      </c>
      <c r="X215" t="s">
        <v>303</v>
      </c>
      <c r="Y215" t="s">
        <v>664</v>
      </c>
      <c r="Z215" t="s">
        <v>268</v>
      </c>
      <c r="AA215" t="s">
        <v>2</v>
      </c>
      <c r="AB215" t="s">
        <v>2</v>
      </c>
      <c r="AC215" t="s">
        <v>2</v>
      </c>
      <c r="AK215">
        <v>0.14000000000000001</v>
      </c>
      <c r="AL215">
        <v>0.14000000000000001</v>
      </c>
      <c r="AM215">
        <f t="shared" si="19"/>
        <v>0.28000000000000003</v>
      </c>
    </row>
    <row r="216" spans="2:42" x14ac:dyDescent="0.25">
      <c r="B216" t="s">
        <v>1048</v>
      </c>
      <c r="C216">
        <v>1</v>
      </c>
      <c r="E216" s="1" t="s">
        <v>1378</v>
      </c>
      <c r="G216" t="s">
        <v>1104</v>
      </c>
      <c r="H216">
        <v>16.2</v>
      </c>
      <c r="I216" t="s">
        <v>313</v>
      </c>
      <c r="K216">
        <v>5</v>
      </c>
      <c r="L216">
        <v>45</v>
      </c>
      <c r="M216">
        <v>50</v>
      </c>
      <c r="P216">
        <v>31.5</v>
      </c>
      <c r="R216" t="s">
        <v>108</v>
      </c>
      <c r="S216">
        <v>12</v>
      </c>
      <c r="T216" s="7">
        <v>1172.7699248120302</v>
      </c>
      <c r="U216" s="7">
        <v>10.612195121951217</v>
      </c>
      <c r="W216" t="s">
        <v>325</v>
      </c>
      <c r="X216" t="s">
        <v>344</v>
      </c>
      <c r="Y216" t="s">
        <v>664</v>
      </c>
      <c r="Z216" t="s">
        <v>621</v>
      </c>
      <c r="AA216" t="s">
        <v>2</v>
      </c>
      <c r="AB216" t="s">
        <v>2</v>
      </c>
      <c r="AC216" t="s">
        <v>2</v>
      </c>
      <c r="AK216">
        <v>0.08</v>
      </c>
      <c r="AL216">
        <v>0.15</v>
      </c>
      <c r="AM216">
        <f t="shared" si="19"/>
        <v>0.22999999999999998</v>
      </c>
      <c r="AN216">
        <v>0.08</v>
      </c>
      <c r="AO216">
        <v>0.15</v>
      </c>
      <c r="AP216">
        <f t="shared" ref="AP216:AP241" si="20">SUM(AN216:AO216)</f>
        <v>0.22999999999999998</v>
      </c>
    </row>
    <row r="217" spans="2:42" x14ac:dyDescent="0.25">
      <c r="B217" t="s">
        <v>1049</v>
      </c>
      <c r="C217">
        <v>1</v>
      </c>
      <c r="E217" s="1" t="s">
        <v>1378</v>
      </c>
      <c r="G217" t="s">
        <v>1104</v>
      </c>
      <c r="H217">
        <v>16.2</v>
      </c>
      <c r="I217" t="s">
        <v>313</v>
      </c>
      <c r="K217">
        <v>5</v>
      </c>
      <c r="L217">
        <v>45</v>
      </c>
      <c r="M217">
        <v>50</v>
      </c>
      <c r="P217">
        <v>45.5</v>
      </c>
      <c r="R217" t="s">
        <v>108</v>
      </c>
      <c r="S217">
        <v>12</v>
      </c>
      <c r="T217" s="7">
        <v>1172.7699248120302</v>
      </c>
      <c r="U217" s="7">
        <v>10.612195121951217</v>
      </c>
      <c r="W217" t="s">
        <v>325</v>
      </c>
      <c r="X217" t="s">
        <v>344</v>
      </c>
      <c r="Y217" t="s">
        <v>664</v>
      </c>
      <c r="Z217" t="s">
        <v>621</v>
      </c>
      <c r="AA217" t="s">
        <v>2</v>
      </c>
      <c r="AB217" t="s">
        <v>2</v>
      </c>
      <c r="AC217" t="s">
        <v>2</v>
      </c>
      <c r="AK217">
        <v>0.14000000000000001</v>
      </c>
      <c r="AL217">
        <v>0.15</v>
      </c>
      <c r="AM217">
        <f t="shared" si="19"/>
        <v>0.29000000000000004</v>
      </c>
      <c r="AN217">
        <v>0.03</v>
      </c>
      <c r="AO217">
        <v>0.05</v>
      </c>
      <c r="AP217">
        <f t="shared" si="20"/>
        <v>0.08</v>
      </c>
    </row>
    <row r="218" spans="2:42" x14ac:dyDescent="0.25">
      <c r="B218" t="s">
        <v>1050</v>
      </c>
      <c r="C218">
        <v>1</v>
      </c>
      <c r="E218" s="1" t="s">
        <v>1378</v>
      </c>
      <c r="G218" t="s">
        <v>1106</v>
      </c>
      <c r="H218">
        <v>10.130000000000001</v>
      </c>
      <c r="I218" t="s">
        <v>313</v>
      </c>
      <c r="K218">
        <v>5</v>
      </c>
      <c r="L218">
        <v>45</v>
      </c>
      <c r="M218">
        <v>50</v>
      </c>
      <c r="P218">
        <v>35.6</v>
      </c>
      <c r="R218" t="s">
        <v>108</v>
      </c>
      <c r="S218">
        <v>12</v>
      </c>
      <c r="T218" s="7">
        <v>1172.7699248120302</v>
      </c>
      <c r="U218" s="7">
        <v>10.612195121951217</v>
      </c>
      <c r="W218" t="s">
        <v>309</v>
      </c>
      <c r="X218" t="s">
        <v>6</v>
      </c>
      <c r="Y218" t="s">
        <v>664</v>
      </c>
      <c r="Z218" t="s">
        <v>308</v>
      </c>
      <c r="AA218" t="s">
        <v>2</v>
      </c>
      <c r="AB218" t="s">
        <v>2</v>
      </c>
      <c r="AC218" t="s">
        <v>2</v>
      </c>
      <c r="AK218">
        <v>0.1</v>
      </c>
      <c r="AM218">
        <f t="shared" si="19"/>
        <v>0.1</v>
      </c>
      <c r="AN218">
        <v>0.05</v>
      </c>
      <c r="AO218">
        <v>0.3</v>
      </c>
      <c r="AP218">
        <f t="shared" si="20"/>
        <v>0.35</v>
      </c>
    </row>
    <row r="219" spans="2:42" x14ac:dyDescent="0.25">
      <c r="B219" t="s">
        <v>1051</v>
      </c>
      <c r="C219">
        <v>1</v>
      </c>
      <c r="E219" s="1" t="s">
        <v>1378</v>
      </c>
      <c r="G219" t="s">
        <v>1106</v>
      </c>
      <c r="H219">
        <v>9.36</v>
      </c>
      <c r="I219" t="s">
        <v>313</v>
      </c>
      <c r="K219">
        <v>5</v>
      </c>
      <c r="L219">
        <v>45</v>
      </c>
      <c r="M219">
        <v>50</v>
      </c>
      <c r="P219">
        <v>29</v>
      </c>
      <c r="R219" t="s">
        <v>108</v>
      </c>
      <c r="S219">
        <v>12</v>
      </c>
      <c r="T219" s="7">
        <v>1172.7699248120302</v>
      </c>
      <c r="U219" s="7">
        <v>10.612195121951217</v>
      </c>
      <c r="W219" t="s">
        <v>309</v>
      </c>
      <c r="X219" t="s">
        <v>6</v>
      </c>
      <c r="Y219" t="s">
        <v>664</v>
      </c>
      <c r="Z219" t="s">
        <v>308</v>
      </c>
      <c r="AA219" t="s">
        <v>2</v>
      </c>
      <c r="AB219" t="s">
        <v>2</v>
      </c>
      <c r="AC219" t="s">
        <v>2</v>
      </c>
      <c r="AO219">
        <v>0.1</v>
      </c>
      <c r="AP219">
        <f t="shared" si="20"/>
        <v>0.1</v>
      </c>
    </row>
    <row r="220" spans="2:42" x14ac:dyDescent="0.25">
      <c r="B220" t="s">
        <v>1052</v>
      </c>
      <c r="C220">
        <v>1</v>
      </c>
      <c r="E220" s="1" t="s">
        <v>1378</v>
      </c>
      <c r="G220" t="s">
        <v>1104</v>
      </c>
      <c r="H220">
        <v>15.47</v>
      </c>
      <c r="I220" t="s">
        <v>313</v>
      </c>
      <c r="K220">
        <v>5</v>
      </c>
      <c r="L220">
        <v>45</v>
      </c>
      <c r="M220">
        <v>50</v>
      </c>
      <c r="P220">
        <v>41.7</v>
      </c>
      <c r="R220" t="s">
        <v>108</v>
      </c>
      <c r="S220">
        <v>12</v>
      </c>
      <c r="T220" s="7">
        <v>1172.7699248120302</v>
      </c>
      <c r="U220" s="7">
        <v>10.612195121951217</v>
      </c>
      <c r="W220" t="s">
        <v>325</v>
      </c>
      <c r="X220" t="s">
        <v>6</v>
      </c>
      <c r="Y220" t="s">
        <v>664</v>
      </c>
      <c r="Z220" t="s">
        <v>621</v>
      </c>
      <c r="AA220" t="s">
        <v>2</v>
      </c>
      <c r="AB220" t="s">
        <v>2</v>
      </c>
      <c r="AC220" t="s">
        <v>2</v>
      </c>
      <c r="AK220">
        <v>0.5</v>
      </c>
      <c r="AL220">
        <v>0.35</v>
      </c>
      <c r="AM220">
        <f t="shared" ref="AM220:AM231" si="21">SUM(AK220:AL220)</f>
        <v>0.85</v>
      </c>
      <c r="AN220">
        <v>0.55000000000000004</v>
      </c>
      <c r="AO220">
        <v>0.33</v>
      </c>
      <c r="AP220">
        <f t="shared" si="20"/>
        <v>0.88000000000000012</v>
      </c>
    </row>
    <row r="221" spans="2:42" x14ac:dyDescent="0.25">
      <c r="B221" t="s">
        <v>1053</v>
      </c>
      <c r="C221">
        <v>1</v>
      </c>
      <c r="E221" s="1" t="s">
        <v>1378</v>
      </c>
      <c r="G221" t="s">
        <v>1104</v>
      </c>
      <c r="H221">
        <v>15.84</v>
      </c>
      <c r="I221" t="s">
        <v>313</v>
      </c>
      <c r="K221">
        <v>5</v>
      </c>
      <c r="L221">
        <v>45</v>
      </c>
      <c r="M221">
        <v>50</v>
      </c>
      <c r="P221">
        <v>36</v>
      </c>
      <c r="R221" t="s">
        <v>108</v>
      </c>
      <c r="S221">
        <v>12</v>
      </c>
      <c r="T221" s="7">
        <v>1172.7699248120302</v>
      </c>
      <c r="U221" s="7">
        <v>10.612195121951217</v>
      </c>
      <c r="W221" t="s">
        <v>330</v>
      </c>
      <c r="X221" t="s">
        <v>6</v>
      </c>
      <c r="Y221" t="s">
        <v>664</v>
      </c>
      <c r="Z221" t="s">
        <v>621</v>
      </c>
      <c r="AA221" t="s">
        <v>2</v>
      </c>
      <c r="AB221" t="s">
        <v>2</v>
      </c>
      <c r="AC221" t="s">
        <v>2</v>
      </c>
      <c r="AK221">
        <v>0.2</v>
      </c>
      <c r="AL221">
        <v>0.21</v>
      </c>
      <c r="AM221">
        <f t="shared" si="21"/>
        <v>0.41000000000000003</v>
      </c>
      <c r="AN221">
        <v>0.54</v>
      </c>
      <c r="AO221">
        <v>0.35</v>
      </c>
      <c r="AP221">
        <f t="shared" si="20"/>
        <v>0.89</v>
      </c>
    </row>
    <row r="222" spans="2:42" x14ac:dyDescent="0.25">
      <c r="B222" t="s">
        <v>1054</v>
      </c>
      <c r="C222">
        <v>1</v>
      </c>
      <c r="E222" s="1" t="s">
        <v>1378</v>
      </c>
      <c r="G222" t="s">
        <v>1104</v>
      </c>
      <c r="H222">
        <v>1.46</v>
      </c>
      <c r="I222" t="s">
        <v>313</v>
      </c>
      <c r="K222">
        <v>40</v>
      </c>
      <c r="L222">
        <v>40</v>
      </c>
      <c r="M222">
        <v>20</v>
      </c>
      <c r="P222">
        <v>23.1</v>
      </c>
      <c r="R222" t="s">
        <v>108</v>
      </c>
      <c r="S222">
        <v>12</v>
      </c>
      <c r="T222" s="7">
        <v>1172.7699248120302</v>
      </c>
      <c r="U222" s="7">
        <v>10.612195121951217</v>
      </c>
      <c r="W222" t="s">
        <v>325</v>
      </c>
      <c r="X222" t="s">
        <v>780</v>
      </c>
      <c r="Y222" t="s">
        <v>664</v>
      </c>
      <c r="Z222" t="s">
        <v>308</v>
      </c>
      <c r="AA222" t="s">
        <v>2</v>
      </c>
      <c r="AB222" t="s">
        <v>2</v>
      </c>
      <c r="AC222" t="s">
        <v>2</v>
      </c>
      <c r="AK222">
        <v>0.15</v>
      </c>
      <c r="AL222">
        <v>0.42</v>
      </c>
      <c r="AM222">
        <f t="shared" si="21"/>
        <v>0.56999999999999995</v>
      </c>
      <c r="AN222">
        <v>0.05</v>
      </c>
      <c r="AO222">
        <v>0.08</v>
      </c>
      <c r="AP222">
        <f t="shared" si="20"/>
        <v>0.13</v>
      </c>
    </row>
    <row r="223" spans="2:42" x14ac:dyDescent="0.25">
      <c r="B223" t="s">
        <v>1055</v>
      </c>
      <c r="C223">
        <v>1</v>
      </c>
      <c r="E223" s="1" t="s">
        <v>1378</v>
      </c>
      <c r="G223" t="s">
        <v>1104</v>
      </c>
      <c r="H223">
        <v>2.5099999999999998</v>
      </c>
      <c r="I223" t="s">
        <v>313</v>
      </c>
      <c r="K223">
        <v>40</v>
      </c>
      <c r="L223">
        <v>40</v>
      </c>
      <c r="M223">
        <v>20</v>
      </c>
      <c r="P223">
        <v>29.6</v>
      </c>
      <c r="R223" t="s">
        <v>108</v>
      </c>
      <c r="S223">
        <v>12</v>
      </c>
      <c r="T223" s="7">
        <v>1172.7699248120302</v>
      </c>
      <c r="U223" s="7">
        <v>10.612195121951217</v>
      </c>
      <c r="W223" t="s">
        <v>325</v>
      </c>
      <c r="X223" t="s">
        <v>780</v>
      </c>
      <c r="Y223" t="s">
        <v>664</v>
      </c>
      <c r="Z223" t="s">
        <v>308</v>
      </c>
      <c r="AA223" t="s">
        <v>2</v>
      </c>
      <c r="AB223" t="s">
        <v>2</v>
      </c>
      <c r="AC223" t="s">
        <v>2</v>
      </c>
      <c r="AK223">
        <v>0.16</v>
      </c>
      <c r="AL223">
        <v>0.26</v>
      </c>
      <c r="AM223">
        <f t="shared" si="21"/>
        <v>0.42000000000000004</v>
      </c>
      <c r="AN223">
        <v>0.2</v>
      </c>
      <c r="AO223">
        <v>0.32</v>
      </c>
      <c r="AP223">
        <f t="shared" si="20"/>
        <v>0.52</v>
      </c>
    </row>
    <row r="224" spans="2:42" x14ac:dyDescent="0.25">
      <c r="B224" t="s">
        <v>1056</v>
      </c>
      <c r="C224">
        <v>1</v>
      </c>
      <c r="E224" s="1" t="s">
        <v>1378</v>
      </c>
      <c r="G224" t="s">
        <v>1104</v>
      </c>
      <c r="H224">
        <v>4.33</v>
      </c>
      <c r="I224" t="s">
        <v>313</v>
      </c>
      <c r="K224">
        <v>20</v>
      </c>
      <c r="L224">
        <v>65</v>
      </c>
      <c r="M224">
        <v>15</v>
      </c>
      <c r="P224">
        <v>33.4</v>
      </c>
      <c r="R224" t="s">
        <v>108</v>
      </c>
      <c r="S224">
        <v>12</v>
      </c>
      <c r="T224" s="7">
        <v>1172.7699248120302</v>
      </c>
      <c r="U224" s="7">
        <v>10.612195121951217</v>
      </c>
      <c r="W224" t="s">
        <v>309</v>
      </c>
      <c r="X224" t="s">
        <v>780</v>
      </c>
      <c r="Y224" t="s">
        <v>664</v>
      </c>
      <c r="Z224" t="s">
        <v>621</v>
      </c>
      <c r="AA224" t="s">
        <v>2</v>
      </c>
      <c r="AB224" t="s">
        <v>2</v>
      </c>
      <c r="AC224" t="s">
        <v>2</v>
      </c>
      <c r="AK224">
        <v>7.0000000000000007E-2</v>
      </c>
      <c r="AL224">
        <v>0.28000000000000003</v>
      </c>
      <c r="AM224">
        <f t="shared" si="21"/>
        <v>0.35000000000000003</v>
      </c>
      <c r="AN224">
        <v>0.03</v>
      </c>
      <c r="AO224">
        <v>0.12</v>
      </c>
      <c r="AP224">
        <f t="shared" si="20"/>
        <v>0.15</v>
      </c>
    </row>
    <row r="225" spans="2:42" x14ac:dyDescent="0.25">
      <c r="B225" t="s">
        <v>1057</v>
      </c>
      <c r="C225">
        <v>1</v>
      </c>
      <c r="E225" s="1" t="s">
        <v>1378</v>
      </c>
      <c r="G225" t="s">
        <v>1104</v>
      </c>
      <c r="H225">
        <v>15.39</v>
      </c>
      <c r="I225" t="s">
        <v>313</v>
      </c>
      <c r="K225">
        <v>20</v>
      </c>
      <c r="L225">
        <v>65</v>
      </c>
      <c r="M225">
        <v>15</v>
      </c>
      <c r="P225">
        <v>40.299999999999997</v>
      </c>
      <c r="R225" t="s">
        <v>108</v>
      </c>
      <c r="S225">
        <v>12</v>
      </c>
      <c r="T225" s="7">
        <v>1172.7699248120302</v>
      </c>
      <c r="U225" s="7">
        <v>10.612195121951217</v>
      </c>
      <c r="W225" t="s">
        <v>309</v>
      </c>
      <c r="X225" t="s">
        <v>780</v>
      </c>
      <c r="Y225" t="s">
        <v>664</v>
      </c>
      <c r="Z225" t="s">
        <v>621</v>
      </c>
      <c r="AA225" t="s">
        <v>2</v>
      </c>
      <c r="AB225" t="s">
        <v>2</v>
      </c>
      <c r="AC225" t="s">
        <v>2</v>
      </c>
      <c r="AK225">
        <v>7.0000000000000007E-2</v>
      </c>
      <c r="AL225">
        <v>0.22</v>
      </c>
      <c r="AM225">
        <f t="shared" si="21"/>
        <v>0.29000000000000004</v>
      </c>
      <c r="AN225">
        <v>0.22</v>
      </c>
      <c r="AO225">
        <v>0.9</v>
      </c>
      <c r="AP225">
        <f t="shared" si="20"/>
        <v>1.1200000000000001</v>
      </c>
    </row>
    <row r="226" spans="2:42" x14ac:dyDescent="0.25">
      <c r="B226" t="s">
        <v>1058</v>
      </c>
      <c r="C226">
        <v>1</v>
      </c>
      <c r="E226" s="1" t="s">
        <v>1378</v>
      </c>
      <c r="G226" t="s">
        <v>1104</v>
      </c>
      <c r="H226">
        <v>12.15</v>
      </c>
      <c r="I226" t="s">
        <v>307</v>
      </c>
      <c r="K226">
        <v>10</v>
      </c>
      <c r="L226">
        <v>55</v>
      </c>
      <c r="M226">
        <v>35</v>
      </c>
      <c r="P226">
        <v>34.5</v>
      </c>
      <c r="R226" t="s">
        <v>108</v>
      </c>
      <c r="S226">
        <v>12</v>
      </c>
      <c r="T226" s="7">
        <v>1172.7699248120302</v>
      </c>
      <c r="U226" s="7">
        <v>10.612195121951217</v>
      </c>
      <c r="W226" t="s">
        <v>309</v>
      </c>
      <c r="X226" t="s">
        <v>6</v>
      </c>
      <c r="Y226" t="s">
        <v>664</v>
      </c>
      <c r="Z226" t="s">
        <v>268</v>
      </c>
      <c r="AA226" t="s">
        <v>2</v>
      </c>
      <c r="AB226" t="s">
        <v>2</v>
      </c>
      <c r="AC226" t="s">
        <v>2</v>
      </c>
      <c r="AK226">
        <v>0.2</v>
      </c>
      <c r="AL226">
        <v>0.4</v>
      </c>
      <c r="AM226">
        <f t="shared" si="21"/>
        <v>0.60000000000000009</v>
      </c>
      <c r="AN226">
        <v>0.05</v>
      </c>
      <c r="AO226">
        <v>0.32</v>
      </c>
      <c r="AP226">
        <f t="shared" si="20"/>
        <v>0.37</v>
      </c>
    </row>
    <row r="227" spans="2:42" x14ac:dyDescent="0.25">
      <c r="B227" t="s">
        <v>1059</v>
      </c>
      <c r="C227">
        <v>1</v>
      </c>
      <c r="E227" s="1" t="s">
        <v>1378</v>
      </c>
      <c r="G227" t="s">
        <v>1104</v>
      </c>
      <c r="H227">
        <v>16.2</v>
      </c>
      <c r="I227" t="s">
        <v>307</v>
      </c>
      <c r="K227">
        <v>10</v>
      </c>
      <c r="L227">
        <v>55</v>
      </c>
      <c r="M227">
        <v>35</v>
      </c>
      <c r="P227">
        <v>25.7</v>
      </c>
      <c r="R227" t="s">
        <v>108</v>
      </c>
      <c r="S227">
        <v>12</v>
      </c>
      <c r="T227" s="7">
        <v>1172.7699248120302</v>
      </c>
      <c r="U227" s="7">
        <v>10.612195121951217</v>
      </c>
      <c r="W227" t="s">
        <v>309</v>
      </c>
      <c r="X227" t="s">
        <v>6</v>
      </c>
      <c r="Y227" t="s">
        <v>664</v>
      </c>
      <c r="Z227" t="s">
        <v>268</v>
      </c>
      <c r="AA227" t="s">
        <v>2</v>
      </c>
      <c r="AB227" t="s">
        <v>2</v>
      </c>
      <c r="AC227" t="s">
        <v>2</v>
      </c>
      <c r="AK227">
        <v>0.05</v>
      </c>
      <c r="AL227">
        <v>0.4</v>
      </c>
      <c r="AM227">
        <f t="shared" si="21"/>
        <v>0.45</v>
      </c>
      <c r="AN227">
        <v>0.04</v>
      </c>
      <c r="AO227">
        <v>0.3</v>
      </c>
      <c r="AP227">
        <f t="shared" si="20"/>
        <v>0.33999999999999997</v>
      </c>
    </row>
    <row r="228" spans="2:42" x14ac:dyDescent="0.25">
      <c r="B228" t="s">
        <v>1060</v>
      </c>
      <c r="C228">
        <v>1</v>
      </c>
      <c r="E228" s="1" t="s">
        <v>1378</v>
      </c>
      <c r="G228" t="s">
        <v>1104</v>
      </c>
      <c r="H228">
        <v>10.37</v>
      </c>
      <c r="I228" t="s">
        <v>313</v>
      </c>
      <c r="K228">
        <v>10</v>
      </c>
      <c r="L228">
        <v>55</v>
      </c>
      <c r="M228">
        <v>35</v>
      </c>
      <c r="P228">
        <v>19.7</v>
      </c>
      <c r="R228" t="s">
        <v>108</v>
      </c>
      <c r="S228">
        <v>12</v>
      </c>
      <c r="T228" s="7">
        <v>1172.7699248120302</v>
      </c>
      <c r="U228" s="7">
        <v>10.612195121951217</v>
      </c>
      <c r="W228" t="s">
        <v>309</v>
      </c>
      <c r="X228" t="s">
        <v>303</v>
      </c>
      <c r="Y228" t="s">
        <v>664</v>
      </c>
      <c r="Z228" t="s">
        <v>621</v>
      </c>
      <c r="AA228" t="s">
        <v>2</v>
      </c>
      <c r="AB228" t="s">
        <v>2</v>
      </c>
      <c r="AC228" t="s">
        <v>2</v>
      </c>
      <c r="AK228">
        <v>0.18</v>
      </c>
      <c r="AL228">
        <v>0.23</v>
      </c>
      <c r="AM228">
        <f t="shared" si="21"/>
        <v>0.41000000000000003</v>
      </c>
      <c r="AN228">
        <v>0.8</v>
      </c>
      <c r="AO228">
        <v>0.43</v>
      </c>
      <c r="AP228">
        <f t="shared" si="20"/>
        <v>1.23</v>
      </c>
    </row>
    <row r="229" spans="2:42" x14ac:dyDescent="0.25">
      <c r="B229" t="s">
        <v>1061</v>
      </c>
      <c r="C229">
        <v>1</v>
      </c>
      <c r="E229" s="1" t="s">
        <v>1378</v>
      </c>
      <c r="G229" t="s">
        <v>1104</v>
      </c>
      <c r="H229">
        <v>12.51</v>
      </c>
      <c r="I229" t="s">
        <v>313</v>
      </c>
      <c r="K229">
        <v>10</v>
      </c>
      <c r="L229">
        <v>55</v>
      </c>
      <c r="M229">
        <v>35</v>
      </c>
      <c r="P229">
        <v>34.799999999999997</v>
      </c>
      <c r="R229" t="s">
        <v>108</v>
      </c>
      <c r="S229">
        <v>12</v>
      </c>
      <c r="T229" s="7">
        <v>1172.7699248120302</v>
      </c>
      <c r="U229" s="7">
        <v>10.612195121951217</v>
      </c>
      <c r="W229" t="s">
        <v>309</v>
      </c>
      <c r="X229" t="s">
        <v>303</v>
      </c>
      <c r="Y229" t="s">
        <v>664</v>
      </c>
      <c r="Z229" t="s">
        <v>621</v>
      </c>
      <c r="AA229" t="s">
        <v>2</v>
      </c>
      <c r="AB229" t="s">
        <v>2</v>
      </c>
      <c r="AC229" t="s">
        <v>2</v>
      </c>
      <c r="AK229">
        <v>0.12</v>
      </c>
      <c r="AL229">
        <v>0.14000000000000001</v>
      </c>
      <c r="AM229">
        <f t="shared" si="21"/>
        <v>0.26</v>
      </c>
      <c r="AN229">
        <v>0.36</v>
      </c>
      <c r="AO229">
        <v>0.53</v>
      </c>
      <c r="AP229">
        <f t="shared" si="20"/>
        <v>0.89</v>
      </c>
    </row>
    <row r="230" spans="2:42" x14ac:dyDescent="0.25">
      <c r="B230" t="s">
        <v>1062</v>
      </c>
      <c r="C230">
        <v>1</v>
      </c>
      <c r="E230" s="1" t="s">
        <v>1378</v>
      </c>
      <c r="G230" t="s">
        <v>1104</v>
      </c>
      <c r="H230">
        <v>7.09</v>
      </c>
      <c r="I230" t="s">
        <v>307</v>
      </c>
      <c r="K230">
        <v>40</v>
      </c>
      <c r="L230">
        <v>40</v>
      </c>
      <c r="M230">
        <v>20</v>
      </c>
      <c r="P230">
        <v>46.9</v>
      </c>
      <c r="R230" t="s">
        <v>108</v>
      </c>
      <c r="S230">
        <v>12</v>
      </c>
      <c r="T230" s="7">
        <v>1172.7699248120302</v>
      </c>
      <c r="U230" s="7">
        <v>10.612195121951217</v>
      </c>
      <c r="W230" t="s">
        <v>325</v>
      </c>
      <c r="X230" t="s">
        <v>303</v>
      </c>
      <c r="Y230" t="s">
        <v>664</v>
      </c>
      <c r="Z230" t="s">
        <v>268</v>
      </c>
      <c r="AA230" t="s">
        <v>2</v>
      </c>
      <c r="AB230" t="s">
        <v>2</v>
      </c>
      <c r="AC230" t="s">
        <v>2</v>
      </c>
      <c r="AK230">
        <v>0.2</v>
      </c>
      <c r="AL230">
        <v>0.6</v>
      </c>
      <c r="AM230">
        <f t="shared" si="21"/>
        <v>0.8</v>
      </c>
      <c r="AN230">
        <v>0.05</v>
      </c>
      <c r="AO230">
        <v>0.17</v>
      </c>
      <c r="AP230">
        <f t="shared" si="20"/>
        <v>0.22000000000000003</v>
      </c>
    </row>
    <row r="231" spans="2:42" x14ac:dyDescent="0.25">
      <c r="B231" t="s">
        <v>1063</v>
      </c>
      <c r="C231">
        <v>1</v>
      </c>
      <c r="E231" s="1" t="s">
        <v>1378</v>
      </c>
      <c r="G231" t="s">
        <v>1104</v>
      </c>
      <c r="H231">
        <v>4.9000000000000004</v>
      </c>
      <c r="I231" t="s">
        <v>307</v>
      </c>
      <c r="K231">
        <v>40</v>
      </c>
      <c r="L231">
        <v>40</v>
      </c>
      <c r="M231">
        <v>20</v>
      </c>
      <c r="P231">
        <v>50.3</v>
      </c>
      <c r="R231" t="s">
        <v>108</v>
      </c>
      <c r="S231">
        <v>12</v>
      </c>
      <c r="T231" s="7">
        <v>1172.7699248120302</v>
      </c>
      <c r="U231" s="7">
        <v>10.612195121951217</v>
      </c>
      <c r="W231" t="s">
        <v>325</v>
      </c>
      <c r="X231" t="s">
        <v>303</v>
      </c>
      <c r="Y231" t="s">
        <v>664</v>
      </c>
      <c r="Z231" t="s">
        <v>268</v>
      </c>
      <c r="AA231" t="s">
        <v>2</v>
      </c>
      <c r="AB231" t="s">
        <v>2</v>
      </c>
      <c r="AC231" t="s">
        <v>2</v>
      </c>
      <c r="AK231">
        <v>0.13</v>
      </c>
      <c r="AL231">
        <v>0.2</v>
      </c>
      <c r="AM231">
        <f t="shared" si="21"/>
        <v>0.33</v>
      </c>
      <c r="AN231">
        <v>0.16</v>
      </c>
      <c r="AO231">
        <v>0.13</v>
      </c>
      <c r="AP231">
        <f t="shared" si="20"/>
        <v>0.29000000000000004</v>
      </c>
    </row>
    <row r="232" spans="2:42" x14ac:dyDescent="0.25">
      <c r="B232" t="s">
        <v>1064</v>
      </c>
      <c r="C232">
        <v>2</v>
      </c>
      <c r="E232" s="1" t="s">
        <v>1378</v>
      </c>
      <c r="G232" t="str">
        <f>RIGHT('Pease et al. (2018)'!E4,1)</f>
        <v>6</v>
      </c>
      <c r="H232">
        <v>3.89</v>
      </c>
      <c r="I232" t="s">
        <v>307</v>
      </c>
      <c r="K232">
        <v>10</v>
      </c>
      <c r="L232">
        <v>55</v>
      </c>
      <c r="M232">
        <v>35</v>
      </c>
      <c r="P232">
        <v>30</v>
      </c>
      <c r="R232" t="s">
        <v>108</v>
      </c>
      <c r="S232">
        <v>12</v>
      </c>
      <c r="T232">
        <v>984</v>
      </c>
      <c r="W232" t="s">
        <v>309</v>
      </c>
      <c r="X232" t="s">
        <v>6</v>
      </c>
      <c r="Z232" t="s">
        <v>308</v>
      </c>
      <c r="AA232" t="s">
        <v>2</v>
      </c>
      <c r="AB232" t="s">
        <v>2</v>
      </c>
      <c r="AC232" t="s">
        <v>2</v>
      </c>
      <c r="AN232">
        <v>0.01</v>
      </c>
      <c r="AO232">
        <v>0.08</v>
      </c>
      <c r="AP232">
        <f t="shared" si="20"/>
        <v>0.09</v>
      </c>
    </row>
    <row r="233" spans="2:42" x14ac:dyDescent="0.25">
      <c r="B233" t="s">
        <v>1065</v>
      </c>
      <c r="C233">
        <v>2</v>
      </c>
      <c r="E233" s="1" t="s">
        <v>1378</v>
      </c>
      <c r="G233" t="str">
        <f>RIGHT('Pease et al. (2018)'!E5,1)</f>
        <v>3</v>
      </c>
      <c r="H233">
        <v>1.01</v>
      </c>
      <c r="I233" t="s">
        <v>307</v>
      </c>
      <c r="K233">
        <v>10</v>
      </c>
      <c r="L233">
        <v>55</v>
      </c>
      <c r="M233">
        <v>35</v>
      </c>
      <c r="P233">
        <v>12.5</v>
      </c>
      <c r="R233" t="s">
        <v>108</v>
      </c>
      <c r="S233">
        <v>12</v>
      </c>
      <c r="T233">
        <v>984</v>
      </c>
      <c r="W233" t="s">
        <v>309</v>
      </c>
      <c r="X233" t="s">
        <v>6</v>
      </c>
      <c r="Z233" t="s">
        <v>308</v>
      </c>
      <c r="AA233" t="s">
        <v>2</v>
      </c>
      <c r="AB233" t="s">
        <v>2</v>
      </c>
      <c r="AC233" t="s">
        <v>2</v>
      </c>
      <c r="AN233">
        <v>0.6</v>
      </c>
      <c r="AO233">
        <v>0.1</v>
      </c>
      <c r="AP233">
        <f t="shared" si="20"/>
        <v>0.7</v>
      </c>
    </row>
    <row r="234" spans="2:42" x14ac:dyDescent="0.25">
      <c r="B234" t="s">
        <v>1066</v>
      </c>
      <c r="C234">
        <v>2</v>
      </c>
      <c r="E234" s="1" t="s">
        <v>1378</v>
      </c>
      <c r="G234" t="str">
        <f>RIGHT('Pease et al. (2018)'!E6,1)</f>
        <v>6</v>
      </c>
      <c r="H234">
        <v>2.19</v>
      </c>
      <c r="I234" t="s">
        <v>313</v>
      </c>
      <c r="K234">
        <v>20</v>
      </c>
      <c r="L234">
        <v>65</v>
      </c>
      <c r="M234">
        <v>15</v>
      </c>
      <c r="P234">
        <v>21.3</v>
      </c>
      <c r="R234" t="s">
        <v>108</v>
      </c>
      <c r="S234">
        <v>12</v>
      </c>
      <c r="T234">
        <v>984</v>
      </c>
      <c r="W234" t="s">
        <v>309</v>
      </c>
      <c r="X234" t="s">
        <v>303</v>
      </c>
      <c r="Z234" t="s">
        <v>308</v>
      </c>
      <c r="AA234" t="s">
        <v>2</v>
      </c>
      <c r="AB234" t="s">
        <v>2</v>
      </c>
      <c r="AC234" t="s">
        <v>2</v>
      </c>
      <c r="AK234">
        <v>0.3</v>
      </c>
      <c r="AL234">
        <v>0.3</v>
      </c>
      <c r="AM234">
        <f>SUM(AK234:AL234)</f>
        <v>0.6</v>
      </c>
      <c r="AN234">
        <v>0.05</v>
      </c>
      <c r="AO234">
        <v>0.1</v>
      </c>
      <c r="AP234">
        <f t="shared" si="20"/>
        <v>0.15000000000000002</v>
      </c>
    </row>
    <row r="235" spans="2:42" x14ac:dyDescent="0.25">
      <c r="B235" t="s">
        <v>1067</v>
      </c>
      <c r="C235">
        <v>2</v>
      </c>
      <c r="E235" s="1" t="s">
        <v>1378</v>
      </c>
      <c r="G235" t="str">
        <f>RIGHT('Pease et al. (2018)'!E7,1)</f>
        <v>6</v>
      </c>
      <c r="H235">
        <v>2.67</v>
      </c>
      <c r="I235" t="s">
        <v>313</v>
      </c>
      <c r="K235">
        <v>20</v>
      </c>
      <c r="L235">
        <v>65</v>
      </c>
      <c r="M235">
        <v>15</v>
      </c>
      <c r="P235">
        <v>11.8</v>
      </c>
      <c r="R235" t="s">
        <v>108</v>
      </c>
      <c r="S235">
        <v>12</v>
      </c>
      <c r="T235">
        <v>984</v>
      </c>
      <c r="W235" t="s">
        <v>309</v>
      </c>
      <c r="X235" t="s">
        <v>6</v>
      </c>
      <c r="Z235" t="s">
        <v>308</v>
      </c>
      <c r="AA235" t="s">
        <v>2</v>
      </c>
      <c r="AB235" t="s">
        <v>2</v>
      </c>
      <c r="AC235" t="s">
        <v>2</v>
      </c>
      <c r="AK235">
        <v>0.25</v>
      </c>
      <c r="AL235">
        <v>0.25</v>
      </c>
      <c r="AM235">
        <f>SUM(AK235:AL235)</f>
        <v>0.5</v>
      </c>
      <c r="AN235">
        <v>0.05</v>
      </c>
      <c r="AO235">
        <v>0.2</v>
      </c>
      <c r="AP235">
        <f t="shared" si="20"/>
        <v>0.25</v>
      </c>
    </row>
    <row r="236" spans="2:42" x14ac:dyDescent="0.25">
      <c r="B236" t="s">
        <v>1068</v>
      </c>
      <c r="C236">
        <v>2</v>
      </c>
      <c r="E236" s="1" t="s">
        <v>1378</v>
      </c>
      <c r="G236" t="str">
        <f>RIGHT('Pease et al. (2018)'!E8,1)</f>
        <v>3</v>
      </c>
      <c r="H236">
        <v>1.58</v>
      </c>
      <c r="I236" t="s">
        <v>307</v>
      </c>
      <c r="K236">
        <v>20</v>
      </c>
      <c r="L236">
        <v>65</v>
      </c>
      <c r="M236">
        <v>15</v>
      </c>
      <c r="P236">
        <v>19</v>
      </c>
      <c r="R236" t="s">
        <v>108</v>
      </c>
      <c r="S236">
        <v>12</v>
      </c>
      <c r="T236">
        <v>984</v>
      </c>
      <c r="W236" t="s">
        <v>309</v>
      </c>
      <c r="X236" t="s">
        <v>317</v>
      </c>
      <c r="Z236" t="s">
        <v>308</v>
      </c>
      <c r="AA236" t="s">
        <v>2</v>
      </c>
      <c r="AB236" t="s">
        <v>2</v>
      </c>
      <c r="AC236" t="s">
        <v>2</v>
      </c>
      <c r="AN236">
        <v>0.18</v>
      </c>
      <c r="AO236">
        <v>0.1</v>
      </c>
      <c r="AP236">
        <f t="shared" si="20"/>
        <v>0.28000000000000003</v>
      </c>
    </row>
    <row r="237" spans="2:42" x14ac:dyDescent="0.25">
      <c r="B237" t="s">
        <v>1069</v>
      </c>
      <c r="C237">
        <v>2</v>
      </c>
      <c r="E237" s="1" t="s">
        <v>1378</v>
      </c>
      <c r="G237" t="str">
        <f>RIGHT('Pease et al. (2018)'!E9,1)</f>
        <v>3</v>
      </c>
      <c r="H237">
        <v>1.54</v>
      </c>
      <c r="I237" t="s">
        <v>307</v>
      </c>
      <c r="K237">
        <v>20</v>
      </c>
      <c r="L237">
        <v>65</v>
      </c>
      <c r="M237">
        <v>15</v>
      </c>
      <c r="P237">
        <v>33</v>
      </c>
      <c r="R237" t="s">
        <v>108</v>
      </c>
      <c r="S237">
        <v>12</v>
      </c>
      <c r="T237">
        <v>984</v>
      </c>
      <c r="W237" t="s">
        <v>309</v>
      </c>
      <c r="X237" t="s">
        <v>317</v>
      </c>
      <c r="Z237" t="s">
        <v>308</v>
      </c>
      <c r="AA237" t="s">
        <v>2</v>
      </c>
      <c r="AB237" t="s">
        <v>2</v>
      </c>
      <c r="AC237" t="s">
        <v>2</v>
      </c>
      <c r="AN237">
        <v>0.16</v>
      </c>
      <c r="AO237">
        <v>0.1</v>
      </c>
      <c r="AP237">
        <f t="shared" si="20"/>
        <v>0.26</v>
      </c>
    </row>
    <row r="238" spans="2:42" x14ac:dyDescent="0.25">
      <c r="B238" t="s">
        <v>1070</v>
      </c>
      <c r="C238">
        <v>2</v>
      </c>
      <c r="E238" s="1" t="s">
        <v>1378</v>
      </c>
      <c r="G238" t="str">
        <f>RIGHT('Pease et al. (2018)'!E10,1)</f>
        <v>3</v>
      </c>
      <c r="H238">
        <v>5.35</v>
      </c>
      <c r="I238" t="s">
        <v>307</v>
      </c>
      <c r="K238">
        <v>20</v>
      </c>
      <c r="L238">
        <v>65</v>
      </c>
      <c r="M238">
        <v>15</v>
      </c>
      <c r="P238">
        <v>411.9</v>
      </c>
      <c r="R238" t="s">
        <v>108</v>
      </c>
      <c r="S238">
        <v>12</v>
      </c>
      <c r="T238">
        <v>984</v>
      </c>
      <c r="V238">
        <v>0</v>
      </c>
      <c r="Z238" t="s">
        <v>308</v>
      </c>
      <c r="AA238" t="s">
        <v>2</v>
      </c>
      <c r="AB238" t="s">
        <v>2</v>
      </c>
      <c r="AC238" t="s">
        <v>2</v>
      </c>
      <c r="AK238">
        <v>1.38</v>
      </c>
      <c r="AL238">
        <v>0.2</v>
      </c>
      <c r="AM238">
        <f>SUM(AK238:AL238)</f>
        <v>1.5799999999999998</v>
      </c>
      <c r="AN238">
        <v>1.7</v>
      </c>
      <c r="AO238">
        <v>0.68</v>
      </c>
      <c r="AP238">
        <f t="shared" si="20"/>
        <v>2.38</v>
      </c>
    </row>
    <row r="239" spans="2:42" x14ac:dyDescent="0.25">
      <c r="B239" t="s">
        <v>1071</v>
      </c>
      <c r="C239">
        <v>2</v>
      </c>
      <c r="E239" s="1" t="s">
        <v>1378</v>
      </c>
      <c r="G239" t="str">
        <f>RIGHT('Pease et al. (2018)'!E11,1)</f>
        <v>3</v>
      </c>
      <c r="H239">
        <v>3.69</v>
      </c>
      <c r="I239" t="s">
        <v>307</v>
      </c>
      <c r="K239">
        <v>20</v>
      </c>
      <c r="L239">
        <v>65</v>
      </c>
      <c r="M239">
        <v>15</v>
      </c>
      <c r="P239">
        <v>312.60000000000002</v>
      </c>
      <c r="R239" t="s">
        <v>108</v>
      </c>
      <c r="S239">
        <v>12</v>
      </c>
      <c r="T239">
        <v>984</v>
      </c>
      <c r="V239">
        <v>0</v>
      </c>
      <c r="Z239" t="s">
        <v>308</v>
      </c>
      <c r="AA239" t="s">
        <v>2</v>
      </c>
      <c r="AB239" t="s">
        <v>2</v>
      </c>
      <c r="AC239" t="s">
        <v>2</v>
      </c>
      <c r="AK239">
        <v>1.25</v>
      </c>
      <c r="AL239">
        <v>0.2</v>
      </c>
      <c r="AM239">
        <f>SUM(AK239:AL239)</f>
        <v>1.45</v>
      </c>
      <c r="AN239">
        <v>1.65</v>
      </c>
      <c r="AO239">
        <v>0.95</v>
      </c>
      <c r="AP239">
        <f t="shared" si="20"/>
        <v>2.5999999999999996</v>
      </c>
    </row>
    <row r="240" spans="2:42" x14ac:dyDescent="0.25">
      <c r="B240" t="s">
        <v>1072</v>
      </c>
      <c r="C240">
        <v>2</v>
      </c>
      <c r="E240" s="1" t="s">
        <v>1378</v>
      </c>
      <c r="G240" t="str">
        <f>RIGHT('Pease et al. (2018)'!E12,1)</f>
        <v>6</v>
      </c>
      <c r="H240">
        <v>1.82</v>
      </c>
      <c r="I240" t="s">
        <v>225</v>
      </c>
      <c r="K240">
        <v>20</v>
      </c>
      <c r="L240">
        <v>65</v>
      </c>
      <c r="M240">
        <v>15</v>
      </c>
      <c r="P240">
        <v>120.4</v>
      </c>
      <c r="R240" t="s">
        <v>108</v>
      </c>
      <c r="S240">
        <v>12</v>
      </c>
      <c r="T240">
        <v>984</v>
      </c>
      <c r="W240" t="s">
        <v>325</v>
      </c>
      <c r="X240" t="s">
        <v>374</v>
      </c>
      <c r="Z240" t="s">
        <v>268</v>
      </c>
      <c r="AA240" t="s">
        <v>2</v>
      </c>
      <c r="AB240" t="s">
        <v>2</v>
      </c>
      <c r="AC240" t="s">
        <v>2</v>
      </c>
      <c r="AK240">
        <v>0.56999999999999995</v>
      </c>
      <c r="AL240">
        <v>0.2</v>
      </c>
      <c r="AM240">
        <f>SUM(AK240:AL240)</f>
        <v>0.77</v>
      </c>
      <c r="AN240">
        <v>0.13</v>
      </c>
      <c r="AO240">
        <v>0.28000000000000003</v>
      </c>
      <c r="AP240">
        <f t="shared" si="20"/>
        <v>0.41000000000000003</v>
      </c>
    </row>
    <row r="241" spans="2:42" x14ac:dyDescent="0.25">
      <c r="B241" t="s">
        <v>1073</v>
      </c>
      <c r="C241">
        <v>2</v>
      </c>
      <c r="E241" s="1" t="s">
        <v>1378</v>
      </c>
      <c r="G241" t="str">
        <f>RIGHT('Pease et al. (2018)'!E13,1)</f>
        <v>6</v>
      </c>
      <c r="H241">
        <v>2.19</v>
      </c>
      <c r="I241" t="s">
        <v>225</v>
      </c>
      <c r="K241">
        <v>20</v>
      </c>
      <c r="L241">
        <v>65</v>
      </c>
      <c r="M241">
        <v>15</v>
      </c>
      <c r="P241">
        <v>121.3</v>
      </c>
      <c r="R241" t="s">
        <v>108</v>
      </c>
      <c r="S241">
        <v>12</v>
      </c>
      <c r="T241">
        <v>984</v>
      </c>
      <c r="W241" t="s">
        <v>325</v>
      </c>
      <c r="X241" t="s">
        <v>374</v>
      </c>
      <c r="Z241" t="s">
        <v>268</v>
      </c>
      <c r="AA241" t="s">
        <v>2</v>
      </c>
      <c r="AB241" t="s">
        <v>2</v>
      </c>
      <c r="AC241" t="s">
        <v>2</v>
      </c>
      <c r="AK241">
        <v>0.56999999999999995</v>
      </c>
      <c r="AL241">
        <v>0.18</v>
      </c>
      <c r="AM241">
        <f>SUM(AK241:AL241)</f>
        <v>0.75</v>
      </c>
      <c r="AN241">
        <v>0.2</v>
      </c>
      <c r="AO241">
        <v>0.5</v>
      </c>
      <c r="AP241">
        <f t="shared" si="20"/>
        <v>0.7</v>
      </c>
    </row>
    <row r="242" spans="2:42" x14ac:dyDescent="0.25">
      <c r="B242" t="s">
        <v>1074</v>
      </c>
      <c r="C242">
        <v>2</v>
      </c>
      <c r="E242" s="1" t="s">
        <v>1378</v>
      </c>
      <c r="G242" t="str">
        <f>RIGHT('Pease et al. (2018)'!E14,1)</f>
        <v>3</v>
      </c>
      <c r="H242">
        <v>3.77</v>
      </c>
      <c r="I242" t="s">
        <v>307</v>
      </c>
      <c r="K242">
        <v>20</v>
      </c>
      <c r="L242">
        <v>65</v>
      </c>
      <c r="M242">
        <v>15</v>
      </c>
      <c r="P242">
        <v>49</v>
      </c>
      <c r="R242" t="s">
        <v>108</v>
      </c>
      <c r="S242">
        <v>12</v>
      </c>
      <c r="T242">
        <v>984</v>
      </c>
      <c r="W242" t="s">
        <v>330</v>
      </c>
      <c r="X242" t="s">
        <v>6</v>
      </c>
      <c r="Z242" t="s">
        <v>621</v>
      </c>
      <c r="AA242" t="s">
        <v>2</v>
      </c>
      <c r="AB242" t="s">
        <v>2</v>
      </c>
      <c r="AC242" t="s">
        <v>2</v>
      </c>
      <c r="AK242">
        <v>0.09</v>
      </c>
      <c r="AM242">
        <f>SUM(AK242:AL242)</f>
        <v>0.09</v>
      </c>
    </row>
    <row r="243" spans="2:42" x14ac:dyDescent="0.25">
      <c r="B243" t="s">
        <v>1075</v>
      </c>
      <c r="C243">
        <v>2</v>
      </c>
      <c r="E243" s="1" t="s">
        <v>1378</v>
      </c>
      <c r="G243" t="str">
        <f>RIGHT('Pease et al. (2018)'!E15,1)</f>
        <v>3</v>
      </c>
      <c r="H243">
        <v>5.35</v>
      </c>
      <c r="I243" t="s">
        <v>307</v>
      </c>
      <c r="K243">
        <v>20</v>
      </c>
      <c r="L243">
        <v>65</v>
      </c>
      <c r="M243">
        <v>15</v>
      </c>
      <c r="P243">
        <v>42.6</v>
      </c>
      <c r="R243" t="s">
        <v>108</v>
      </c>
      <c r="S243">
        <v>12</v>
      </c>
      <c r="T243">
        <v>984</v>
      </c>
      <c r="W243" t="s">
        <v>330</v>
      </c>
      <c r="X243" t="s">
        <v>6</v>
      </c>
      <c r="Z243" t="s">
        <v>621</v>
      </c>
      <c r="AA243" t="s">
        <v>2</v>
      </c>
      <c r="AB243" t="s">
        <v>2</v>
      </c>
      <c r="AC243" t="s">
        <v>2</v>
      </c>
      <c r="AN243">
        <v>0.23</v>
      </c>
      <c r="AO243">
        <v>0.1</v>
      </c>
      <c r="AP243">
        <f>SUM(AN243:AO243)</f>
        <v>0.33</v>
      </c>
    </row>
    <row r="244" spans="2:42" x14ac:dyDescent="0.25">
      <c r="B244" t="s">
        <v>1076</v>
      </c>
      <c r="C244">
        <v>2</v>
      </c>
      <c r="E244" s="1" t="s">
        <v>1378</v>
      </c>
      <c r="G244" t="str">
        <f>RIGHT('Pease et al. (2018)'!E16,1)</f>
        <v>3</v>
      </c>
      <c r="H244">
        <v>3.24</v>
      </c>
      <c r="I244" t="s">
        <v>313</v>
      </c>
      <c r="K244">
        <v>20</v>
      </c>
      <c r="L244">
        <v>65</v>
      </c>
      <c r="M244">
        <v>15</v>
      </c>
      <c r="P244">
        <v>81.2</v>
      </c>
      <c r="R244" t="s">
        <v>108</v>
      </c>
      <c r="S244">
        <v>12</v>
      </c>
      <c r="T244">
        <v>984</v>
      </c>
      <c r="W244" t="s">
        <v>325</v>
      </c>
      <c r="X244" t="s">
        <v>6</v>
      </c>
      <c r="Z244" t="s">
        <v>621</v>
      </c>
      <c r="AA244" t="s">
        <v>2</v>
      </c>
      <c r="AB244" t="s">
        <v>2</v>
      </c>
      <c r="AC244" t="s">
        <v>2</v>
      </c>
      <c r="AK244">
        <v>0.95</v>
      </c>
      <c r="AL244">
        <v>0.3</v>
      </c>
      <c r="AM244">
        <f t="shared" ref="AM244:AM269" si="22">SUM(AK244:AL244)</f>
        <v>1.25</v>
      </c>
      <c r="AN244">
        <v>0.03</v>
      </c>
      <c r="AO244">
        <v>0.03</v>
      </c>
      <c r="AP244">
        <f>SUM(AN244:AO244)</f>
        <v>0.06</v>
      </c>
    </row>
    <row r="245" spans="2:42" x14ac:dyDescent="0.25">
      <c r="B245" t="s">
        <v>1077</v>
      </c>
      <c r="C245">
        <v>2</v>
      </c>
      <c r="E245" s="1" t="s">
        <v>1378</v>
      </c>
      <c r="G245" t="str">
        <f>RIGHT('Pease et al. (2018)'!E17,1)</f>
        <v>3</v>
      </c>
      <c r="H245">
        <v>2.35</v>
      </c>
      <c r="I245" t="s">
        <v>313</v>
      </c>
      <c r="K245">
        <v>20</v>
      </c>
      <c r="L245">
        <v>65</v>
      </c>
      <c r="M245">
        <v>15</v>
      </c>
      <c r="P245">
        <v>74.8</v>
      </c>
      <c r="R245" t="s">
        <v>108</v>
      </c>
      <c r="S245">
        <v>12</v>
      </c>
      <c r="T245">
        <v>984</v>
      </c>
      <c r="W245" t="s">
        <v>325</v>
      </c>
      <c r="X245" t="s">
        <v>6</v>
      </c>
      <c r="Z245" t="s">
        <v>621</v>
      </c>
      <c r="AA245" t="s">
        <v>2</v>
      </c>
      <c r="AB245" t="s">
        <v>2</v>
      </c>
      <c r="AC245" t="s">
        <v>2</v>
      </c>
      <c r="AK245">
        <v>0.3</v>
      </c>
      <c r="AL245">
        <v>0.1</v>
      </c>
      <c r="AM245">
        <f t="shared" si="22"/>
        <v>0.4</v>
      </c>
      <c r="AN245">
        <v>0.08</v>
      </c>
      <c r="AO245">
        <v>0.02</v>
      </c>
      <c r="AP245">
        <f>SUM(AN245:AO245)</f>
        <v>0.1</v>
      </c>
    </row>
    <row r="246" spans="2:42" x14ac:dyDescent="0.25">
      <c r="B246" t="s">
        <v>1078</v>
      </c>
      <c r="C246">
        <v>2</v>
      </c>
      <c r="E246" s="1" t="s">
        <v>1378</v>
      </c>
      <c r="G246" t="str">
        <f>RIGHT('Pease et al. (2018)'!E18,1)</f>
        <v>3</v>
      </c>
      <c r="H246">
        <v>7.33</v>
      </c>
      <c r="I246" t="s">
        <v>313</v>
      </c>
      <c r="K246">
        <v>15</v>
      </c>
      <c r="L246">
        <v>20</v>
      </c>
      <c r="M246">
        <v>65</v>
      </c>
      <c r="P246">
        <v>18.2</v>
      </c>
      <c r="R246" t="s">
        <v>108</v>
      </c>
      <c r="S246">
        <v>12</v>
      </c>
      <c r="T246">
        <v>984</v>
      </c>
      <c r="W246" t="s">
        <v>325</v>
      </c>
      <c r="X246" t="s">
        <v>6</v>
      </c>
      <c r="Z246" t="s">
        <v>621</v>
      </c>
      <c r="AA246" t="s">
        <v>2</v>
      </c>
      <c r="AB246" t="s">
        <v>2</v>
      </c>
      <c r="AC246" t="s">
        <v>2</v>
      </c>
      <c r="AK246">
        <v>0.05</v>
      </c>
      <c r="AL246">
        <v>0.5</v>
      </c>
      <c r="AM246">
        <f t="shared" si="22"/>
        <v>0.55000000000000004</v>
      </c>
      <c r="AN246">
        <v>0.05</v>
      </c>
      <c r="AO246">
        <v>0.45</v>
      </c>
      <c r="AP246">
        <f>SUM(AN246:AO246)</f>
        <v>0.5</v>
      </c>
    </row>
    <row r="247" spans="2:42" x14ac:dyDescent="0.25">
      <c r="B247" t="s">
        <v>1079</v>
      </c>
      <c r="C247">
        <v>2</v>
      </c>
      <c r="E247" s="1" t="s">
        <v>1378</v>
      </c>
      <c r="G247" t="str">
        <f>RIGHT('Pease et al. (2018)'!E19,1)</f>
        <v>3</v>
      </c>
      <c r="H247">
        <v>1.5</v>
      </c>
      <c r="I247" t="s">
        <v>313</v>
      </c>
      <c r="K247">
        <v>30</v>
      </c>
      <c r="L247">
        <v>35</v>
      </c>
      <c r="M247">
        <v>35</v>
      </c>
      <c r="P247">
        <v>35.799999999999997</v>
      </c>
      <c r="R247" t="s">
        <v>108</v>
      </c>
      <c r="S247">
        <v>12</v>
      </c>
      <c r="T247">
        <v>984</v>
      </c>
      <c r="W247" t="s">
        <v>325</v>
      </c>
      <c r="X247" t="s">
        <v>303</v>
      </c>
      <c r="Z247" t="s">
        <v>621</v>
      </c>
      <c r="AA247" t="s">
        <v>2</v>
      </c>
      <c r="AB247" t="s">
        <v>2</v>
      </c>
      <c r="AC247" t="s">
        <v>2</v>
      </c>
      <c r="AK247">
        <v>0.35</v>
      </c>
      <c r="AL247">
        <v>0.98</v>
      </c>
      <c r="AM247">
        <f t="shared" si="22"/>
        <v>1.33</v>
      </c>
      <c r="AN247">
        <v>0.15</v>
      </c>
      <c r="AO247">
        <v>0.7</v>
      </c>
      <c r="AP247">
        <f>SUM(AN247:AO247)</f>
        <v>0.85</v>
      </c>
    </row>
    <row r="248" spans="2:42" x14ac:dyDescent="0.25">
      <c r="B248" t="s">
        <v>1080</v>
      </c>
      <c r="C248">
        <v>2</v>
      </c>
      <c r="E248" s="1" t="s">
        <v>1378</v>
      </c>
      <c r="G248" t="str">
        <f>RIGHT('Pease et al. (2018)'!E20,1)</f>
        <v>1</v>
      </c>
      <c r="H248">
        <v>12.96</v>
      </c>
      <c r="I248" t="s">
        <v>307</v>
      </c>
      <c r="K248">
        <v>30</v>
      </c>
      <c r="L248">
        <v>35</v>
      </c>
      <c r="M248">
        <v>35</v>
      </c>
      <c r="P248">
        <v>20.9</v>
      </c>
      <c r="R248" t="s">
        <v>108</v>
      </c>
      <c r="S248">
        <v>12</v>
      </c>
      <c r="T248">
        <v>984</v>
      </c>
      <c r="W248" t="s">
        <v>309</v>
      </c>
      <c r="X248" t="s">
        <v>340</v>
      </c>
      <c r="Z248" t="s">
        <v>621</v>
      </c>
      <c r="AA248" t="s">
        <v>2</v>
      </c>
      <c r="AB248" t="s">
        <v>2</v>
      </c>
      <c r="AC248" t="s">
        <v>2</v>
      </c>
      <c r="AK248">
        <v>0.19</v>
      </c>
      <c r="AL248">
        <v>0.36</v>
      </c>
      <c r="AM248">
        <f t="shared" si="22"/>
        <v>0.55000000000000004</v>
      </c>
    </row>
    <row r="249" spans="2:42" x14ac:dyDescent="0.25">
      <c r="B249" t="s">
        <v>1081</v>
      </c>
      <c r="C249">
        <v>2</v>
      </c>
      <c r="E249" s="1" t="s">
        <v>1378</v>
      </c>
      <c r="G249" t="str">
        <f>RIGHT('Pease et al. (2018)'!E21,1)</f>
        <v>1</v>
      </c>
      <c r="H249">
        <v>8.1</v>
      </c>
      <c r="I249" t="s">
        <v>307</v>
      </c>
      <c r="K249">
        <v>30</v>
      </c>
      <c r="L249">
        <v>35</v>
      </c>
      <c r="M249">
        <v>35</v>
      </c>
      <c r="P249">
        <v>21.5</v>
      </c>
      <c r="R249" t="s">
        <v>108</v>
      </c>
      <c r="S249">
        <v>12</v>
      </c>
      <c r="T249">
        <v>984</v>
      </c>
      <c r="W249" t="s">
        <v>309</v>
      </c>
      <c r="X249" t="s">
        <v>340</v>
      </c>
      <c r="Z249" t="s">
        <v>621</v>
      </c>
      <c r="AA249" t="s">
        <v>2</v>
      </c>
      <c r="AB249" t="s">
        <v>2</v>
      </c>
      <c r="AC249" t="s">
        <v>2</v>
      </c>
      <c r="AK249">
        <v>0.13</v>
      </c>
      <c r="AL249">
        <v>0.23</v>
      </c>
      <c r="AM249">
        <f t="shared" si="22"/>
        <v>0.36</v>
      </c>
    </row>
    <row r="250" spans="2:42" x14ac:dyDescent="0.25">
      <c r="B250" t="s">
        <v>1082</v>
      </c>
      <c r="C250">
        <v>2</v>
      </c>
      <c r="E250" s="1" t="s">
        <v>1378</v>
      </c>
      <c r="G250" t="str">
        <f>RIGHT('Pease et al. (2018)'!E22,1)</f>
        <v>1</v>
      </c>
      <c r="I250" t="s">
        <v>343</v>
      </c>
      <c r="K250">
        <v>15</v>
      </c>
      <c r="L250">
        <v>20</v>
      </c>
      <c r="M250">
        <v>65</v>
      </c>
      <c r="P250">
        <v>19</v>
      </c>
      <c r="R250" t="s">
        <v>108</v>
      </c>
      <c r="S250">
        <v>12</v>
      </c>
      <c r="T250">
        <v>984</v>
      </c>
      <c r="W250" t="s">
        <v>325</v>
      </c>
      <c r="X250" t="s">
        <v>344</v>
      </c>
      <c r="Z250" t="s">
        <v>621</v>
      </c>
      <c r="AA250" t="s">
        <v>2</v>
      </c>
      <c r="AB250" t="s">
        <v>2</v>
      </c>
      <c r="AC250" t="s">
        <v>2</v>
      </c>
      <c r="AK250">
        <v>0.5</v>
      </c>
      <c r="AL250">
        <v>0.49</v>
      </c>
      <c r="AM250">
        <f t="shared" si="22"/>
        <v>0.99</v>
      </c>
    </row>
    <row r="251" spans="2:42" x14ac:dyDescent="0.25">
      <c r="B251" t="s">
        <v>1083</v>
      </c>
      <c r="C251">
        <v>2</v>
      </c>
      <c r="E251" s="1" t="s">
        <v>1378</v>
      </c>
      <c r="G251" t="str">
        <f>RIGHT('Pease et al. (2018)'!E23,1)</f>
        <v>1</v>
      </c>
      <c r="I251" t="s">
        <v>343</v>
      </c>
      <c r="K251">
        <v>15</v>
      </c>
      <c r="L251">
        <v>20</v>
      </c>
      <c r="M251">
        <v>65</v>
      </c>
      <c r="P251">
        <v>41.3</v>
      </c>
      <c r="R251" t="s">
        <v>108</v>
      </c>
      <c r="S251">
        <v>12</v>
      </c>
      <c r="T251">
        <v>984</v>
      </c>
      <c r="W251" t="s">
        <v>325</v>
      </c>
      <c r="X251" t="s">
        <v>375</v>
      </c>
      <c r="Z251" t="s">
        <v>621</v>
      </c>
      <c r="AA251" t="s">
        <v>2</v>
      </c>
      <c r="AB251" t="s">
        <v>2</v>
      </c>
      <c r="AC251" t="s">
        <v>2</v>
      </c>
      <c r="AK251">
        <v>0.2</v>
      </c>
      <c r="AL251">
        <v>0.32</v>
      </c>
      <c r="AM251">
        <f t="shared" si="22"/>
        <v>0.52</v>
      </c>
    </row>
    <row r="252" spans="2:42" x14ac:dyDescent="0.25">
      <c r="B252" t="s">
        <v>1084</v>
      </c>
      <c r="C252">
        <v>2</v>
      </c>
      <c r="E252" s="1" t="s">
        <v>1378</v>
      </c>
      <c r="G252" t="str">
        <f>RIGHT('Pease et al. (2018)'!E24,1)</f>
        <v>3</v>
      </c>
      <c r="H252">
        <v>13.16</v>
      </c>
      <c r="I252" t="s">
        <v>307</v>
      </c>
      <c r="K252">
        <v>40</v>
      </c>
      <c r="L252">
        <v>40</v>
      </c>
      <c r="M252">
        <v>20</v>
      </c>
      <c r="P252">
        <v>74.8</v>
      </c>
      <c r="R252" t="s">
        <v>108</v>
      </c>
      <c r="S252">
        <v>12</v>
      </c>
      <c r="T252">
        <v>984</v>
      </c>
      <c r="W252" t="s">
        <v>309</v>
      </c>
      <c r="X252" t="s">
        <v>303</v>
      </c>
      <c r="Z252" t="s">
        <v>268</v>
      </c>
      <c r="AA252" t="s">
        <v>2</v>
      </c>
      <c r="AB252" t="s">
        <v>2</v>
      </c>
      <c r="AC252" t="s">
        <v>2</v>
      </c>
      <c r="AK252">
        <v>0.06</v>
      </c>
      <c r="AL252">
        <v>0.26</v>
      </c>
      <c r="AM252">
        <f t="shared" si="22"/>
        <v>0.32</v>
      </c>
    </row>
    <row r="253" spans="2:42" x14ac:dyDescent="0.25">
      <c r="B253" t="s">
        <v>1085</v>
      </c>
      <c r="C253">
        <v>2</v>
      </c>
      <c r="E253" s="1" t="s">
        <v>1378</v>
      </c>
      <c r="G253" t="str">
        <f>RIGHT('Pease et al. (2018)'!E25,1)</f>
        <v>3</v>
      </c>
      <c r="I253" t="s">
        <v>307</v>
      </c>
      <c r="K253">
        <v>40</v>
      </c>
      <c r="L253">
        <v>40</v>
      </c>
      <c r="M253">
        <v>20</v>
      </c>
      <c r="P253">
        <v>80.599999999999994</v>
      </c>
      <c r="R253" t="s">
        <v>108</v>
      </c>
      <c r="S253">
        <v>12</v>
      </c>
      <c r="T253">
        <v>984</v>
      </c>
      <c r="W253" t="s">
        <v>309</v>
      </c>
      <c r="X253" t="s">
        <v>303</v>
      </c>
      <c r="Z253" t="s">
        <v>268</v>
      </c>
      <c r="AA253" t="s">
        <v>2</v>
      </c>
      <c r="AB253" t="s">
        <v>2</v>
      </c>
      <c r="AC253" t="s">
        <v>2</v>
      </c>
      <c r="AK253">
        <v>0.13</v>
      </c>
      <c r="AL253">
        <v>0.16</v>
      </c>
      <c r="AM253">
        <f t="shared" si="22"/>
        <v>0.29000000000000004</v>
      </c>
    </row>
    <row r="254" spans="2:42" x14ac:dyDescent="0.25">
      <c r="B254" t="s">
        <v>1086</v>
      </c>
      <c r="C254">
        <v>2</v>
      </c>
      <c r="E254" s="1" t="s">
        <v>1378</v>
      </c>
      <c r="G254" t="str">
        <f>RIGHT('Pease et al. (2018)'!E26,1)</f>
        <v>3</v>
      </c>
      <c r="H254">
        <v>16.2</v>
      </c>
      <c r="I254" t="s">
        <v>313</v>
      </c>
      <c r="K254">
        <v>5</v>
      </c>
      <c r="L254">
        <v>45</v>
      </c>
      <c r="M254">
        <v>50</v>
      </c>
      <c r="P254">
        <v>31.5</v>
      </c>
      <c r="R254" t="s">
        <v>108</v>
      </c>
      <c r="S254">
        <v>12</v>
      </c>
      <c r="T254">
        <v>984</v>
      </c>
      <c r="W254" t="s">
        <v>325</v>
      </c>
      <c r="X254" t="s">
        <v>344</v>
      </c>
      <c r="Z254" t="s">
        <v>621</v>
      </c>
      <c r="AA254" t="s">
        <v>2</v>
      </c>
      <c r="AB254" t="s">
        <v>2</v>
      </c>
      <c r="AC254" t="s">
        <v>2</v>
      </c>
      <c r="AK254">
        <v>0.05</v>
      </c>
      <c r="AL254">
        <v>0.16</v>
      </c>
      <c r="AM254">
        <f t="shared" si="22"/>
        <v>0.21000000000000002</v>
      </c>
      <c r="AN254">
        <v>0.05</v>
      </c>
      <c r="AO254">
        <v>0.2</v>
      </c>
      <c r="AP254">
        <f t="shared" ref="AP254:AP269" si="23">SUM(AN254:AO254)</f>
        <v>0.25</v>
      </c>
    </row>
    <row r="255" spans="2:42" x14ac:dyDescent="0.25">
      <c r="B255" t="s">
        <v>1087</v>
      </c>
      <c r="C255">
        <v>2</v>
      </c>
      <c r="E255" s="1" t="s">
        <v>1378</v>
      </c>
      <c r="G255" t="str">
        <f>RIGHT('Pease et al. (2018)'!E27,1)</f>
        <v>3</v>
      </c>
      <c r="H255">
        <v>16.2</v>
      </c>
      <c r="I255" t="s">
        <v>313</v>
      </c>
      <c r="K255">
        <v>5</v>
      </c>
      <c r="L255">
        <v>45</v>
      </c>
      <c r="M255">
        <v>50</v>
      </c>
      <c r="P255">
        <v>45.5</v>
      </c>
      <c r="R255" t="s">
        <v>108</v>
      </c>
      <c r="S255">
        <v>12</v>
      </c>
      <c r="T255">
        <v>984</v>
      </c>
      <c r="W255" t="s">
        <v>325</v>
      </c>
      <c r="X255" t="s">
        <v>344</v>
      </c>
      <c r="Z255" t="s">
        <v>621</v>
      </c>
      <c r="AA255" t="s">
        <v>2</v>
      </c>
      <c r="AB255" t="s">
        <v>2</v>
      </c>
      <c r="AC255" t="s">
        <v>2</v>
      </c>
      <c r="AK255">
        <v>0.12</v>
      </c>
      <c r="AL255">
        <v>0.2</v>
      </c>
      <c r="AM255">
        <f t="shared" si="22"/>
        <v>0.32</v>
      </c>
      <c r="AN255">
        <v>0.03</v>
      </c>
      <c r="AO255">
        <v>0.06</v>
      </c>
      <c r="AP255">
        <f t="shared" si="23"/>
        <v>0.09</v>
      </c>
    </row>
    <row r="256" spans="2:42" x14ac:dyDescent="0.25">
      <c r="B256" t="s">
        <v>1088</v>
      </c>
      <c r="C256">
        <v>2</v>
      </c>
      <c r="E256" s="1" t="s">
        <v>1378</v>
      </c>
      <c r="G256" t="str">
        <f>RIGHT('Pease et al. (2018)'!E28,1)</f>
        <v>1</v>
      </c>
      <c r="H256">
        <v>10.130000000000001</v>
      </c>
      <c r="I256" t="s">
        <v>313</v>
      </c>
      <c r="K256">
        <v>5</v>
      </c>
      <c r="L256">
        <v>45</v>
      </c>
      <c r="M256">
        <v>50</v>
      </c>
      <c r="P256">
        <v>35.6</v>
      </c>
      <c r="R256" t="s">
        <v>108</v>
      </c>
      <c r="S256">
        <v>12</v>
      </c>
      <c r="T256">
        <v>984</v>
      </c>
      <c r="W256" t="s">
        <v>309</v>
      </c>
      <c r="X256" t="s">
        <v>6</v>
      </c>
      <c r="Z256" t="s">
        <v>308</v>
      </c>
      <c r="AA256" t="s">
        <v>2</v>
      </c>
      <c r="AB256" t="s">
        <v>2</v>
      </c>
      <c r="AC256" t="s">
        <v>2</v>
      </c>
      <c r="AK256">
        <v>0.1</v>
      </c>
      <c r="AL256">
        <v>0.05</v>
      </c>
      <c r="AM256">
        <f t="shared" si="22"/>
        <v>0.15000000000000002</v>
      </c>
      <c r="AN256">
        <v>0.22</v>
      </c>
      <c r="AO256">
        <v>0.2</v>
      </c>
      <c r="AP256">
        <f t="shared" si="23"/>
        <v>0.42000000000000004</v>
      </c>
    </row>
    <row r="257" spans="1:45" x14ac:dyDescent="0.25">
      <c r="B257" t="s">
        <v>1089</v>
      </c>
      <c r="C257">
        <v>2</v>
      </c>
      <c r="E257" s="1" t="s">
        <v>1378</v>
      </c>
      <c r="G257" t="str">
        <f>RIGHT('Pease et al. (2018)'!E29,1)</f>
        <v>1</v>
      </c>
      <c r="H257">
        <v>9.36</v>
      </c>
      <c r="I257" t="s">
        <v>313</v>
      </c>
      <c r="K257">
        <v>5</v>
      </c>
      <c r="L257">
        <v>45</v>
      </c>
      <c r="M257">
        <v>50</v>
      </c>
      <c r="P257">
        <v>29</v>
      </c>
      <c r="R257" t="s">
        <v>108</v>
      </c>
      <c r="S257">
        <v>12</v>
      </c>
      <c r="T257">
        <v>984</v>
      </c>
      <c r="W257" t="s">
        <v>309</v>
      </c>
      <c r="X257" t="s">
        <v>6</v>
      </c>
      <c r="Z257" t="s">
        <v>308</v>
      </c>
      <c r="AA257" t="s">
        <v>2</v>
      </c>
      <c r="AB257" t="s">
        <v>2</v>
      </c>
      <c r="AC257" t="s">
        <v>2</v>
      </c>
      <c r="AK257">
        <v>0.02</v>
      </c>
      <c r="AL257">
        <v>0.1</v>
      </c>
      <c r="AM257">
        <f t="shared" si="22"/>
        <v>0.12000000000000001</v>
      </c>
      <c r="AN257">
        <v>0.1</v>
      </c>
      <c r="AO257">
        <v>0.08</v>
      </c>
      <c r="AP257">
        <f t="shared" si="23"/>
        <v>0.18</v>
      </c>
    </row>
    <row r="258" spans="1:45" x14ac:dyDescent="0.25">
      <c r="B258" t="s">
        <v>1090</v>
      </c>
      <c r="C258">
        <v>2</v>
      </c>
      <c r="E258" s="1" t="s">
        <v>1378</v>
      </c>
      <c r="G258" t="str">
        <f>RIGHT('Pease et al. (2018)'!E30,1)</f>
        <v>3</v>
      </c>
      <c r="H258">
        <v>15.47</v>
      </c>
      <c r="I258" t="s">
        <v>313</v>
      </c>
      <c r="K258">
        <v>5</v>
      </c>
      <c r="L258">
        <v>45</v>
      </c>
      <c r="M258">
        <v>50</v>
      </c>
      <c r="P258">
        <v>41.7</v>
      </c>
      <c r="R258" t="s">
        <v>108</v>
      </c>
      <c r="S258">
        <v>12</v>
      </c>
      <c r="T258">
        <v>984</v>
      </c>
      <c r="W258" t="s">
        <v>325</v>
      </c>
      <c r="X258" t="s">
        <v>6</v>
      </c>
      <c r="Z258" t="s">
        <v>621</v>
      </c>
      <c r="AA258" t="s">
        <v>2</v>
      </c>
      <c r="AB258" t="s">
        <v>2</v>
      </c>
      <c r="AC258" t="s">
        <v>2</v>
      </c>
      <c r="AK258">
        <v>0.5</v>
      </c>
      <c r="AL258">
        <v>0.35</v>
      </c>
      <c r="AM258">
        <f t="shared" si="22"/>
        <v>0.85</v>
      </c>
      <c r="AN258">
        <v>0.55000000000000004</v>
      </c>
      <c r="AO258">
        <v>0.33</v>
      </c>
      <c r="AP258">
        <f t="shared" si="23"/>
        <v>0.88000000000000012</v>
      </c>
    </row>
    <row r="259" spans="1:45" x14ac:dyDescent="0.25">
      <c r="B259" t="s">
        <v>1091</v>
      </c>
      <c r="C259">
        <v>2</v>
      </c>
      <c r="E259" s="1" t="s">
        <v>1378</v>
      </c>
      <c r="G259" t="str">
        <f>RIGHT('Pease et al. (2018)'!E31,1)</f>
        <v>3</v>
      </c>
      <c r="H259">
        <v>15.84</v>
      </c>
      <c r="I259" t="s">
        <v>313</v>
      </c>
      <c r="K259">
        <v>5</v>
      </c>
      <c r="L259">
        <v>45</v>
      </c>
      <c r="M259">
        <v>50</v>
      </c>
      <c r="P259">
        <v>36</v>
      </c>
      <c r="R259" t="s">
        <v>108</v>
      </c>
      <c r="S259">
        <v>12</v>
      </c>
      <c r="T259">
        <v>984</v>
      </c>
      <c r="W259" t="s">
        <v>330</v>
      </c>
      <c r="X259" t="s">
        <v>6</v>
      </c>
      <c r="Z259" t="s">
        <v>621</v>
      </c>
      <c r="AA259" t="s">
        <v>2</v>
      </c>
      <c r="AB259" t="s">
        <v>2</v>
      </c>
      <c r="AC259" t="s">
        <v>2</v>
      </c>
      <c r="AK259">
        <v>0.2</v>
      </c>
      <c r="AL259">
        <v>0.21</v>
      </c>
      <c r="AM259">
        <f t="shared" si="22"/>
        <v>0.41000000000000003</v>
      </c>
      <c r="AN259">
        <v>0.54</v>
      </c>
      <c r="AO259">
        <v>0.35</v>
      </c>
      <c r="AP259">
        <f t="shared" si="23"/>
        <v>0.89</v>
      </c>
    </row>
    <row r="260" spans="1:45" x14ac:dyDescent="0.25">
      <c r="B260" t="s">
        <v>1092</v>
      </c>
      <c r="C260">
        <v>2</v>
      </c>
      <c r="E260" s="1" t="s">
        <v>1378</v>
      </c>
      <c r="G260" t="str">
        <f>RIGHT('Pease et al. (2018)'!E32,1)</f>
        <v>3</v>
      </c>
      <c r="H260">
        <v>1.46</v>
      </c>
      <c r="I260" t="s">
        <v>313</v>
      </c>
      <c r="K260">
        <v>40</v>
      </c>
      <c r="L260">
        <v>40</v>
      </c>
      <c r="M260">
        <v>20</v>
      </c>
      <c r="P260">
        <v>23.1</v>
      </c>
      <c r="R260" t="s">
        <v>108</v>
      </c>
      <c r="S260">
        <v>12</v>
      </c>
      <c r="T260">
        <v>984</v>
      </c>
      <c r="W260" t="s">
        <v>325</v>
      </c>
      <c r="X260" t="s">
        <v>374</v>
      </c>
      <c r="Z260" t="s">
        <v>308</v>
      </c>
      <c r="AA260" t="s">
        <v>2</v>
      </c>
      <c r="AB260" t="s">
        <v>2</v>
      </c>
      <c r="AC260" t="s">
        <v>2</v>
      </c>
      <c r="AK260">
        <v>0.15</v>
      </c>
      <c r="AL260">
        <v>0.42</v>
      </c>
      <c r="AM260">
        <f t="shared" si="22"/>
        <v>0.56999999999999995</v>
      </c>
      <c r="AN260">
        <v>0.05</v>
      </c>
      <c r="AO260">
        <v>0.08</v>
      </c>
      <c r="AP260">
        <f t="shared" si="23"/>
        <v>0.13</v>
      </c>
    </row>
    <row r="261" spans="1:45" x14ac:dyDescent="0.25">
      <c r="B261" t="s">
        <v>1093</v>
      </c>
      <c r="C261">
        <v>2</v>
      </c>
      <c r="E261" s="1" t="s">
        <v>1378</v>
      </c>
      <c r="G261" t="str">
        <f>RIGHT('Pease et al. (2018)'!E33,1)</f>
        <v>3</v>
      </c>
      <c r="H261">
        <v>2.5099999999999998</v>
      </c>
      <c r="I261" t="s">
        <v>313</v>
      </c>
      <c r="K261">
        <v>40</v>
      </c>
      <c r="L261">
        <v>40</v>
      </c>
      <c r="M261">
        <v>20</v>
      </c>
      <c r="P261">
        <v>29.6</v>
      </c>
      <c r="R261" t="s">
        <v>108</v>
      </c>
      <c r="S261">
        <v>12</v>
      </c>
      <c r="T261">
        <v>984</v>
      </c>
      <c r="W261" t="s">
        <v>325</v>
      </c>
      <c r="X261" t="s">
        <v>374</v>
      </c>
      <c r="Z261" t="s">
        <v>308</v>
      </c>
      <c r="AA261" t="s">
        <v>2</v>
      </c>
      <c r="AB261" t="s">
        <v>2</v>
      </c>
      <c r="AC261" t="s">
        <v>2</v>
      </c>
      <c r="AK261">
        <v>0.16</v>
      </c>
      <c r="AL261">
        <v>0.26</v>
      </c>
      <c r="AM261">
        <f t="shared" si="22"/>
        <v>0.42000000000000004</v>
      </c>
      <c r="AN261">
        <v>0.2</v>
      </c>
      <c r="AO261">
        <v>0.32</v>
      </c>
      <c r="AP261">
        <f t="shared" si="23"/>
        <v>0.52</v>
      </c>
    </row>
    <row r="262" spans="1:45" x14ac:dyDescent="0.25">
      <c r="B262" t="s">
        <v>1094</v>
      </c>
      <c r="C262">
        <v>2</v>
      </c>
      <c r="E262" s="1" t="s">
        <v>1378</v>
      </c>
      <c r="G262" t="str">
        <f>RIGHT('Pease et al. (2018)'!E34,1)</f>
        <v>3</v>
      </c>
      <c r="H262">
        <v>4.33</v>
      </c>
      <c r="I262" t="s">
        <v>313</v>
      </c>
      <c r="K262">
        <v>20</v>
      </c>
      <c r="L262">
        <v>65</v>
      </c>
      <c r="M262">
        <v>15</v>
      </c>
      <c r="P262">
        <v>33.4</v>
      </c>
      <c r="R262" t="s">
        <v>108</v>
      </c>
      <c r="S262">
        <v>12</v>
      </c>
      <c r="T262">
        <v>984</v>
      </c>
      <c r="W262" t="s">
        <v>309</v>
      </c>
      <c r="X262" t="s">
        <v>374</v>
      </c>
      <c r="Z262" t="s">
        <v>621</v>
      </c>
      <c r="AA262" t="s">
        <v>2</v>
      </c>
      <c r="AB262" t="s">
        <v>2</v>
      </c>
      <c r="AC262" t="s">
        <v>2</v>
      </c>
      <c r="AK262">
        <v>7.0000000000000007E-2</v>
      </c>
      <c r="AL262">
        <v>0.28000000000000003</v>
      </c>
      <c r="AM262">
        <f t="shared" si="22"/>
        <v>0.35000000000000003</v>
      </c>
      <c r="AN262">
        <v>0.03</v>
      </c>
      <c r="AO262">
        <v>0.12</v>
      </c>
      <c r="AP262">
        <f t="shared" si="23"/>
        <v>0.15</v>
      </c>
    </row>
    <row r="263" spans="1:45" x14ac:dyDescent="0.25">
      <c r="B263" t="s">
        <v>1095</v>
      </c>
      <c r="C263">
        <v>2</v>
      </c>
      <c r="E263" s="1" t="s">
        <v>1378</v>
      </c>
      <c r="G263" t="str">
        <f>RIGHT('Pease et al. (2018)'!E35,1)</f>
        <v>3</v>
      </c>
      <c r="H263">
        <v>15.39</v>
      </c>
      <c r="I263" t="s">
        <v>313</v>
      </c>
      <c r="K263">
        <v>20</v>
      </c>
      <c r="L263">
        <v>65</v>
      </c>
      <c r="M263">
        <v>15</v>
      </c>
      <c r="P263">
        <v>40.299999999999997</v>
      </c>
      <c r="R263" t="s">
        <v>108</v>
      </c>
      <c r="S263">
        <v>12</v>
      </c>
      <c r="T263">
        <v>984</v>
      </c>
      <c r="W263" t="s">
        <v>309</v>
      </c>
      <c r="X263" t="s">
        <v>374</v>
      </c>
      <c r="Z263" t="s">
        <v>621</v>
      </c>
      <c r="AA263" t="s">
        <v>2</v>
      </c>
      <c r="AB263" t="s">
        <v>2</v>
      </c>
      <c r="AC263" t="s">
        <v>2</v>
      </c>
      <c r="AK263">
        <v>7.0000000000000007E-2</v>
      </c>
      <c r="AL263">
        <v>0.22</v>
      </c>
      <c r="AM263">
        <f t="shared" si="22"/>
        <v>0.29000000000000004</v>
      </c>
      <c r="AN263">
        <v>0.22</v>
      </c>
      <c r="AO263">
        <v>0.9</v>
      </c>
      <c r="AP263">
        <f t="shared" si="23"/>
        <v>1.1200000000000001</v>
      </c>
    </row>
    <row r="264" spans="1:45" x14ac:dyDescent="0.25">
      <c r="B264" t="s">
        <v>1096</v>
      </c>
      <c r="C264">
        <v>2</v>
      </c>
      <c r="E264" s="1" t="s">
        <v>1378</v>
      </c>
      <c r="G264" t="str">
        <f>RIGHT('Pease et al. (2018)'!E36,1)</f>
        <v>3</v>
      </c>
      <c r="H264">
        <v>12.15</v>
      </c>
      <c r="I264" t="s">
        <v>307</v>
      </c>
      <c r="K264">
        <v>10</v>
      </c>
      <c r="L264">
        <v>55</v>
      </c>
      <c r="M264">
        <v>35</v>
      </c>
      <c r="P264">
        <v>34.5</v>
      </c>
      <c r="R264" t="s">
        <v>108</v>
      </c>
      <c r="S264">
        <v>12</v>
      </c>
      <c r="T264">
        <v>984</v>
      </c>
      <c r="W264" t="s">
        <v>309</v>
      </c>
      <c r="X264" t="s">
        <v>6</v>
      </c>
      <c r="Z264" t="s">
        <v>268</v>
      </c>
      <c r="AA264" t="s">
        <v>2</v>
      </c>
      <c r="AB264" t="s">
        <v>2</v>
      </c>
      <c r="AC264" t="s">
        <v>2</v>
      </c>
      <c r="AK264">
        <v>0.2</v>
      </c>
      <c r="AL264">
        <v>0.4</v>
      </c>
      <c r="AM264">
        <f t="shared" si="22"/>
        <v>0.60000000000000009</v>
      </c>
      <c r="AN264">
        <v>0.05</v>
      </c>
      <c r="AO264">
        <v>0.32</v>
      </c>
      <c r="AP264">
        <f t="shared" si="23"/>
        <v>0.37</v>
      </c>
    </row>
    <row r="265" spans="1:45" x14ac:dyDescent="0.25">
      <c r="B265" t="s">
        <v>1097</v>
      </c>
      <c r="C265">
        <v>2</v>
      </c>
      <c r="E265" s="1" t="s">
        <v>1378</v>
      </c>
      <c r="G265" t="str">
        <f>RIGHT('Pease et al. (2018)'!E37,1)</f>
        <v>3</v>
      </c>
      <c r="H265">
        <v>16.2</v>
      </c>
      <c r="I265" t="s">
        <v>307</v>
      </c>
      <c r="K265">
        <v>10</v>
      </c>
      <c r="L265">
        <v>55</v>
      </c>
      <c r="M265">
        <v>35</v>
      </c>
      <c r="P265">
        <v>25.7</v>
      </c>
      <c r="R265" t="s">
        <v>108</v>
      </c>
      <c r="S265">
        <v>12</v>
      </c>
      <c r="T265">
        <v>984</v>
      </c>
      <c r="W265" t="s">
        <v>309</v>
      </c>
      <c r="X265" t="s">
        <v>6</v>
      </c>
      <c r="Z265" t="s">
        <v>268</v>
      </c>
      <c r="AA265" t="s">
        <v>2</v>
      </c>
      <c r="AB265" t="s">
        <v>2</v>
      </c>
      <c r="AC265" t="s">
        <v>2</v>
      </c>
      <c r="AK265">
        <v>0.05</v>
      </c>
      <c r="AL265">
        <v>0.4</v>
      </c>
      <c r="AM265">
        <f t="shared" si="22"/>
        <v>0.45</v>
      </c>
      <c r="AN265">
        <v>0.04</v>
      </c>
      <c r="AO265">
        <v>0.3</v>
      </c>
      <c r="AP265">
        <f t="shared" si="23"/>
        <v>0.33999999999999997</v>
      </c>
    </row>
    <row r="266" spans="1:45" x14ac:dyDescent="0.25">
      <c r="B266" t="s">
        <v>1098</v>
      </c>
      <c r="C266">
        <v>2</v>
      </c>
      <c r="E266" s="1" t="s">
        <v>1378</v>
      </c>
      <c r="G266" t="str">
        <f>RIGHT('Pease et al. (2018)'!E38,1)</f>
        <v>3</v>
      </c>
      <c r="H266">
        <v>10.37</v>
      </c>
      <c r="I266" t="s">
        <v>313</v>
      </c>
      <c r="K266">
        <v>10</v>
      </c>
      <c r="L266">
        <v>55</v>
      </c>
      <c r="M266">
        <v>35</v>
      </c>
      <c r="P266">
        <v>19.7</v>
      </c>
      <c r="R266" t="s">
        <v>108</v>
      </c>
      <c r="S266">
        <v>12</v>
      </c>
      <c r="T266">
        <v>984</v>
      </c>
      <c r="W266" t="s">
        <v>309</v>
      </c>
      <c r="X266" t="s">
        <v>303</v>
      </c>
      <c r="Z266" t="s">
        <v>621</v>
      </c>
      <c r="AA266" t="s">
        <v>2</v>
      </c>
      <c r="AB266" t="s">
        <v>2</v>
      </c>
      <c r="AC266" t="s">
        <v>2</v>
      </c>
      <c r="AK266">
        <v>0.18</v>
      </c>
      <c r="AL266">
        <v>0.23</v>
      </c>
      <c r="AM266">
        <f t="shared" si="22"/>
        <v>0.41000000000000003</v>
      </c>
      <c r="AN266">
        <v>0.8</v>
      </c>
      <c r="AO266">
        <v>0.43</v>
      </c>
      <c r="AP266">
        <f t="shared" si="23"/>
        <v>1.23</v>
      </c>
    </row>
    <row r="267" spans="1:45" x14ac:dyDescent="0.25">
      <c r="B267" t="s">
        <v>1099</v>
      </c>
      <c r="C267">
        <v>2</v>
      </c>
      <c r="E267" s="1" t="s">
        <v>1378</v>
      </c>
      <c r="G267" t="str">
        <f>RIGHT('Pease et al. (2018)'!E39,1)</f>
        <v>3</v>
      </c>
      <c r="H267">
        <v>12.51</v>
      </c>
      <c r="I267" t="s">
        <v>313</v>
      </c>
      <c r="K267">
        <v>10</v>
      </c>
      <c r="L267">
        <v>55</v>
      </c>
      <c r="M267">
        <v>35</v>
      </c>
      <c r="P267">
        <v>34.799999999999997</v>
      </c>
      <c r="R267" t="s">
        <v>108</v>
      </c>
      <c r="S267">
        <v>12</v>
      </c>
      <c r="T267">
        <v>984</v>
      </c>
      <c r="W267" t="s">
        <v>309</v>
      </c>
      <c r="X267" t="s">
        <v>303</v>
      </c>
      <c r="Z267" t="s">
        <v>621</v>
      </c>
      <c r="AA267" t="s">
        <v>2</v>
      </c>
      <c r="AB267" t="s">
        <v>2</v>
      </c>
      <c r="AC267" t="s">
        <v>2</v>
      </c>
      <c r="AK267">
        <v>0.12</v>
      </c>
      <c r="AL267">
        <v>0.14000000000000001</v>
      </c>
      <c r="AM267">
        <f t="shared" si="22"/>
        <v>0.26</v>
      </c>
      <c r="AN267">
        <v>0.36</v>
      </c>
      <c r="AO267">
        <v>0.53</v>
      </c>
      <c r="AP267">
        <f t="shared" si="23"/>
        <v>0.89</v>
      </c>
    </row>
    <row r="268" spans="1:45" x14ac:dyDescent="0.25">
      <c r="B268" t="s">
        <v>1100</v>
      </c>
      <c r="C268">
        <v>2</v>
      </c>
      <c r="E268" s="1" t="s">
        <v>1378</v>
      </c>
      <c r="G268" t="str">
        <f>RIGHT('Pease et al. (2018)'!E40,1)</f>
        <v>3</v>
      </c>
      <c r="H268">
        <v>7.09</v>
      </c>
      <c r="I268" t="s">
        <v>307</v>
      </c>
      <c r="K268">
        <v>40</v>
      </c>
      <c r="L268">
        <v>40</v>
      </c>
      <c r="M268">
        <v>20</v>
      </c>
      <c r="P268">
        <v>46.9</v>
      </c>
      <c r="R268" t="s">
        <v>108</v>
      </c>
      <c r="S268">
        <v>12</v>
      </c>
      <c r="T268">
        <v>984</v>
      </c>
      <c r="W268" t="s">
        <v>325</v>
      </c>
      <c r="X268" t="s">
        <v>303</v>
      </c>
      <c r="Z268" t="s">
        <v>268</v>
      </c>
      <c r="AA268" t="s">
        <v>2</v>
      </c>
      <c r="AB268" t="s">
        <v>2</v>
      </c>
      <c r="AC268" t="s">
        <v>2</v>
      </c>
      <c r="AK268">
        <v>0.2</v>
      </c>
      <c r="AL268">
        <v>0.6</v>
      </c>
      <c r="AM268">
        <f t="shared" si="22"/>
        <v>0.8</v>
      </c>
      <c r="AN268">
        <v>0.05</v>
      </c>
      <c r="AO268">
        <v>0.17</v>
      </c>
      <c r="AP268">
        <f t="shared" si="23"/>
        <v>0.22000000000000003</v>
      </c>
    </row>
    <row r="269" spans="1:45" x14ac:dyDescent="0.25">
      <c r="B269" t="s">
        <v>1101</v>
      </c>
      <c r="C269">
        <v>2</v>
      </c>
      <c r="E269" s="1" t="s">
        <v>1378</v>
      </c>
      <c r="G269" t="str">
        <f>RIGHT('Pease et al. (2018)'!E41,1)</f>
        <v>3</v>
      </c>
      <c r="H269">
        <v>4.9000000000000004</v>
      </c>
      <c r="I269" t="s">
        <v>307</v>
      </c>
      <c r="K269">
        <v>40</v>
      </c>
      <c r="L269">
        <v>40</v>
      </c>
      <c r="M269">
        <v>20</v>
      </c>
      <c r="P269">
        <v>50.3</v>
      </c>
      <c r="R269" t="s">
        <v>108</v>
      </c>
      <c r="S269">
        <v>12</v>
      </c>
      <c r="T269">
        <v>984</v>
      </c>
      <c r="W269" t="s">
        <v>325</v>
      </c>
      <c r="X269" t="s">
        <v>303</v>
      </c>
      <c r="Z269" t="s">
        <v>268</v>
      </c>
      <c r="AA269" t="s">
        <v>2</v>
      </c>
      <c r="AB269" t="s">
        <v>2</v>
      </c>
      <c r="AC269" t="s">
        <v>2</v>
      </c>
      <c r="AK269">
        <v>0.13</v>
      </c>
      <c r="AL269">
        <v>0.2</v>
      </c>
      <c r="AM269">
        <f t="shared" si="22"/>
        <v>0.33</v>
      </c>
      <c r="AN269">
        <v>0.16</v>
      </c>
      <c r="AO269">
        <v>0.13</v>
      </c>
      <c r="AP269">
        <f t="shared" si="23"/>
        <v>0.29000000000000004</v>
      </c>
    </row>
    <row r="270" spans="1:45" x14ac:dyDescent="0.25">
      <c r="A270" s="8" t="s">
        <v>1129</v>
      </c>
      <c r="B270" t="s">
        <v>1130</v>
      </c>
      <c r="C270">
        <v>1</v>
      </c>
      <c r="D270" t="s">
        <v>1145</v>
      </c>
      <c r="E270" s="1" t="s">
        <v>1379</v>
      </c>
      <c r="F270" s="1" t="s">
        <v>729</v>
      </c>
      <c r="H270">
        <v>3.5</v>
      </c>
      <c r="I270" t="s">
        <v>307</v>
      </c>
      <c r="J270" t="s">
        <v>225</v>
      </c>
      <c r="K270">
        <v>19</v>
      </c>
      <c r="L270">
        <v>60</v>
      </c>
      <c r="M270">
        <v>21</v>
      </c>
      <c r="N270">
        <v>1.45</v>
      </c>
      <c r="O270">
        <v>1.45</v>
      </c>
      <c r="Q270">
        <v>7</v>
      </c>
      <c r="R270" t="s">
        <v>108</v>
      </c>
      <c r="S270">
        <v>12</v>
      </c>
      <c r="T270">
        <v>844.69</v>
      </c>
      <c r="U270" s="7">
        <v>12.018630136986305</v>
      </c>
      <c r="V270">
        <v>60</v>
      </c>
      <c r="W270" t="s">
        <v>309</v>
      </c>
      <c r="X270" t="s">
        <v>6</v>
      </c>
      <c r="Y270" t="s">
        <v>664</v>
      </c>
      <c r="Z270" t="s">
        <v>268</v>
      </c>
      <c r="AA270" t="s">
        <v>2</v>
      </c>
      <c r="AB270" t="s">
        <v>2</v>
      </c>
      <c r="AC270" t="s">
        <v>2</v>
      </c>
      <c r="AF270">
        <v>240</v>
      </c>
      <c r="AK270">
        <v>7.4999999999999997E-2</v>
      </c>
      <c r="AM270">
        <v>0.1</v>
      </c>
      <c r="AQ270">
        <f t="shared" ref="AQ270:AQ289" si="24">AK270/$AF$270*100</f>
        <v>3.125E-2</v>
      </c>
      <c r="AS270">
        <f t="shared" ref="AS270:AS289" si="25">AM270/$AF$270*100</f>
        <v>4.1666666666666671E-2</v>
      </c>
    </row>
    <row r="271" spans="1:45" x14ac:dyDescent="0.25">
      <c r="B271" t="s">
        <v>1151</v>
      </c>
      <c r="C271">
        <v>1</v>
      </c>
      <c r="D271" t="s">
        <v>1145</v>
      </c>
      <c r="E271" s="1" t="s">
        <v>1379</v>
      </c>
      <c r="F271" s="1" t="s">
        <v>729</v>
      </c>
      <c r="H271">
        <v>3.5</v>
      </c>
      <c r="I271" t="s">
        <v>307</v>
      </c>
      <c r="J271" t="s">
        <v>299</v>
      </c>
      <c r="K271">
        <v>22.5</v>
      </c>
      <c r="L271">
        <v>55.1</v>
      </c>
      <c r="M271">
        <v>22.4</v>
      </c>
      <c r="N271">
        <v>1.74</v>
      </c>
      <c r="O271">
        <v>1.4</v>
      </c>
      <c r="Q271">
        <v>7</v>
      </c>
      <c r="R271" t="s">
        <v>108</v>
      </c>
      <c r="S271">
        <v>12</v>
      </c>
      <c r="T271">
        <v>735.61999999999978</v>
      </c>
      <c r="U271" s="7">
        <v>9.9337950138504123</v>
      </c>
      <c r="V271">
        <v>38</v>
      </c>
      <c r="W271" t="s">
        <v>309</v>
      </c>
      <c r="X271" t="s">
        <v>6</v>
      </c>
      <c r="Y271" t="s">
        <v>664</v>
      </c>
      <c r="Z271" t="s">
        <v>268</v>
      </c>
      <c r="AA271" t="s">
        <v>2</v>
      </c>
      <c r="AB271" t="s">
        <v>2</v>
      </c>
      <c r="AC271" t="s">
        <v>2</v>
      </c>
      <c r="AF271">
        <v>220</v>
      </c>
      <c r="AK271">
        <v>7.4999999999999997E-2</v>
      </c>
      <c r="AM271">
        <v>0.14000000000000001</v>
      </c>
      <c r="AQ271">
        <f t="shared" si="24"/>
        <v>3.125E-2</v>
      </c>
      <c r="AS271">
        <f t="shared" si="25"/>
        <v>5.8333333333333341E-2</v>
      </c>
    </row>
    <row r="272" spans="1:45" x14ac:dyDescent="0.25">
      <c r="B272" t="s">
        <v>1131</v>
      </c>
      <c r="C272">
        <v>1</v>
      </c>
      <c r="D272" t="s">
        <v>1145</v>
      </c>
      <c r="E272" s="1" t="s">
        <v>1379</v>
      </c>
      <c r="F272" s="1" t="s">
        <v>729</v>
      </c>
      <c r="H272">
        <v>3.6</v>
      </c>
      <c r="I272" t="s">
        <v>307</v>
      </c>
      <c r="J272" t="s">
        <v>225</v>
      </c>
      <c r="K272">
        <v>22.5</v>
      </c>
      <c r="L272">
        <v>55.1</v>
      </c>
      <c r="M272">
        <v>22.4</v>
      </c>
      <c r="N272">
        <v>1.74</v>
      </c>
      <c r="O272">
        <v>1.4</v>
      </c>
      <c r="Q272">
        <v>7</v>
      </c>
      <c r="R272" t="s">
        <v>108</v>
      </c>
      <c r="S272">
        <v>12</v>
      </c>
      <c r="T272">
        <v>805.11999999999966</v>
      </c>
      <c r="U272" s="7">
        <v>8.9393939393939341</v>
      </c>
      <c r="V272">
        <v>51</v>
      </c>
      <c r="W272" t="s">
        <v>309</v>
      </c>
      <c r="X272" t="s">
        <v>6</v>
      </c>
      <c r="Y272" t="s">
        <v>665</v>
      </c>
      <c r="Z272" t="s">
        <v>268</v>
      </c>
      <c r="AA272" t="s">
        <v>2</v>
      </c>
      <c r="AB272" t="s">
        <v>2</v>
      </c>
      <c r="AC272" t="s">
        <v>2</v>
      </c>
      <c r="AF272">
        <v>155</v>
      </c>
      <c r="AK272">
        <v>0.125</v>
      </c>
      <c r="AM272">
        <v>0.2</v>
      </c>
      <c r="AQ272">
        <f t="shared" si="24"/>
        <v>5.2083333333333336E-2</v>
      </c>
      <c r="AS272">
        <f t="shared" si="25"/>
        <v>8.3333333333333343E-2</v>
      </c>
    </row>
    <row r="273" spans="2:45" x14ac:dyDescent="0.25">
      <c r="B273" t="s">
        <v>1132</v>
      </c>
      <c r="C273">
        <v>1</v>
      </c>
      <c r="D273" t="s">
        <v>1145</v>
      </c>
      <c r="E273" s="1" t="s">
        <v>1379</v>
      </c>
      <c r="F273" s="1" t="s">
        <v>729</v>
      </c>
      <c r="H273">
        <v>3.7</v>
      </c>
      <c r="I273" t="s">
        <v>307</v>
      </c>
      <c r="J273" t="s">
        <v>299</v>
      </c>
      <c r="K273">
        <v>22.5</v>
      </c>
      <c r="L273">
        <v>55.1</v>
      </c>
      <c r="M273">
        <v>22.4</v>
      </c>
      <c r="N273">
        <v>1.74</v>
      </c>
      <c r="O273">
        <v>1.4</v>
      </c>
      <c r="Q273">
        <v>7</v>
      </c>
      <c r="R273" t="s">
        <v>108</v>
      </c>
      <c r="S273">
        <v>12</v>
      </c>
      <c r="T273">
        <v>1301.0800000000002</v>
      </c>
      <c r="U273" s="7">
        <v>10.666944444444445</v>
      </c>
      <c r="V273">
        <v>0</v>
      </c>
      <c r="W273" t="s">
        <v>309</v>
      </c>
      <c r="X273" t="s">
        <v>6</v>
      </c>
      <c r="Y273" t="s">
        <v>665</v>
      </c>
      <c r="Z273" t="s">
        <v>268</v>
      </c>
      <c r="AA273" t="s">
        <v>2</v>
      </c>
      <c r="AB273" t="s">
        <v>2</v>
      </c>
      <c r="AC273" t="s">
        <v>2</v>
      </c>
      <c r="AF273">
        <v>140</v>
      </c>
      <c r="AK273">
        <v>0.27500000000000002</v>
      </c>
      <c r="AM273">
        <v>0.5</v>
      </c>
      <c r="AQ273">
        <f t="shared" si="24"/>
        <v>0.11458333333333333</v>
      </c>
      <c r="AS273">
        <f t="shared" si="25"/>
        <v>0.20833333333333334</v>
      </c>
    </row>
    <row r="274" spans="2:45" x14ac:dyDescent="0.25">
      <c r="B274" t="s">
        <v>1133</v>
      </c>
      <c r="C274">
        <v>1</v>
      </c>
      <c r="D274" t="s">
        <v>1145</v>
      </c>
      <c r="E274" s="1" t="s">
        <v>1379</v>
      </c>
      <c r="F274" s="1" t="s">
        <v>729</v>
      </c>
      <c r="H274">
        <v>3.5</v>
      </c>
      <c r="I274" t="s">
        <v>307</v>
      </c>
      <c r="J274" t="s">
        <v>225</v>
      </c>
      <c r="K274">
        <v>19</v>
      </c>
      <c r="L274">
        <v>60</v>
      </c>
      <c r="M274">
        <v>21</v>
      </c>
      <c r="N274">
        <v>1.45</v>
      </c>
      <c r="O274">
        <v>1.45</v>
      </c>
      <c r="Q274">
        <v>7</v>
      </c>
      <c r="R274" t="s">
        <v>108</v>
      </c>
      <c r="S274">
        <v>12</v>
      </c>
      <c r="T274">
        <v>1043.5099999999998</v>
      </c>
      <c r="U274" s="7">
        <v>11.59342465753425</v>
      </c>
      <c r="V274">
        <v>13</v>
      </c>
      <c r="W274" t="s">
        <v>309</v>
      </c>
      <c r="X274" t="s">
        <v>6</v>
      </c>
      <c r="Y274" t="s">
        <v>664</v>
      </c>
      <c r="Z274" t="s">
        <v>268</v>
      </c>
      <c r="AA274" t="s">
        <v>2</v>
      </c>
      <c r="AB274" t="s">
        <v>2</v>
      </c>
      <c r="AC274" t="s">
        <v>2</v>
      </c>
      <c r="AF274">
        <v>425</v>
      </c>
      <c r="AK274">
        <v>0.16500000000000001</v>
      </c>
      <c r="AM274">
        <v>0.76</v>
      </c>
      <c r="AQ274">
        <f t="shared" si="24"/>
        <v>6.8750000000000006E-2</v>
      </c>
      <c r="AS274">
        <f t="shared" si="25"/>
        <v>0.31666666666666665</v>
      </c>
    </row>
    <row r="275" spans="2:45" x14ac:dyDescent="0.25">
      <c r="B275" t="s">
        <v>1152</v>
      </c>
      <c r="C275">
        <v>1</v>
      </c>
      <c r="D275" t="s">
        <v>1145</v>
      </c>
      <c r="E275" s="1" t="s">
        <v>1379</v>
      </c>
      <c r="F275" s="1" t="s">
        <v>729</v>
      </c>
      <c r="H275">
        <v>3.5</v>
      </c>
      <c r="I275" t="s">
        <v>307</v>
      </c>
      <c r="J275" t="s">
        <v>225</v>
      </c>
      <c r="K275">
        <v>22.5</v>
      </c>
      <c r="L275">
        <v>55.1</v>
      </c>
      <c r="M275">
        <v>22.4</v>
      </c>
      <c r="N275">
        <v>1.74</v>
      </c>
      <c r="O275">
        <v>1.4</v>
      </c>
      <c r="Q275">
        <v>7</v>
      </c>
      <c r="R275" t="s">
        <v>108</v>
      </c>
      <c r="S275">
        <v>12</v>
      </c>
      <c r="T275">
        <v>844.69</v>
      </c>
      <c r="U275" s="7">
        <v>12.018630136986305</v>
      </c>
      <c r="V275">
        <v>60</v>
      </c>
      <c r="W275" t="s">
        <v>309</v>
      </c>
      <c r="X275" t="s">
        <v>6</v>
      </c>
      <c r="Y275" t="s">
        <v>664</v>
      </c>
      <c r="Z275" t="s">
        <v>268</v>
      </c>
      <c r="AA275" t="s">
        <v>2</v>
      </c>
      <c r="AB275" t="s">
        <v>2</v>
      </c>
      <c r="AC275" t="s">
        <v>2</v>
      </c>
      <c r="AF275">
        <v>305</v>
      </c>
      <c r="AK275">
        <v>0.125</v>
      </c>
      <c r="AM275">
        <v>0.94</v>
      </c>
      <c r="AQ275">
        <f t="shared" si="24"/>
        <v>5.2083333333333336E-2</v>
      </c>
      <c r="AS275">
        <f t="shared" si="25"/>
        <v>0.39166666666666666</v>
      </c>
    </row>
    <row r="276" spans="2:45" x14ac:dyDescent="0.25">
      <c r="B276" t="s">
        <v>1134</v>
      </c>
      <c r="C276">
        <v>1</v>
      </c>
      <c r="D276" t="s">
        <v>1145</v>
      </c>
      <c r="E276" s="1" t="s">
        <v>1379</v>
      </c>
      <c r="F276" s="1" t="s">
        <v>729</v>
      </c>
      <c r="H276">
        <v>3.6</v>
      </c>
      <c r="I276" t="s">
        <v>307</v>
      </c>
      <c r="J276" t="s">
        <v>299</v>
      </c>
      <c r="K276">
        <v>22.5</v>
      </c>
      <c r="L276">
        <v>55.1</v>
      </c>
      <c r="M276">
        <v>22.4</v>
      </c>
      <c r="N276">
        <v>1.74</v>
      </c>
      <c r="O276">
        <v>1.4</v>
      </c>
      <c r="Q276">
        <v>7</v>
      </c>
      <c r="R276" t="s">
        <v>108</v>
      </c>
      <c r="S276">
        <v>12</v>
      </c>
      <c r="T276">
        <v>735.61999999999978</v>
      </c>
      <c r="U276" s="7">
        <v>9.9337950138504123</v>
      </c>
      <c r="V276">
        <v>38</v>
      </c>
      <c r="W276" t="s">
        <v>309</v>
      </c>
      <c r="X276" t="s">
        <v>6</v>
      </c>
      <c r="Y276" t="s">
        <v>665</v>
      </c>
      <c r="Z276" t="s">
        <v>268</v>
      </c>
      <c r="AA276" t="s">
        <v>2</v>
      </c>
      <c r="AB276" t="s">
        <v>2</v>
      </c>
      <c r="AC276" t="s">
        <v>2</v>
      </c>
      <c r="AF276">
        <v>190</v>
      </c>
      <c r="AK276">
        <v>0.125</v>
      </c>
      <c r="AM276">
        <v>0.82</v>
      </c>
      <c r="AQ276">
        <f t="shared" si="24"/>
        <v>5.2083333333333336E-2</v>
      </c>
      <c r="AS276">
        <f t="shared" si="25"/>
        <v>0.34166666666666662</v>
      </c>
    </row>
    <row r="277" spans="2:45" x14ac:dyDescent="0.25">
      <c r="B277" t="s">
        <v>1135</v>
      </c>
      <c r="C277">
        <v>1</v>
      </c>
      <c r="D277" t="s">
        <v>1145</v>
      </c>
      <c r="E277" s="1" t="s">
        <v>1379</v>
      </c>
      <c r="F277" s="1" t="s">
        <v>729</v>
      </c>
      <c r="H277">
        <v>3.7</v>
      </c>
      <c r="I277" t="s">
        <v>307</v>
      </c>
      <c r="J277" t="s">
        <v>225</v>
      </c>
      <c r="K277">
        <v>22.5</v>
      </c>
      <c r="L277">
        <v>55.1</v>
      </c>
      <c r="M277">
        <v>22.4</v>
      </c>
      <c r="N277">
        <v>1.74</v>
      </c>
      <c r="O277">
        <v>1.4</v>
      </c>
      <c r="Q277">
        <v>7</v>
      </c>
      <c r="R277" t="s">
        <v>108</v>
      </c>
      <c r="S277">
        <v>12</v>
      </c>
      <c r="T277">
        <v>805.11999999999966</v>
      </c>
      <c r="U277" s="7">
        <v>8.9393939393939341</v>
      </c>
      <c r="V277">
        <v>51</v>
      </c>
      <c r="W277" t="s">
        <v>309</v>
      </c>
      <c r="X277" t="s">
        <v>6</v>
      </c>
      <c r="Y277" t="s">
        <v>665</v>
      </c>
      <c r="Z277" t="s">
        <v>268</v>
      </c>
      <c r="AA277" t="s">
        <v>2</v>
      </c>
      <c r="AB277" t="s">
        <v>2</v>
      </c>
      <c r="AC277" t="s">
        <v>2</v>
      </c>
      <c r="AF277">
        <v>180</v>
      </c>
      <c r="AK277">
        <v>0.19500000000000001</v>
      </c>
      <c r="AM277">
        <v>0.9</v>
      </c>
      <c r="AQ277">
        <f t="shared" si="24"/>
        <v>8.1250000000000003E-2</v>
      </c>
      <c r="AS277">
        <f t="shared" si="25"/>
        <v>0.37500000000000006</v>
      </c>
    </row>
    <row r="278" spans="2:45" x14ac:dyDescent="0.25">
      <c r="B278" t="s">
        <v>1136</v>
      </c>
      <c r="C278">
        <v>1</v>
      </c>
      <c r="D278" t="s">
        <v>1145</v>
      </c>
      <c r="E278" s="1" t="s">
        <v>1379</v>
      </c>
      <c r="F278" s="1" t="s">
        <v>729</v>
      </c>
      <c r="H278">
        <v>3.5</v>
      </c>
      <c r="I278" t="s">
        <v>307</v>
      </c>
      <c r="J278" t="s">
        <v>299</v>
      </c>
      <c r="K278">
        <v>19</v>
      </c>
      <c r="L278">
        <v>60</v>
      </c>
      <c r="M278">
        <v>21</v>
      </c>
      <c r="N278">
        <v>1.45</v>
      </c>
      <c r="O278">
        <v>1.45</v>
      </c>
      <c r="Q278">
        <v>7</v>
      </c>
      <c r="R278" t="s">
        <v>108</v>
      </c>
      <c r="S278">
        <v>12</v>
      </c>
      <c r="T278">
        <v>1301.0800000000002</v>
      </c>
      <c r="U278" s="7">
        <v>10.666944444444445</v>
      </c>
      <c r="V278">
        <v>0</v>
      </c>
      <c r="W278" t="s">
        <v>309</v>
      </c>
      <c r="X278" t="s">
        <v>6</v>
      </c>
      <c r="Y278" t="s">
        <v>664</v>
      </c>
      <c r="Z278" t="s">
        <v>268</v>
      </c>
      <c r="AA278" t="s">
        <v>2</v>
      </c>
      <c r="AB278" t="s">
        <v>2</v>
      </c>
      <c r="AC278" t="s">
        <v>2</v>
      </c>
      <c r="AF278">
        <v>410</v>
      </c>
      <c r="AK278">
        <v>0.31</v>
      </c>
      <c r="AM278">
        <v>0.64</v>
      </c>
      <c r="AQ278">
        <f t="shared" si="24"/>
        <v>0.12916666666666665</v>
      </c>
      <c r="AS278">
        <f t="shared" si="25"/>
        <v>0.26666666666666666</v>
      </c>
    </row>
    <row r="279" spans="2:45" x14ac:dyDescent="0.25">
      <c r="B279" t="s">
        <v>1153</v>
      </c>
      <c r="C279">
        <v>1</v>
      </c>
      <c r="D279" t="s">
        <v>1145</v>
      </c>
      <c r="E279" s="1" t="s">
        <v>1379</v>
      </c>
      <c r="F279" s="1" t="s">
        <v>729</v>
      </c>
      <c r="H279">
        <v>3.5</v>
      </c>
      <c r="I279" t="s">
        <v>307</v>
      </c>
      <c r="J279" t="s">
        <v>225</v>
      </c>
      <c r="K279">
        <v>22.5</v>
      </c>
      <c r="L279">
        <v>55.1</v>
      </c>
      <c r="M279">
        <v>22.4</v>
      </c>
      <c r="N279">
        <v>1.74</v>
      </c>
      <c r="O279">
        <v>1.4</v>
      </c>
      <c r="Q279">
        <v>7</v>
      </c>
      <c r="R279" t="s">
        <v>108</v>
      </c>
      <c r="S279">
        <v>12</v>
      </c>
      <c r="T279">
        <v>1043.5099999999998</v>
      </c>
      <c r="U279" s="7">
        <v>11.59342465753425</v>
      </c>
      <c r="V279">
        <v>13</v>
      </c>
      <c r="W279" t="s">
        <v>309</v>
      </c>
      <c r="X279" t="s">
        <v>6</v>
      </c>
      <c r="Y279" t="s">
        <v>664</v>
      </c>
      <c r="Z279" t="s">
        <v>268</v>
      </c>
      <c r="AA279" t="s">
        <v>2</v>
      </c>
      <c r="AB279" t="s">
        <v>2</v>
      </c>
      <c r="AC279" t="s">
        <v>2</v>
      </c>
      <c r="AF279">
        <v>315</v>
      </c>
      <c r="AK279">
        <v>0.16500000000000001</v>
      </c>
      <c r="AM279">
        <v>0.72</v>
      </c>
      <c r="AQ279">
        <f t="shared" si="24"/>
        <v>6.8750000000000006E-2</v>
      </c>
      <c r="AS279">
        <f t="shared" si="25"/>
        <v>0.3</v>
      </c>
    </row>
    <row r="280" spans="2:45" x14ac:dyDescent="0.25">
      <c r="B280" t="s">
        <v>1137</v>
      </c>
      <c r="C280">
        <v>1</v>
      </c>
      <c r="D280" t="s">
        <v>1145</v>
      </c>
      <c r="E280" s="1" t="s">
        <v>1379</v>
      </c>
      <c r="F280" s="1" t="s">
        <v>729</v>
      </c>
      <c r="H280">
        <v>3.6</v>
      </c>
      <c r="I280" t="s">
        <v>307</v>
      </c>
      <c r="J280" t="s">
        <v>225</v>
      </c>
      <c r="K280">
        <v>22.5</v>
      </c>
      <c r="L280">
        <v>55.1</v>
      </c>
      <c r="M280">
        <v>22.4</v>
      </c>
      <c r="N280">
        <v>1.74</v>
      </c>
      <c r="O280">
        <v>1.4</v>
      </c>
      <c r="Q280">
        <v>7</v>
      </c>
      <c r="R280" t="s">
        <v>108</v>
      </c>
      <c r="S280">
        <v>12</v>
      </c>
      <c r="T280">
        <v>844.69</v>
      </c>
      <c r="U280" s="7">
        <v>12.018630136986305</v>
      </c>
      <c r="V280">
        <v>60</v>
      </c>
      <c r="W280" t="s">
        <v>309</v>
      </c>
      <c r="X280" t="s">
        <v>6</v>
      </c>
      <c r="Y280" t="s">
        <v>665</v>
      </c>
      <c r="Z280" t="s">
        <v>268</v>
      </c>
      <c r="AA280" t="s">
        <v>2</v>
      </c>
      <c r="AB280" t="s">
        <v>2</v>
      </c>
      <c r="AC280" t="s">
        <v>2</v>
      </c>
      <c r="AF280">
        <v>245</v>
      </c>
      <c r="AK280">
        <v>0.24</v>
      </c>
      <c r="AM280">
        <v>0.8</v>
      </c>
      <c r="AQ280">
        <f t="shared" si="24"/>
        <v>0.1</v>
      </c>
      <c r="AS280">
        <f t="shared" si="25"/>
        <v>0.33333333333333337</v>
      </c>
    </row>
    <row r="281" spans="2:45" x14ac:dyDescent="0.25">
      <c r="B281" t="s">
        <v>1138</v>
      </c>
      <c r="C281">
        <v>1</v>
      </c>
      <c r="D281" t="s">
        <v>1145</v>
      </c>
      <c r="E281" s="1" t="s">
        <v>1379</v>
      </c>
      <c r="F281" s="1" t="s">
        <v>729</v>
      </c>
      <c r="H281">
        <v>3.7</v>
      </c>
      <c r="I281" t="s">
        <v>307</v>
      </c>
      <c r="J281" t="s">
        <v>299</v>
      </c>
      <c r="K281">
        <v>22.5</v>
      </c>
      <c r="L281">
        <v>55.1</v>
      </c>
      <c r="M281">
        <v>22.4</v>
      </c>
      <c r="N281">
        <v>1.74</v>
      </c>
      <c r="O281">
        <v>1.4</v>
      </c>
      <c r="Q281">
        <v>7</v>
      </c>
      <c r="R281" t="s">
        <v>108</v>
      </c>
      <c r="S281">
        <v>12</v>
      </c>
      <c r="T281">
        <v>735.61999999999978</v>
      </c>
      <c r="U281" s="7">
        <v>9.9337950138504123</v>
      </c>
      <c r="V281">
        <v>38</v>
      </c>
      <c r="W281" t="s">
        <v>309</v>
      </c>
      <c r="X281" t="s">
        <v>6</v>
      </c>
      <c r="Y281" t="s">
        <v>665</v>
      </c>
      <c r="Z281" t="s">
        <v>268</v>
      </c>
      <c r="AA281" t="s">
        <v>2</v>
      </c>
      <c r="AB281" t="s">
        <v>2</v>
      </c>
      <c r="AC281" t="s">
        <v>2</v>
      </c>
      <c r="AF281">
        <v>270</v>
      </c>
      <c r="AK281">
        <v>0.27</v>
      </c>
      <c r="AM281">
        <v>0.76</v>
      </c>
      <c r="AQ281">
        <f t="shared" si="24"/>
        <v>0.11250000000000002</v>
      </c>
      <c r="AS281">
        <f t="shared" si="25"/>
        <v>0.31666666666666665</v>
      </c>
    </row>
    <row r="282" spans="2:45" x14ac:dyDescent="0.25">
      <c r="B282" t="s">
        <v>1139</v>
      </c>
      <c r="C282">
        <v>1</v>
      </c>
      <c r="D282" t="s">
        <v>1145</v>
      </c>
      <c r="E282" s="1" t="s">
        <v>1379</v>
      </c>
      <c r="F282" s="1" t="s">
        <v>729</v>
      </c>
      <c r="H282">
        <v>3.5</v>
      </c>
      <c r="I282" t="s">
        <v>307</v>
      </c>
      <c r="J282" t="s">
        <v>225</v>
      </c>
      <c r="K282">
        <v>19</v>
      </c>
      <c r="L282">
        <v>60</v>
      </c>
      <c r="M282">
        <v>21</v>
      </c>
      <c r="N282">
        <v>1.45</v>
      </c>
      <c r="O282">
        <v>1.45</v>
      </c>
      <c r="Q282">
        <v>7</v>
      </c>
      <c r="R282" t="s">
        <v>108</v>
      </c>
      <c r="S282">
        <v>12</v>
      </c>
      <c r="T282">
        <v>805.11999999999966</v>
      </c>
      <c r="U282" s="7">
        <v>8.9393939393939341</v>
      </c>
      <c r="V282">
        <v>51</v>
      </c>
      <c r="W282" t="s">
        <v>309</v>
      </c>
      <c r="X282" t="s">
        <v>6</v>
      </c>
      <c r="Y282" t="s">
        <v>664</v>
      </c>
      <c r="Z282" t="s">
        <v>268</v>
      </c>
      <c r="AA282" t="s">
        <v>2</v>
      </c>
      <c r="AB282" t="s">
        <v>2</v>
      </c>
      <c r="AC282" t="s">
        <v>2</v>
      </c>
      <c r="AF282">
        <v>420</v>
      </c>
      <c r="AK282">
        <v>0.255</v>
      </c>
      <c r="AM282">
        <v>0.8</v>
      </c>
      <c r="AQ282">
        <f t="shared" si="24"/>
        <v>0.10625000000000001</v>
      </c>
      <c r="AS282">
        <f t="shared" si="25"/>
        <v>0.33333333333333337</v>
      </c>
    </row>
    <row r="283" spans="2:45" x14ac:dyDescent="0.25">
      <c r="B283" t="s">
        <v>1154</v>
      </c>
      <c r="C283">
        <v>1</v>
      </c>
      <c r="D283" t="s">
        <v>1145</v>
      </c>
      <c r="E283" s="1" t="s">
        <v>1379</v>
      </c>
      <c r="F283" s="1" t="s">
        <v>729</v>
      </c>
      <c r="H283">
        <v>3.5</v>
      </c>
      <c r="I283" t="s">
        <v>307</v>
      </c>
      <c r="J283" t="s">
        <v>299</v>
      </c>
      <c r="K283">
        <v>22.5</v>
      </c>
      <c r="L283">
        <v>55.1</v>
      </c>
      <c r="M283">
        <v>22.4</v>
      </c>
      <c r="N283">
        <v>1.74</v>
      </c>
      <c r="O283">
        <v>1.4</v>
      </c>
      <c r="Q283">
        <v>7</v>
      </c>
      <c r="R283" t="s">
        <v>108</v>
      </c>
      <c r="S283">
        <v>12</v>
      </c>
      <c r="T283">
        <v>1301.0800000000002</v>
      </c>
      <c r="U283" s="7">
        <v>10.666944444444445</v>
      </c>
      <c r="V283">
        <v>0</v>
      </c>
      <c r="W283" t="s">
        <v>309</v>
      </c>
      <c r="X283" t="s">
        <v>6</v>
      </c>
      <c r="Y283" t="s">
        <v>664</v>
      </c>
      <c r="Z283" t="s">
        <v>268</v>
      </c>
      <c r="AA283" t="s">
        <v>2</v>
      </c>
      <c r="AB283" t="s">
        <v>2</v>
      </c>
      <c r="AC283" t="s">
        <v>2</v>
      </c>
      <c r="AF283">
        <v>305</v>
      </c>
      <c r="AK283">
        <v>0.13</v>
      </c>
      <c r="AM283">
        <v>0.57999999999999996</v>
      </c>
      <c r="AQ283">
        <f t="shared" si="24"/>
        <v>5.4166666666666662E-2</v>
      </c>
      <c r="AS283">
        <f t="shared" si="25"/>
        <v>0.24166666666666664</v>
      </c>
    </row>
    <row r="284" spans="2:45" x14ac:dyDescent="0.25">
      <c r="B284" t="s">
        <v>1140</v>
      </c>
      <c r="C284">
        <v>1</v>
      </c>
      <c r="D284" t="s">
        <v>1145</v>
      </c>
      <c r="E284" s="1" t="s">
        <v>1379</v>
      </c>
      <c r="F284" s="1" t="s">
        <v>729</v>
      </c>
      <c r="H284">
        <v>3.6</v>
      </c>
      <c r="I284" t="s">
        <v>307</v>
      </c>
      <c r="J284" t="s">
        <v>225</v>
      </c>
      <c r="K284">
        <v>22.5</v>
      </c>
      <c r="L284">
        <v>55.1</v>
      </c>
      <c r="M284">
        <v>22.4</v>
      </c>
      <c r="N284">
        <v>1.74</v>
      </c>
      <c r="O284">
        <v>1.4</v>
      </c>
      <c r="Q284">
        <v>7</v>
      </c>
      <c r="R284" t="s">
        <v>108</v>
      </c>
      <c r="S284">
        <v>12</v>
      </c>
      <c r="T284">
        <v>1043.5099999999998</v>
      </c>
      <c r="U284" s="7">
        <v>11.59342465753425</v>
      </c>
      <c r="V284">
        <v>13</v>
      </c>
      <c r="W284" t="s">
        <v>309</v>
      </c>
      <c r="X284" t="s">
        <v>6</v>
      </c>
      <c r="Y284" t="s">
        <v>665</v>
      </c>
      <c r="Z284" t="s">
        <v>268</v>
      </c>
      <c r="AA284" t="s">
        <v>2</v>
      </c>
      <c r="AB284" t="s">
        <v>2</v>
      </c>
      <c r="AC284" t="s">
        <v>2</v>
      </c>
      <c r="AF284">
        <v>305</v>
      </c>
      <c r="AK284">
        <v>0.20499999999999999</v>
      </c>
      <c r="AM284">
        <v>0.66</v>
      </c>
      <c r="AQ284">
        <f t="shared" si="24"/>
        <v>8.5416666666666655E-2</v>
      </c>
      <c r="AS284">
        <f t="shared" si="25"/>
        <v>0.27500000000000002</v>
      </c>
    </row>
    <row r="285" spans="2:45" x14ac:dyDescent="0.25">
      <c r="B285" t="s">
        <v>1141</v>
      </c>
      <c r="C285">
        <v>1</v>
      </c>
      <c r="D285" t="s">
        <v>1145</v>
      </c>
      <c r="E285" s="1" t="s">
        <v>1379</v>
      </c>
      <c r="F285" s="1" t="s">
        <v>729</v>
      </c>
      <c r="H285">
        <v>3.7</v>
      </c>
      <c r="I285" t="s">
        <v>307</v>
      </c>
      <c r="J285" t="s">
        <v>225</v>
      </c>
      <c r="K285">
        <v>22.5</v>
      </c>
      <c r="L285">
        <v>55.1</v>
      </c>
      <c r="M285">
        <v>22.4</v>
      </c>
      <c r="N285">
        <v>1.74</v>
      </c>
      <c r="O285">
        <v>1.4</v>
      </c>
      <c r="Q285">
        <v>7</v>
      </c>
      <c r="R285" t="s">
        <v>108</v>
      </c>
      <c r="S285">
        <v>12</v>
      </c>
      <c r="T285">
        <v>844.69</v>
      </c>
      <c r="U285" s="7">
        <v>12.018630136986305</v>
      </c>
      <c r="V285">
        <v>60</v>
      </c>
      <c r="W285" t="s">
        <v>309</v>
      </c>
      <c r="X285" t="s">
        <v>6</v>
      </c>
      <c r="Y285" t="s">
        <v>665</v>
      </c>
      <c r="Z285" t="s">
        <v>268</v>
      </c>
      <c r="AA285" t="s">
        <v>2</v>
      </c>
      <c r="AB285" t="s">
        <v>2</v>
      </c>
      <c r="AC285" t="s">
        <v>2</v>
      </c>
      <c r="AF285">
        <v>280</v>
      </c>
      <c r="AK285">
        <v>0.20499999999999999</v>
      </c>
      <c r="AM285">
        <v>0.68</v>
      </c>
      <c r="AQ285">
        <f t="shared" si="24"/>
        <v>8.5416666666666655E-2</v>
      </c>
      <c r="AS285">
        <f t="shared" si="25"/>
        <v>0.28333333333333333</v>
      </c>
    </row>
    <row r="286" spans="2:45" x14ac:dyDescent="0.25">
      <c r="B286" t="s">
        <v>1142</v>
      </c>
      <c r="C286">
        <v>1</v>
      </c>
      <c r="D286" t="s">
        <v>1145</v>
      </c>
      <c r="E286" s="1" t="s">
        <v>1379</v>
      </c>
      <c r="F286" s="1" t="s">
        <v>729</v>
      </c>
      <c r="H286">
        <v>3.5</v>
      </c>
      <c r="I286" t="s">
        <v>307</v>
      </c>
      <c r="J286" t="s">
        <v>299</v>
      </c>
      <c r="K286">
        <v>19</v>
      </c>
      <c r="L286">
        <v>60</v>
      </c>
      <c r="M286">
        <v>21</v>
      </c>
      <c r="N286">
        <v>1.45</v>
      </c>
      <c r="O286">
        <v>1.45</v>
      </c>
      <c r="Q286">
        <v>7</v>
      </c>
      <c r="R286" t="s">
        <v>108</v>
      </c>
      <c r="S286">
        <v>12</v>
      </c>
      <c r="T286">
        <v>735.61999999999978</v>
      </c>
      <c r="U286" s="7">
        <v>9.9337950138504123</v>
      </c>
      <c r="V286">
        <v>38</v>
      </c>
      <c r="W286" t="s">
        <v>309</v>
      </c>
      <c r="X286" t="s">
        <v>6</v>
      </c>
      <c r="Y286" t="s">
        <v>664</v>
      </c>
      <c r="Z286" t="s">
        <v>268</v>
      </c>
      <c r="AA286" t="s">
        <v>2</v>
      </c>
      <c r="AB286" t="s">
        <v>2</v>
      </c>
      <c r="AC286" t="s">
        <v>2</v>
      </c>
      <c r="AF286">
        <v>270</v>
      </c>
      <c r="AK286">
        <v>0.08</v>
      </c>
      <c r="AM286">
        <v>0.3</v>
      </c>
      <c r="AQ286">
        <f t="shared" si="24"/>
        <v>3.3333333333333333E-2</v>
      </c>
      <c r="AS286">
        <f t="shared" si="25"/>
        <v>0.125</v>
      </c>
    </row>
    <row r="287" spans="2:45" x14ac:dyDescent="0.25">
      <c r="B287" t="s">
        <v>1155</v>
      </c>
      <c r="C287">
        <v>1</v>
      </c>
      <c r="D287" t="s">
        <v>1145</v>
      </c>
      <c r="E287" s="1" t="s">
        <v>1379</v>
      </c>
      <c r="F287" s="1" t="s">
        <v>729</v>
      </c>
      <c r="H287">
        <v>3.5</v>
      </c>
      <c r="I287" t="s">
        <v>307</v>
      </c>
      <c r="J287" t="s">
        <v>225</v>
      </c>
      <c r="K287">
        <v>22.5</v>
      </c>
      <c r="L287">
        <v>55.1</v>
      </c>
      <c r="M287">
        <v>22.4</v>
      </c>
      <c r="N287">
        <v>1.74</v>
      </c>
      <c r="O287">
        <v>1.4</v>
      </c>
      <c r="Q287">
        <v>7</v>
      </c>
      <c r="R287" t="s">
        <v>108</v>
      </c>
      <c r="S287">
        <v>12</v>
      </c>
      <c r="T287">
        <v>805.11999999999966</v>
      </c>
      <c r="U287" s="7">
        <v>8.9393939393939341</v>
      </c>
      <c r="V287">
        <v>51</v>
      </c>
      <c r="W287" t="s">
        <v>309</v>
      </c>
      <c r="X287" t="s">
        <v>6</v>
      </c>
      <c r="Y287" t="s">
        <v>664</v>
      </c>
      <c r="Z287" t="s">
        <v>268</v>
      </c>
      <c r="AA287" t="s">
        <v>2</v>
      </c>
      <c r="AB287" t="s">
        <v>2</v>
      </c>
      <c r="AC287" t="s">
        <v>2</v>
      </c>
      <c r="AF287">
        <v>265</v>
      </c>
      <c r="AK287">
        <v>7.0000000000000007E-2</v>
      </c>
      <c r="AM287">
        <v>0.42</v>
      </c>
      <c r="AQ287">
        <f t="shared" si="24"/>
        <v>2.9166666666666671E-2</v>
      </c>
      <c r="AS287">
        <f t="shared" si="25"/>
        <v>0.17500000000000002</v>
      </c>
    </row>
    <row r="288" spans="2:45" x14ac:dyDescent="0.25">
      <c r="B288" t="s">
        <v>1143</v>
      </c>
      <c r="C288">
        <v>1</v>
      </c>
      <c r="D288" t="s">
        <v>1145</v>
      </c>
      <c r="E288" s="1" t="s">
        <v>1379</v>
      </c>
      <c r="F288" s="1" t="s">
        <v>729</v>
      </c>
      <c r="H288">
        <v>3.6</v>
      </c>
      <c r="I288" t="s">
        <v>307</v>
      </c>
      <c r="J288" t="s">
        <v>299</v>
      </c>
      <c r="K288">
        <v>22.5</v>
      </c>
      <c r="L288">
        <v>55.1</v>
      </c>
      <c r="M288">
        <v>22.4</v>
      </c>
      <c r="N288">
        <v>1.74</v>
      </c>
      <c r="O288">
        <v>1.4</v>
      </c>
      <c r="Q288">
        <v>7</v>
      </c>
      <c r="R288" t="s">
        <v>108</v>
      </c>
      <c r="S288">
        <v>12</v>
      </c>
      <c r="T288">
        <v>1301.0800000000002</v>
      </c>
      <c r="U288" s="7">
        <v>10.666944444444445</v>
      </c>
      <c r="V288">
        <v>0</v>
      </c>
      <c r="W288" t="s">
        <v>309</v>
      </c>
      <c r="X288" t="s">
        <v>6</v>
      </c>
      <c r="Y288" t="s">
        <v>665</v>
      </c>
      <c r="Z288" t="s">
        <v>268</v>
      </c>
      <c r="AA288" t="s">
        <v>2</v>
      </c>
      <c r="AB288" t="s">
        <v>2</v>
      </c>
      <c r="AC288" t="s">
        <v>2</v>
      </c>
      <c r="AF288">
        <v>155</v>
      </c>
      <c r="AK288">
        <v>6.5000000000000002E-2</v>
      </c>
      <c r="AM288">
        <v>0.26</v>
      </c>
      <c r="AQ288">
        <f t="shared" si="24"/>
        <v>2.7083333333333331E-2</v>
      </c>
      <c r="AS288">
        <f t="shared" si="25"/>
        <v>0.10833333333333332</v>
      </c>
    </row>
    <row r="289" spans="1:45" x14ac:dyDescent="0.25">
      <c r="B289" t="s">
        <v>1144</v>
      </c>
      <c r="C289">
        <v>1</v>
      </c>
      <c r="D289" t="s">
        <v>1145</v>
      </c>
      <c r="E289" s="1" t="s">
        <v>1379</v>
      </c>
      <c r="F289" s="1" t="s">
        <v>729</v>
      </c>
      <c r="H289">
        <v>3.7</v>
      </c>
      <c r="I289" t="s">
        <v>307</v>
      </c>
      <c r="J289" t="s">
        <v>225</v>
      </c>
      <c r="K289">
        <v>22.5</v>
      </c>
      <c r="L289">
        <v>55.1</v>
      </c>
      <c r="M289">
        <v>22.4</v>
      </c>
      <c r="N289">
        <v>1.74</v>
      </c>
      <c r="O289">
        <v>1.4</v>
      </c>
      <c r="Q289">
        <v>7</v>
      </c>
      <c r="R289" t="s">
        <v>108</v>
      </c>
      <c r="S289">
        <v>12</v>
      </c>
      <c r="T289">
        <v>1043.5099999999998</v>
      </c>
      <c r="U289" s="7">
        <v>11.59342465753425</v>
      </c>
      <c r="V289">
        <v>13</v>
      </c>
      <c r="W289" t="s">
        <v>309</v>
      </c>
      <c r="X289" t="s">
        <v>6</v>
      </c>
      <c r="Y289" t="s">
        <v>665</v>
      </c>
      <c r="Z289" t="s">
        <v>268</v>
      </c>
      <c r="AA289" t="s">
        <v>2</v>
      </c>
      <c r="AB289" t="s">
        <v>2</v>
      </c>
      <c r="AC289" t="s">
        <v>2</v>
      </c>
      <c r="AF289">
        <v>170</v>
      </c>
      <c r="AK289">
        <v>0.115</v>
      </c>
      <c r="AM289">
        <v>0.32</v>
      </c>
      <c r="AQ289">
        <f t="shared" si="24"/>
        <v>4.791666666666667E-2</v>
      </c>
      <c r="AS289">
        <f t="shared" si="25"/>
        <v>0.13333333333333333</v>
      </c>
    </row>
    <row r="290" spans="1:45" x14ac:dyDescent="0.25">
      <c r="A290" s="8" t="s">
        <v>1156</v>
      </c>
      <c r="B290" t="s">
        <v>1157</v>
      </c>
      <c r="C290">
        <v>1</v>
      </c>
      <c r="D290" t="s">
        <v>1180</v>
      </c>
      <c r="E290" s="1" t="s">
        <v>1379</v>
      </c>
      <c r="F290" s="1" t="s">
        <v>729</v>
      </c>
      <c r="H290">
        <v>2.2000000000000002</v>
      </c>
      <c r="I290" t="s">
        <v>307</v>
      </c>
      <c r="J290" t="s">
        <v>225</v>
      </c>
      <c r="K290">
        <v>37</v>
      </c>
      <c r="L290">
        <v>45</v>
      </c>
      <c r="M290">
        <v>18</v>
      </c>
      <c r="N290">
        <v>1.1599999999999999</v>
      </c>
      <c r="O290">
        <v>1.45</v>
      </c>
      <c r="P290">
        <v>28</v>
      </c>
      <c r="Q290">
        <v>6.5</v>
      </c>
      <c r="R290" t="s">
        <v>257</v>
      </c>
      <c r="S290">
        <v>7.5</v>
      </c>
      <c r="T290">
        <v>548</v>
      </c>
      <c r="U290" s="7"/>
      <c r="Y290" t="s">
        <v>664</v>
      </c>
      <c r="Z290" t="s">
        <v>308</v>
      </c>
      <c r="AA290" t="s">
        <v>2</v>
      </c>
      <c r="AB290" t="s">
        <v>708</v>
      </c>
      <c r="AC290" t="s">
        <v>2</v>
      </c>
      <c r="AK290">
        <v>3.2000000000000001E-2</v>
      </c>
      <c r="AM290">
        <v>0.08</v>
      </c>
      <c r="AN290">
        <v>6.2E-2</v>
      </c>
      <c r="AP290">
        <v>0.3</v>
      </c>
    </row>
    <row r="291" spans="1:45" x14ac:dyDescent="0.25">
      <c r="B291" t="s">
        <v>1158</v>
      </c>
      <c r="C291">
        <v>1</v>
      </c>
      <c r="D291" t="s">
        <v>1181</v>
      </c>
      <c r="E291" s="1" t="s">
        <v>1379</v>
      </c>
      <c r="F291" s="1" t="s">
        <v>729</v>
      </c>
      <c r="H291">
        <v>2.7</v>
      </c>
      <c r="I291" t="s">
        <v>307</v>
      </c>
      <c r="J291" t="s">
        <v>225</v>
      </c>
      <c r="K291">
        <v>19</v>
      </c>
      <c r="L291">
        <v>60</v>
      </c>
      <c r="M291">
        <v>21</v>
      </c>
      <c r="N291">
        <v>1.45</v>
      </c>
      <c r="O291">
        <v>1.45</v>
      </c>
      <c r="P291">
        <v>33</v>
      </c>
      <c r="Q291">
        <v>6.5</v>
      </c>
      <c r="R291" t="s">
        <v>257</v>
      </c>
      <c r="S291">
        <v>7.5</v>
      </c>
      <c r="T291">
        <v>559</v>
      </c>
      <c r="U291" s="7"/>
      <c r="Y291" t="s">
        <v>664</v>
      </c>
      <c r="Z291" t="s">
        <v>621</v>
      </c>
      <c r="AA291" t="s">
        <v>2</v>
      </c>
      <c r="AB291" t="s">
        <v>2</v>
      </c>
      <c r="AC291" t="s">
        <v>2</v>
      </c>
      <c r="AK291">
        <v>0.04</v>
      </c>
      <c r="AM291">
        <v>1.78</v>
      </c>
    </row>
    <row r="292" spans="1:45" x14ac:dyDescent="0.25">
      <c r="B292" t="s">
        <v>1159</v>
      </c>
      <c r="C292">
        <v>1</v>
      </c>
      <c r="D292" t="s">
        <v>1182</v>
      </c>
      <c r="E292" s="1" t="s">
        <v>1379</v>
      </c>
      <c r="F292" s="1" t="s">
        <v>729</v>
      </c>
      <c r="H292">
        <v>4</v>
      </c>
      <c r="I292" t="s">
        <v>313</v>
      </c>
      <c r="J292" t="s">
        <v>225</v>
      </c>
      <c r="K292">
        <v>17</v>
      </c>
      <c r="L292">
        <v>51</v>
      </c>
      <c r="M292">
        <v>32</v>
      </c>
      <c r="N292">
        <v>0.87</v>
      </c>
      <c r="O292">
        <v>1.5</v>
      </c>
      <c r="P292">
        <v>18</v>
      </c>
      <c r="Q292">
        <v>6.5</v>
      </c>
      <c r="R292" t="s">
        <v>257</v>
      </c>
      <c r="S292">
        <v>7.5</v>
      </c>
      <c r="T292">
        <v>662</v>
      </c>
      <c r="U292" s="7"/>
      <c r="Y292" t="s">
        <v>664</v>
      </c>
      <c r="Z292" t="s">
        <v>268</v>
      </c>
      <c r="AA292" t="s">
        <v>2</v>
      </c>
      <c r="AB292" t="s">
        <v>2</v>
      </c>
      <c r="AC292" t="s">
        <v>2</v>
      </c>
      <c r="AD292" t="s">
        <v>705</v>
      </c>
      <c r="AK292">
        <v>5.0000000000000001E-3</v>
      </c>
      <c r="AM292">
        <v>0.15</v>
      </c>
      <c r="AP292">
        <v>0.02</v>
      </c>
    </row>
    <row r="293" spans="1:45" x14ac:dyDescent="0.25">
      <c r="B293" t="s">
        <v>1160</v>
      </c>
      <c r="C293">
        <v>1</v>
      </c>
      <c r="D293" t="s">
        <v>1183</v>
      </c>
      <c r="E293" s="1" t="s">
        <v>1379</v>
      </c>
      <c r="F293" s="1" t="s">
        <v>729</v>
      </c>
      <c r="H293">
        <v>3.5</v>
      </c>
      <c r="I293" t="s">
        <v>313</v>
      </c>
      <c r="K293">
        <v>37</v>
      </c>
      <c r="L293">
        <v>45</v>
      </c>
      <c r="M293">
        <v>18</v>
      </c>
      <c r="N293">
        <v>1.1599999999999999</v>
      </c>
      <c r="O293">
        <v>1.45</v>
      </c>
      <c r="P293">
        <v>22</v>
      </c>
      <c r="Q293">
        <v>6.5</v>
      </c>
      <c r="R293" t="s">
        <v>257</v>
      </c>
      <c r="S293">
        <v>7.5</v>
      </c>
      <c r="T293">
        <v>662</v>
      </c>
      <c r="U293" s="7"/>
      <c r="Y293" t="s">
        <v>664</v>
      </c>
      <c r="Z293" t="s">
        <v>268</v>
      </c>
      <c r="AA293" t="s">
        <v>2</v>
      </c>
      <c r="AB293" t="s">
        <v>2</v>
      </c>
      <c r="AC293" t="s">
        <v>2</v>
      </c>
      <c r="AN293">
        <v>0.01</v>
      </c>
      <c r="AP293">
        <v>0.12</v>
      </c>
    </row>
    <row r="294" spans="1:45" x14ac:dyDescent="0.25">
      <c r="B294" t="s">
        <v>1161</v>
      </c>
      <c r="C294">
        <v>1</v>
      </c>
      <c r="D294" t="s">
        <v>1180</v>
      </c>
      <c r="E294" s="1" t="s">
        <v>1379</v>
      </c>
      <c r="F294" s="1" t="s">
        <v>729</v>
      </c>
      <c r="H294">
        <v>2.2000000000000002</v>
      </c>
      <c r="I294" t="s">
        <v>307</v>
      </c>
      <c r="J294" t="s">
        <v>299</v>
      </c>
      <c r="K294">
        <v>37</v>
      </c>
      <c r="L294">
        <v>45</v>
      </c>
      <c r="M294">
        <v>18</v>
      </c>
      <c r="N294">
        <v>1.1599999999999999</v>
      </c>
      <c r="O294">
        <v>1.45</v>
      </c>
      <c r="P294">
        <v>28</v>
      </c>
      <c r="Q294">
        <v>6.5</v>
      </c>
      <c r="R294" t="s">
        <v>257</v>
      </c>
      <c r="S294">
        <v>7.5</v>
      </c>
      <c r="T294">
        <v>548</v>
      </c>
      <c r="U294" s="7"/>
      <c r="Y294" t="s">
        <v>664</v>
      </c>
      <c r="Z294" t="s">
        <v>308</v>
      </c>
      <c r="AA294" t="s">
        <v>2</v>
      </c>
      <c r="AB294" t="s">
        <v>708</v>
      </c>
      <c r="AC294" t="s">
        <v>2</v>
      </c>
      <c r="AK294">
        <v>3.5000000000000003E-2</v>
      </c>
      <c r="AM294">
        <v>0.3</v>
      </c>
      <c r="AN294">
        <v>0.13200000000000001</v>
      </c>
      <c r="AP294">
        <v>0.6</v>
      </c>
    </row>
    <row r="295" spans="1:45" x14ac:dyDescent="0.25">
      <c r="B295" t="s">
        <v>1162</v>
      </c>
      <c r="C295">
        <v>1</v>
      </c>
      <c r="D295" t="s">
        <v>1181</v>
      </c>
      <c r="E295" s="1" t="s">
        <v>1379</v>
      </c>
      <c r="F295" s="1" t="s">
        <v>729</v>
      </c>
      <c r="H295">
        <v>2.7</v>
      </c>
      <c r="I295" t="s">
        <v>307</v>
      </c>
      <c r="J295" t="s">
        <v>299</v>
      </c>
      <c r="K295">
        <v>19</v>
      </c>
      <c r="L295">
        <v>60</v>
      </c>
      <c r="M295">
        <v>21</v>
      </c>
      <c r="N295">
        <v>1.45</v>
      </c>
      <c r="O295">
        <v>1.45</v>
      </c>
      <c r="P295">
        <v>33</v>
      </c>
      <c r="Q295">
        <v>6.5</v>
      </c>
      <c r="R295" t="s">
        <v>257</v>
      </c>
      <c r="S295">
        <v>7.5</v>
      </c>
      <c r="T295">
        <v>559</v>
      </c>
      <c r="U295" s="7"/>
      <c r="Y295" t="s">
        <v>664</v>
      </c>
      <c r="Z295" t="s">
        <v>621</v>
      </c>
      <c r="AA295" t="s">
        <v>2</v>
      </c>
      <c r="AB295" t="s">
        <v>2</v>
      </c>
      <c r="AC295" t="s">
        <v>2</v>
      </c>
      <c r="AK295">
        <v>2.5000000000000001E-2</v>
      </c>
      <c r="AM295">
        <v>0.22</v>
      </c>
      <c r="AN295">
        <v>3.5000000000000003E-2</v>
      </c>
      <c r="AP295">
        <v>1.32</v>
      </c>
    </row>
    <row r="296" spans="1:45" x14ac:dyDescent="0.25">
      <c r="B296" t="s">
        <v>1163</v>
      </c>
      <c r="C296">
        <v>1</v>
      </c>
      <c r="D296" t="s">
        <v>1182</v>
      </c>
      <c r="E296" s="1" t="s">
        <v>1379</v>
      </c>
      <c r="F296" s="1" t="s">
        <v>729</v>
      </c>
      <c r="H296">
        <v>4</v>
      </c>
      <c r="I296" t="s">
        <v>1184</v>
      </c>
      <c r="J296" t="s">
        <v>299</v>
      </c>
      <c r="K296">
        <v>17</v>
      </c>
      <c r="L296">
        <v>51</v>
      </c>
      <c r="M296">
        <v>32</v>
      </c>
      <c r="N296">
        <v>0.87</v>
      </c>
      <c r="O296">
        <v>1.5</v>
      </c>
      <c r="P296">
        <v>18</v>
      </c>
      <c r="Q296">
        <v>6.5</v>
      </c>
      <c r="R296" t="s">
        <v>257</v>
      </c>
      <c r="S296">
        <v>7.5</v>
      </c>
      <c r="T296">
        <v>662</v>
      </c>
      <c r="U296" s="7"/>
      <c r="Y296" t="s">
        <v>664</v>
      </c>
      <c r="Z296" t="s">
        <v>268</v>
      </c>
      <c r="AA296" t="s">
        <v>2</v>
      </c>
      <c r="AB296" t="s">
        <v>2</v>
      </c>
      <c r="AC296" t="s">
        <v>2</v>
      </c>
      <c r="AK296">
        <v>0.02</v>
      </c>
      <c r="AM296">
        <v>0.32</v>
      </c>
      <c r="AN296">
        <v>5.0000000000000001E-3</v>
      </c>
      <c r="AP296">
        <v>0.78</v>
      </c>
    </row>
    <row r="297" spans="1:45" x14ac:dyDescent="0.25">
      <c r="B297" t="s">
        <v>1164</v>
      </c>
      <c r="C297">
        <v>1</v>
      </c>
      <c r="D297" t="s">
        <v>1183</v>
      </c>
      <c r="E297" s="1" t="s">
        <v>1379</v>
      </c>
      <c r="F297" s="1" t="s">
        <v>729</v>
      </c>
      <c r="H297">
        <v>3.5</v>
      </c>
      <c r="I297" t="s">
        <v>1184</v>
      </c>
      <c r="J297" t="s">
        <v>299</v>
      </c>
      <c r="K297">
        <v>37</v>
      </c>
      <c r="L297">
        <v>45</v>
      </c>
      <c r="M297">
        <v>18</v>
      </c>
      <c r="N297">
        <v>1.1599999999999999</v>
      </c>
      <c r="O297">
        <v>1.45</v>
      </c>
      <c r="P297">
        <v>22</v>
      </c>
      <c r="Q297">
        <v>6.5</v>
      </c>
      <c r="R297" t="s">
        <v>257</v>
      </c>
      <c r="S297">
        <v>7.5</v>
      </c>
      <c r="T297">
        <v>662</v>
      </c>
      <c r="U297" s="7"/>
      <c r="Y297" t="s">
        <v>664</v>
      </c>
      <c r="Z297" t="s">
        <v>268</v>
      </c>
      <c r="AA297" t="s">
        <v>2</v>
      </c>
      <c r="AB297" t="s">
        <v>2</v>
      </c>
      <c r="AC297" t="s">
        <v>2</v>
      </c>
      <c r="AD297" t="s">
        <v>705</v>
      </c>
      <c r="AK297">
        <v>0.05</v>
      </c>
      <c r="AM297">
        <v>0.1</v>
      </c>
      <c r="AN297">
        <v>1E-3</v>
      </c>
      <c r="AP297">
        <v>0.14000000000000001</v>
      </c>
    </row>
    <row r="298" spans="1:45" x14ac:dyDescent="0.25">
      <c r="B298" t="s">
        <v>1165</v>
      </c>
      <c r="C298">
        <v>1</v>
      </c>
      <c r="D298" t="s">
        <v>1180</v>
      </c>
      <c r="E298" s="1" t="s">
        <v>1379</v>
      </c>
      <c r="F298" s="1" t="s">
        <v>729</v>
      </c>
      <c r="H298">
        <v>2.2000000000000002</v>
      </c>
      <c r="I298" t="s">
        <v>307</v>
      </c>
      <c r="J298" t="s">
        <v>225</v>
      </c>
      <c r="K298">
        <v>37</v>
      </c>
      <c r="L298">
        <v>45</v>
      </c>
      <c r="M298">
        <v>18</v>
      </c>
      <c r="N298">
        <v>1.1599999999999999</v>
      </c>
      <c r="O298">
        <v>1.45</v>
      </c>
      <c r="P298">
        <v>28</v>
      </c>
      <c r="Q298">
        <v>6.5</v>
      </c>
      <c r="R298" t="s">
        <v>257</v>
      </c>
      <c r="S298">
        <v>7.5</v>
      </c>
      <c r="T298">
        <v>548</v>
      </c>
      <c r="U298" s="7"/>
      <c r="Y298" t="s">
        <v>664</v>
      </c>
      <c r="Z298" t="s">
        <v>308</v>
      </c>
      <c r="AA298" t="s">
        <v>2</v>
      </c>
      <c r="AB298" t="s">
        <v>708</v>
      </c>
      <c r="AC298" t="s">
        <v>2</v>
      </c>
      <c r="AK298">
        <v>5.5E-2</v>
      </c>
      <c r="AM298">
        <v>0.4</v>
      </c>
      <c r="AN298">
        <v>0.27500000000000002</v>
      </c>
      <c r="AP298">
        <v>1.08</v>
      </c>
    </row>
    <row r="299" spans="1:45" x14ac:dyDescent="0.25">
      <c r="B299" t="s">
        <v>1166</v>
      </c>
      <c r="C299">
        <v>1</v>
      </c>
      <c r="D299" t="s">
        <v>1181</v>
      </c>
      <c r="E299" s="1" t="s">
        <v>1379</v>
      </c>
      <c r="F299" s="1" t="s">
        <v>729</v>
      </c>
      <c r="H299">
        <v>2.7</v>
      </c>
      <c r="I299" t="s">
        <v>307</v>
      </c>
      <c r="J299" t="s">
        <v>225</v>
      </c>
      <c r="K299">
        <v>19</v>
      </c>
      <c r="L299">
        <v>60</v>
      </c>
      <c r="M299">
        <v>21</v>
      </c>
      <c r="N299">
        <v>1.45</v>
      </c>
      <c r="O299">
        <v>1.45</v>
      </c>
      <c r="P299">
        <v>33</v>
      </c>
      <c r="Q299">
        <v>6.5</v>
      </c>
      <c r="R299" t="s">
        <v>257</v>
      </c>
      <c r="S299">
        <v>7.5</v>
      </c>
      <c r="T299">
        <v>559</v>
      </c>
      <c r="U299" s="7"/>
      <c r="Y299" t="s">
        <v>664</v>
      </c>
      <c r="Z299" t="s">
        <v>621</v>
      </c>
      <c r="AA299" t="s">
        <v>2</v>
      </c>
      <c r="AB299" t="s">
        <v>708</v>
      </c>
      <c r="AC299" t="s">
        <v>2</v>
      </c>
      <c r="AK299">
        <v>0.11</v>
      </c>
      <c r="AM299">
        <v>0.62</v>
      </c>
      <c r="AN299">
        <v>0.32</v>
      </c>
      <c r="AP299">
        <v>2.4500000000000002</v>
      </c>
    </row>
    <row r="300" spans="1:45" x14ac:dyDescent="0.25">
      <c r="B300" t="s">
        <v>1167</v>
      </c>
      <c r="C300">
        <v>1</v>
      </c>
      <c r="D300" t="s">
        <v>1182</v>
      </c>
      <c r="E300" s="1" t="s">
        <v>1379</v>
      </c>
      <c r="F300" s="1" t="s">
        <v>729</v>
      </c>
      <c r="H300">
        <v>4</v>
      </c>
      <c r="I300" t="s">
        <v>1184</v>
      </c>
      <c r="J300" t="s">
        <v>293</v>
      </c>
      <c r="K300">
        <v>17</v>
      </c>
      <c r="L300">
        <v>51</v>
      </c>
      <c r="M300">
        <v>32</v>
      </c>
      <c r="N300">
        <v>0.87</v>
      </c>
      <c r="O300">
        <v>1.5</v>
      </c>
      <c r="P300">
        <v>18</v>
      </c>
      <c r="Q300">
        <v>6.5</v>
      </c>
      <c r="R300" t="s">
        <v>257</v>
      </c>
      <c r="S300">
        <v>7.5</v>
      </c>
      <c r="T300">
        <v>662</v>
      </c>
      <c r="U300" s="7"/>
      <c r="Y300" t="s">
        <v>664</v>
      </c>
      <c r="Z300" t="s">
        <v>268</v>
      </c>
      <c r="AA300" t="s">
        <v>2</v>
      </c>
      <c r="AB300" t="s">
        <v>2</v>
      </c>
      <c r="AC300" t="s">
        <v>2</v>
      </c>
      <c r="AK300">
        <v>4.1000000000000002E-2</v>
      </c>
      <c r="AM300">
        <v>0.62</v>
      </c>
      <c r="AN300">
        <v>0.01</v>
      </c>
      <c r="AP300">
        <v>0.52</v>
      </c>
    </row>
    <row r="301" spans="1:45" x14ac:dyDescent="0.25">
      <c r="B301" t="s">
        <v>1168</v>
      </c>
      <c r="C301">
        <v>1</v>
      </c>
      <c r="D301" t="s">
        <v>1183</v>
      </c>
      <c r="E301" s="1" t="s">
        <v>1379</v>
      </c>
      <c r="F301" s="1" t="s">
        <v>729</v>
      </c>
      <c r="H301">
        <v>3.5</v>
      </c>
      <c r="I301" t="s">
        <v>1184</v>
      </c>
      <c r="J301" t="s">
        <v>293</v>
      </c>
      <c r="K301">
        <v>37</v>
      </c>
      <c r="L301">
        <v>45</v>
      </c>
      <c r="M301">
        <v>18</v>
      </c>
      <c r="N301">
        <v>1.1599999999999999</v>
      </c>
      <c r="O301">
        <v>1.45</v>
      </c>
      <c r="P301">
        <v>22</v>
      </c>
      <c r="Q301">
        <v>6.5</v>
      </c>
      <c r="R301" t="s">
        <v>257</v>
      </c>
      <c r="S301">
        <v>7.5</v>
      </c>
      <c r="T301">
        <v>662</v>
      </c>
      <c r="U301" s="7"/>
      <c r="Y301" t="s">
        <v>664</v>
      </c>
      <c r="Z301" t="s">
        <v>268</v>
      </c>
      <c r="AA301" t="s">
        <v>2</v>
      </c>
      <c r="AB301" t="s">
        <v>2</v>
      </c>
      <c r="AC301" t="s">
        <v>2</v>
      </c>
      <c r="AD301" t="s">
        <v>705</v>
      </c>
      <c r="AK301">
        <v>8.0000000000000002E-3</v>
      </c>
      <c r="AM301">
        <v>0.2</v>
      </c>
      <c r="AN301">
        <v>0.11</v>
      </c>
      <c r="AP301">
        <v>0.57999999999999996</v>
      </c>
    </row>
    <row r="302" spans="1:45" x14ac:dyDescent="0.25">
      <c r="B302" t="s">
        <v>1169</v>
      </c>
      <c r="C302">
        <v>1</v>
      </c>
      <c r="D302" t="s">
        <v>1180</v>
      </c>
      <c r="E302" s="1" t="s">
        <v>1379</v>
      </c>
      <c r="F302" s="1" t="s">
        <v>729</v>
      </c>
      <c r="H302">
        <v>2.2000000000000002</v>
      </c>
      <c r="I302" t="s">
        <v>307</v>
      </c>
      <c r="J302" t="s">
        <v>299</v>
      </c>
      <c r="K302">
        <v>37</v>
      </c>
      <c r="L302">
        <v>45</v>
      </c>
      <c r="M302">
        <v>18</v>
      </c>
      <c r="N302">
        <v>1.1599999999999999</v>
      </c>
      <c r="O302">
        <v>1.45</v>
      </c>
      <c r="P302">
        <v>28</v>
      </c>
      <c r="Q302">
        <v>6.5</v>
      </c>
      <c r="R302" t="s">
        <v>257</v>
      </c>
      <c r="S302">
        <v>7.5</v>
      </c>
      <c r="T302">
        <v>548</v>
      </c>
      <c r="U302" s="7"/>
      <c r="Y302" t="s">
        <v>664</v>
      </c>
      <c r="Z302" t="s">
        <v>308</v>
      </c>
      <c r="AA302" t="s">
        <v>2</v>
      </c>
      <c r="AB302" t="s">
        <v>708</v>
      </c>
      <c r="AC302" t="s">
        <v>2</v>
      </c>
      <c r="AK302">
        <v>8.0000000000000002E-3</v>
      </c>
      <c r="AM302">
        <v>0.02</v>
      </c>
      <c r="AN302">
        <v>0.09</v>
      </c>
      <c r="AP302">
        <v>0.64</v>
      </c>
    </row>
    <row r="303" spans="1:45" x14ac:dyDescent="0.25">
      <c r="B303" t="s">
        <v>1170</v>
      </c>
      <c r="C303">
        <v>1</v>
      </c>
      <c r="D303" t="s">
        <v>1181</v>
      </c>
      <c r="E303" s="1" t="s">
        <v>1379</v>
      </c>
      <c r="F303" s="1" t="s">
        <v>729</v>
      </c>
      <c r="H303">
        <v>2.7</v>
      </c>
      <c r="I303" t="s">
        <v>307</v>
      </c>
      <c r="J303" t="s">
        <v>299</v>
      </c>
      <c r="K303">
        <v>19</v>
      </c>
      <c r="L303">
        <v>60</v>
      </c>
      <c r="M303">
        <v>21</v>
      </c>
      <c r="N303">
        <v>1.45</v>
      </c>
      <c r="O303">
        <v>1.45</v>
      </c>
      <c r="P303">
        <v>33</v>
      </c>
      <c r="Q303">
        <v>6.5</v>
      </c>
      <c r="R303" t="s">
        <v>257</v>
      </c>
      <c r="S303">
        <v>7.5</v>
      </c>
      <c r="T303">
        <v>559</v>
      </c>
      <c r="U303" s="7"/>
      <c r="Y303" t="s">
        <v>664</v>
      </c>
      <c r="Z303" t="s">
        <v>621</v>
      </c>
      <c r="AA303" t="s">
        <v>2</v>
      </c>
      <c r="AB303" t="s">
        <v>708</v>
      </c>
      <c r="AC303" t="s">
        <v>2</v>
      </c>
      <c r="AK303">
        <v>0.09</v>
      </c>
      <c r="AM303">
        <v>0.78</v>
      </c>
      <c r="AN303">
        <v>0.44800000000000001</v>
      </c>
      <c r="AP303">
        <v>2.02</v>
      </c>
    </row>
    <row r="304" spans="1:45" x14ac:dyDescent="0.25">
      <c r="B304" t="s">
        <v>1171</v>
      </c>
      <c r="C304">
        <v>1</v>
      </c>
      <c r="D304" t="s">
        <v>1182</v>
      </c>
      <c r="E304" s="1" t="s">
        <v>1379</v>
      </c>
      <c r="F304" s="1" t="s">
        <v>729</v>
      </c>
      <c r="H304">
        <v>4</v>
      </c>
      <c r="I304" t="s">
        <v>1184</v>
      </c>
      <c r="J304" t="s">
        <v>798</v>
      </c>
      <c r="K304">
        <v>17</v>
      </c>
      <c r="L304">
        <v>51</v>
      </c>
      <c r="M304">
        <v>32</v>
      </c>
      <c r="N304">
        <v>0.87</v>
      </c>
      <c r="O304">
        <v>1.5</v>
      </c>
      <c r="P304">
        <v>18</v>
      </c>
      <c r="Q304">
        <v>6.5</v>
      </c>
      <c r="R304" t="s">
        <v>257</v>
      </c>
      <c r="S304">
        <v>7.5</v>
      </c>
      <c r="T304">
        <v>662</v>
      </c>
      <c r="U304" s="7"/>
      <c r="Y304" t="s">
        <v>664</v>
      </c>
      <c r="Z304" t="s">
        <v>268</v>
      </c>
      <c r="AA304" t="s">
        <v>2</v>
      </c>
      <c r="AB304" t="s">
        <v>2</v>
      </c>
      <c r="AC304" t="s">
        <v>2</v>
      </c>
      <c r="AD304" t="s">
        <v>705</v>
      </c>
      <c r="AK304">
        <v>0.3</v>
      </c>
      <c r="AM304">
        <v>1.42</v>
      </c>
      <c r="AN304">
        <v>0.22</v>
      </c>
      <c r="AP304">
        <v>1.28</v>
      </c>
    </row>
    <row r="305" spans="1:48" x14ac:dyDescent="0.25">
      <c r="B305" t="s">
        <v>1172</v>
      </c>
      <c r="C305">
        <v>1</v>
      </c>
      <c r="D305" t="s">
        <v>1183</v>
      </c>
      <c r="E305" s="1" t="s">
        <v>1379</v>
      </c>
      <c r="F305" s="1" t="s">
        <v>729</v>
      </c>
      <c r="H305">
        <v>3.5</v>
      </c>
      <c r="I305" t="s">
        <v>1184</v>
      </c>
      <c r="J305" t="s">
        <v>798</v>
      </c>
      <c r="K305">
        <v>37</v>
      </c>
      <c r="L305">
        <v>45</v>
      </c>
      <c r="M305">
        <v>18</v>
      </c>
      <c r="N305">
        <v>1.1599999999999999</v>
      </c>
      <c r="O305">
        <v>1.45</v>
      </c>
      <c r="P305">
        <v>22</v>
      </c>
      <c r="Q305">
        <v>6.5</v>
      </c>
      <c r="R305" t="s">
        <v>257</v>
      </c>
      <c r="S305">
        <v>7.5</v>
      </c>
      <c r="T305">
        <v>662</v>
      </c>
      <c r="U305" s="7"/>
      <c r="Y305" t="s">
        <v>664</v>
      </c>
      <c r="Z305" t="s">
        <v>268</v>
      </c>
      <c r="AA305" t="s">
        <v>2</v>
      </c>
      <c r="AB305" t="s">
        <v>2</v>
      </c>
      <c r="AC305" t="s">
        <v>2</v>
      </c>
      <c r="AK305">
        <v>0.04</v>
      </c>
      <c r="AM305">
        <v>2.2200000000000002</v>
      </c>
      <c r="AN305">
        <v>0.08</v>
      </c>
      <c r="AP305">
        <v>0.6</v>
      </c>
    </row>
    <row r="306" spans="1:48" x14ac:dyDescent="0.25">
      <c r="B306" t="s">
        <v>1173</v>
      </c>
      <c r="C306">
        <v>2</v>
      </c>
      <c r="D306" t="s">
        <v>1180</v>
      </c>
      <c r="E306" s="1" t="s">
        <v>1379</v>
      </c>
      <c r="F306" s="1" t="s">
        <v>729</v>
      </c>
      <c r="H306">
        <v>2.2000000000000002</v>
      </c>
      <c r="I306" t="s">
        <v>307</v>
      </c>
      <c r="K306">
        <v>37</v>
      </c>
      <c r="L306">
        <v>45</v>
      </c>
      <c r="M306">
        <v>18</v>
      </c>
      <c r="N306">
        <v>1.1599999999999999</v>
      </c>
      <c r="O306">
        <v>1.45</v>
      </c>
      <c r="P306">
        <v>28</v>
      </c>
      <c r="Q306">
        <v>6.5</v>
      </c>
      <c r="R306" t="s">
        <v>257</v>
      </c>
      <c r="S306">
        <v>7.5</v>
      </c>
      <c r="T306">
        <v>548</v>
      </c>
      <c r="Y306" t="s">
        <v>664</v>
      </c>
      <c r="Z306" t="s">
        <v>308</v>
      </c>
      <c r="AA306" t="s">
        <v>2</v>
      </c>
      <c r="AB306" t="s">
        <v>708</v>
      </c>
      <c r="AC306" t="s">
        <v>2</v>
      </c>
      <c r="AK306" s="8">
        <v>3.2500000000000001E-2</v>
      </c>
      <c r="AM306" s="8">
        <v>0.2</v>
      </c>
      <c r="AN306" s="8">
        <v>0.13975000000000001</v>
      </c>
      <c r="AP306" s="8">
        <v>0.65500000000000003</v>
      </c>
    </row>
    <row r="307" spans="1:48" x14ac:dyDescent="0.25">
      <c r="B307" t="s">
        <v>1174</v>
      </c>
      <c r="C307">
        <v>2</v>
      </c>
      <c r="D307" t="s">
        <v>1181</v>
      </c>
      <c r="E307" s="1" t="s">
        <v>1379</v>
      </c>
      <c r="F307" s="1" t="s">
        <v>729</v>
      </c>
      <c r="H307">
        <v>2.7</v>
      </c>
      <c r="I307" t="s">
        <v>307</v>
      </c>
      <c r="K307">
        <v>19</v>
      </c>
      <c r="L307">
        <v>60</v>
      </c>
      <c r="M307">
        <v>21</v>
      </c>
      <c r="N307">
        <v>1.45</v>
      </c>
      <c r="O307">
        <v>1.45</v>
      </c>
      <c r="P307">
        <v>33</v>
      </c>
      <c r="Q307">
        <v>6.5</v>
      </c>
      <c r="R307" t="s">
        <v>257</v>
      </c>
      <c r="S307">
        <v>7.5</v>
      </c>
      <c r="T307">
        <v>559</v>
      </c>
      <c r="Y307" t="s">
        <v>664</v>
      </c>
      <c r="Z307" t="s">
        <v>621</v>
      </c>
      <c r="AA307" t="s">
        <v>2</v>
      </c>
      <c r="AB307" t="s">
        <v>708</v>
      </c>
      <c r="AC307" t="s">
        <v>2</v>
      </c>
      <c r="AK307" s="8">
        <v>6.6250000000000003E-2</v>
      </c>
      <c r="AM307" s="8">
        <v>0.85000000000000009</v>
      </c>
      <c r="AN307" s="8">
        <v>0.26766666666666666</v>
      </c>
      <c r="AP307" s="8">
        <v>1.9300000000000004</v>
      </c>
    </row>
    <row r="308" spans="1:48" x14ac:dyDescent="0.25">
      <c r="B308" t="s">
        <v>1175</v>
      </c>
      <c r="C308">
        <v>2</v>
      </c>
      <c r="D308" t="s">
        <v>1182</v>
      </c>
      <c r="E308" s="1" t="s">
        <v>1379</v>
      </c>
      <c r="F308" s="1" t="s">
        <v>729</v>
      </c>
      <c r="H308">
        <v>4</v>
      </c>
      <c r="I308" t="s">
        <v>1184</v>
      </c>
      <c r="K308">
        <v>17</v>
      </c>
      <c r="L308">
        <v>51</v>
      </c>
      <c r="M308">
        <v>32</v>
      </c>
      <c r="N308">
        <v>0.87</v>
      </c>
      <c r="O308">
        <v>1.5</v>
      </c>
      <c r="P308">
        <v>18</v>
      </c>
      <c r="Q308">
        <v>6.5</v>
      </c>
      <c r="R308" t="s">
        <v>257</v>
      </c>
      <c r="S308">
        <v>7.5</v>
      </c>
      <c r="T308">
        <v>662</v>
      </c>
      <c r="Y308" t="s">
        <v>664</v>
      </c>
      <c r="Z308" t="s">
        <v>268</v>
      </c>
      <c r="AA308" t="s">
        <v>2</v>
      </c>
      <c r="AB308" t="s">
        <v>2</v>
      </c>
      <c r="AC308" t="s">
        <v>2</v>
      </c>
      <c r="AK308" s="8">
        <v>9.1499999999999998E-2</v>
      </c>
      <c r="AM308" s="8">
        <v>0.62749999999999995</v>
      </c>
      <c r="AN308" s="8">
        <v>7.8333333333333324E-2</v>
      </c>
      <c r="AP308" s="8">
        <v>0.65</v>
      </c>
    </row>
    <row r="309" spans="1:48" x14ac:dyDescent="0.25">
      <c r="B309" t="s">
        <v>1176</v>
      </c>
      <c r="C309">
        <v>2</v>
      </c>
      <c r="D309" t="s">
        <v>1183</v>
      </c>
      <c r="E309" s="1" t="s">
        <v>1379</v>
      </c>
      <c r="F309" s="1" t="s">
        <v>729</v>
      </c>
      <c r="H309">
        <v>3.5</v>
      </c>
      <c r="I309" t="s">
        <v>1184</v>
      </c>
      <c r="K309">
        <v>37</v>
      </c>
      <c r="L309">
        <v>45</v>
      </c>
      <c r="M309">
        <v>18</v>
      </c>
      <c r="N309">
        <v>1.1599999999999999</v>
      </c>
      <c r="O309">
        <v>1.45</v>
      </c>
      <c r="P309">
        <v>22</v>
      </c>
      <c r="Q309">
        <v>6.5</v>
      </c>
      <c r="R309" t="s">
        <v>257</v>
      </c>
      <c r="S309">
        <v>7.5</v>
      </c>
      <c r="T309">
        <v>662</v>
      </c>
      <c r="Y309" t="s">
        <v>664</v>
      </c>
      <c r="Z309" t="s">
        <v>268</v>
      </c>
      <c r="AA309" t="s">
        <v>2</v>
      </c>
      <c r="AB309" t="s">
        <v>2</v>
      </c>
      <c r="AC309" t="s">
        <v>2</v>
      </c>
      <c r="AK309" s="8">
        <v>3.266666666666667E-2</v>
      </c>
      <c r="AM309" s="8">
        <v>0.84000000000000019</v>
      </c>
      <c r="AN309" s="8">
        <v>5.0250000000000003E-2</v>
      </c>
      <c r="AP309" s="8">
        <v>0.36</v>
      </c>
    </row>
    <row r="310" spans="1:48" x14ac:dyDescent="0.25">
      <c r="A310" s="8" t="s">
        <v>1210</v>
      </c>
      <c r="B310" t="s">
        <v>1243</v>
      </c>
      <c r="C310">
        <v>1</v>
      </c>
      <c r="D310" t="s">
        <v>1219</v>
      </c>
      <c r="E310" s="1" t="s">
        <v>1379</v>
      </c>
      <c r="F310" s="1" t="s">
        <v>729</v>
      </c>
      <c r="H310">
        <f t="shared" ref="H310:H318" si="26">0.091*0.182*4</f>
        <v>6.6248000000000001E-2</v>
      </c>
      <c r="I310" t="s">
        <v>307</v>
      </c>
      <c r="K310">
        <v>17</v>
      </c>
      <c r="L310">
        <v>65</v>
      </c>
      <c r="M310">
        <v>18</v>
      </c>
      <c r="N310">
        <v>1.74</v>
      </c>
      <c r="O310">
        <v>1.45</v>
      </c>
      <c r="P310">
        <v>26.6</v>
      </c>
      <c r="Q310">
        <v>5.8</v>
      </c>
      <c r="R310" t="s">
        <v>108</v>
      </c>
      <c r="S310">
        <v>12</v>
      </c>
      <c r="T310">
        <v>613.1699999999995</v>
      </c>
      <c r="U310" s="7">
        <v>10.264958448753472</v>
      </c>
      <c r="V310">
        <v>0</v>
      </c>
      <c r="Z310" t="s">
        <v>308</v>
      </c>
      <c r="AA310" t="s">
        <v>2</v>
      </c>
      <c r="AB310" t="s">
        <v>2</v>
      </c>
      <c r="AC310" t="s">
        <v>2</v>
      </c>
      <c r="AH310">
        <v>1.4491003501992512</v>
      </c>
      <c r="AJ310">
        <v>2155</v>
      </c>
      <c r="AN310">
        <v>3.0717908465161216E-5</v>
      </c>
      <c r="AP310">
        <v>1.4445719116048788E-3</v>
      </c>
      <c r="AT310">
        <v>3.95E-2</v>
      </c>
      <c r="AV310">
        <v>1.0900000000000001</v>
      </c>
    </row>
    <row r="311" spans="1:48" x14ac:dyDescent="0.25">
      <c r="B311" t="s">
        <v>1211</v>
      </c>
      <c r="C311">
        <v>1</v>
      </c>
      <c r="D311" t="s">
        <v>1219</v>
      </c>
      <c r="E311" s="1" t="s">
        <v>1379</v>
      </c>
      <c r="F311" s="1" t="s">
        <v>729</v>
      </c>
      <c r="H311">
        <f t="shared" si="26"/>
        <v>6.6248000000000001E-2</v>
      </c>
      <c r="I311" t="s">
        <v>307</v>
      </c>
      <c r="K311">
        <v>17</v>
      </c>
      <c r="L311">
        <v>65</v>
      </c>
      <c r="M311">
        <v>18</v>
      </c>
      <c r="N311">
        <v>1.74</v>
      </c>
      <c r="O311">
        <v>1.45</v>
      </c>
      <c r="P311">
        <v>26.6</v>
      </c>
      <c r="Q311">
        <v>5.8</v>
      </c>
      <c r="R311" t="s">
        <v>108</v>
      </c>
      <c r="S311">
        <v>12</v>
      </c>
      <c r="T311">
        <v>613.1699999999995</v>
      </c>
      <c r="U311" s="7">
        <v>10.264958448753472</v>
      </c>
      <c r="V311">
        <v>9.6</v>
      </c>
      <c r="W311" t="s">
        <v>309</v>
      </c>
      <c r="X311" t="s">
        <v>6</v>
      </c>
      <c r="Z311" t="s">
        <v>308</v>
      </c>
      <c r="AA311" t="s">
        <v>2</v>
      </c>
      <c r="AB311" t="s">
        <v>2</v>
      </c>
      <c r="AC311" t="s">
        <v>2</v>
      </c>
      <c r="AH311">
        <v>1.524574326772129</v>
      </c>
      <c r="AJ311">
        <v>1595</v>
      </c>
      <c r="AN311">
        <v>2.4755464315903875E-3</v>
      </c>
      <c r="AP311">
        <v>8.3776113995894224E-3</v>
      </c>
      <c r="AT311">
        <v>2.34</v>
      </c>
      <c r="AV311">
        <v>3.9449999999999998</v>
      </c>
    </row>
    <row r="312" spans="1:48" x14ac:dyDescent="0.25">
      <c r="B312" t="s">
        <v>1212</v>
      </c>
      <c r="C312">
        <v>1</v>
      </c>
      <c r="D312" t="s">
        <v>1219</v>
      </c>
      <c r="E312" s="1" t="s">
        <v>1379</v>
      </c>
      <c r="F312" s="1" t="s">
        <v>729</v>
      </c>
      <c r="H312">
        <f t="shared" si="26"/>
        <v>6.6248000000000001E-2</v>
      </c>
      <c r="I312" t="s">
        <v>307</v>
      </c>
      <c r="K312">
        <v>17</v>
      </c>
      <c r="L312">
        <v>65</v>
      </c>
      <c r="M312">
        <v>18</v>
      </c>
      <c r="N312">
        <v>1.74</v>
      </c>
      <c r="O312">
        <v>1.45</v>
      </c>
      <c r="P312">
        <v>30.2</v>
      </c>
      <c r="Q312">
        <v>5.8</v>
      </c>
      <c r="R312" t="s">
        <v>108</v>
      </c>
      <c r="S312">
        <v>12</v>
      </c>
      <c r="T312">
        <v>613.1699999999995</v>
      </c>
      <c r="U312" s="7">
        <v>10.264958448753472</v>
      </c>
      <c r="V312">
        <v>12.2</v>
      </c>
      <c r="W312" t="s">
        <v>309</v>
      </c>
      <c r="X312" t="s">
        <v>6</v>
      </c>
      <c r="Z312" t="s">
        <v>308</v>
      </c>
      <c r="AA312" t="s">
        <v>2</v>
      </c>
      <c r="AB312" t="s">
        <v>2</v>
      </c>
      <c r="AC312" t="s">
        <v>2</v>
      </c>
      <c r="AH312">
        <v>1.1698466368796039</v>
      </c>
      <c r="AJ312">
        <v>1290</v>
      </c>
      <c r="AN312">
        <v>1.7962806424344886E-3</v>
      </c>
      <c r="AP312">
        <v>6.8832266634464437E-3</v>
      </c>
      <c r="AT312">
        <v>1.915</v>
      </c>
      <c r="AV312">
        <v>3.6850000000000001</v>
      </c>
    </row>
    <row r="313" spans="1:48" x14ac:dyDescent="0.25">
      <c r="B313" t="s">
        <v>1213</v>
      </c>
      <c r="C313">
        <v>1</v>
      </c>
      <c r="D313" t="s">
        <v>1219</v>
      </c>
      <c r="E313" s="1" t="s">
        <v>1379</v>
      </c>
      <c r="F313" s="1" t="s">
        <v>729</v>
      </c>
      <c r="H313">
        <f t="shared" si="26"/>
        <v>6.6248000000000001E-2</v>
      </c>
      <c r="I313" t="s">
        <v>307</v>
      </c>
      <c r="K313">
        <v>17</v>
      </c>
      <c r="L313">
        <v>65</v>
      </c>
      <c r="M313">
        <v>18</v>
      </c>
      <c r="N313">
        <v>1.74</v>
      </c>
      <c r="O313">
        <v>1.45</v>
      </c>
      <c r="P313">
        <v>31.1</v>
      </c>
      <c r="Q313">
        <v>5.8</v>
      </c>
      <c r="R313" t="s">
        <v>108</v>
      </c>
      <c r="S313">
        <v>12</v>
      </c>
      <c r="T313">
        <v>613.1699999999995</v>
      </c>
      <c r="U313" s="7">
        <v>10.264958448753472</v>
      </c>
      <c r="V313">
        <v>9.6</v>
      </c>
      <c r="W313" t="s">
        <v>309</v>
      </c>
      <c r="X313" t="s">
        <v>6</v>
      </c>
      <c r="Z313" t="s">
        <v>308</v>
      </c>
      <c r="AA313" t="s">
        <v>2</v>
      </c>
      <c r="AB313" t="s">
        <v>2</v>
      </c>
      <c r="AC313" t="s">
        <v>2</v>
      </c>
      <c r="AH313">
        <v>0.60303707281729269</v>
      </c>
      <c r="AJ313">
        <v>770</v>
      </c>
      <c r="AN313">
        <v>1.5170269291148411E-3</v>
      </c>
      <c r="AP313">
        <v>4.7095761381475663E-3</v>
      </c>
      <c r="AT313">
        <v>1.855</v>
      </c>
      <c r="AV313">
        <v>2.85</v>
      </c>
    </row>
    <row r="314" spans="1:48" x14ac:dyDescent="0.25">
      <c r="B314" t="s">
        <v>1214</v>
      </c>
      <c r="C314">
        <v>1</v>
      </c>
      <c r="D314" t="s">
        <v>1219</v>
      </c>
      <c r="E314" s="1" t="s">
        <v>1379</v>
      </c>
      <c r="F314" s="1" t="s">
        <v>729</v>
      </c>
      <c r="H314">
        <f t="shared" si="26"/>
        <v>6.6248000000000001E-2</v>
      </c>
      <c r="I314" t="s">
        <v>307</v>
      </c>
      <c r="K314">
        <v>17</v>
      </c>
      <c r="L314">
        <v>65</v>
      </c>
      <c r="M314">
        <v>18</v>
      </c>
      <c r="N314">
        <v>1.74</v>
      </c>
      <c r="O314">
        <v>1.45</v>
      </c>
      <c r="P314">
        <v>27.3</v>
      </c>
      <c r="Q314">
        <v>5.8</v>
      </c>
      <c r="R314" t="s">
        <v>108</v>
      </c>
      <c r="S314">
        <v>12</v>
      </c>
      <c r="T314">
        <v>613.1699999999995</v>
      </c>
      <c r="U314" s="7">
        <v>10.264958448753472</v>
      </c>
      <c r="V314">
        <v>12.2</v>
      </c>
      <c r="W314" t="s">
        <v>309</v>
      </c>
      <c r="X314" t="s">
        <v>6</v>
      </c>
      <c r="Z314" t="s">
        <v>308</v>
      </c>
      <c r="AA314" t="s">
        <v>2</v>
      </c>
      <c r="AB314" t="s">
        <v>2</v>
      </c>
      <c r="AC314" t="s">
        <v>2</v>
      </c>
      <c r="AH314">
        <v>1.426458157227388</v>
      </c>
      <c r="AJ314">
        <v>2140</v>
      </c>
      <c r="AN314">
        <v>1.7434488588334743E-3</v>
      </c>
      <c r="AP314">
        <v>7.1851225697379542E-3</v>
      </c>
      <c r="AT314">
        <v>2.6</v>
      </c>
      <c r="AV314">
        <v>5.2</v>
      </c>
    </row>
    <row r="315" spans="1:48" x14ac:dyDescent="0.25">
      <c r="B315" t="s">
        <v>1215</v>
      </c>
      <c r="C315">
        <v>1</v>
      </c>
      <c r="D315" t="s">
        <v>1219</v>
      </c>
      <c r="E315" s="1" t="s">
        <v>1379</v>
      </c>
      <c r="F315" s="1" t="s">
        <v>729</v>
      </c>
      <c r="H315">
        <f t="shared" si="26"/>
        <v>6.6248000000000001E-2</v>
      </c>
      <c r="I315" t="s">
        <v>307</v>
      </c>
      <c r="K315">
        <v>17</v>
      </c>
      <c r="L315">
        <v>65</v>
      </c>
      <c r="M315">
        <v>18</v>
      </c>
      <c r="N315">
        <v>1.74</v>
      </c>
      <c r="O315">
        <v>1.45</v>
      </c>
      <c r="P315">
        <v>40.200000000000003</v>
      </c>
      <c r="Q315">
        <v>5.8</v>
      </c>
      <c r="R315" t="s">
        <v>108</v>
      </c>
      <c r="S315">
        <v>12</v>
      </c>
      <c r="T315">
        <v>613.1699999999995</v>
      </c>
      <c r="U315" s="7">
        <v>10.264958448753472</v>
      </c>
      <c r="V315">
        <v>9.6</v>
      </c>
      <c r="W315" t="s">
        <v>309</v>
      </c>
      <c r="X315" t="s">
        <v>303</v>
      </c>
      <c r="Z315" t="s">
        <v>308</v>
      </c>
      <c r="AA315" t="s">
        <v>2</v>
      </c>
      <c r="AB315" t="s">
        <v>2</v>
      </c>
      <c r="AC315" t="s">
        <v>2</v>
      </c>
      <c r="AH315">
        <v>0.57284748218814163</v>
      </c>
      <c r="AJ315">
        <v>935</v>
      </c>
      <c r="AN315">
        <v>1.3736263736263736E-4</v>
      </c>
      <c r="AP315">
        <v>1.9321338002656683E-3</v>
      </c>
      <c r="AT315">
        <v>0.26150000000000001</v>
      </c>
      <c r="AV315">
        <v>1.58</v>
      </c>
    </row>
    <row r="316" spans="1:48" x14ac:dyDescent="0.25">
      <c r="B316" t="s">
        <v>1216</v>
      </c>
      <c r="C316">
        <v>1</v>
      </c>
      <c r="D316" t="s">
        <v>1219</v>
      </c>
      <c r="E316" s="1" t="s">
        <v>1379</v>
      </c>
      <c r="F316" s="1" t="s">
        <v>729</v>
      </c>
      <c r="H316">
        <f t="shared" si="26"/>
        <v>6.6248000000000001E-2</v>
      </c>
      <c r="I316" t="s">
        <v>307</v>
      </c>
      <c r="K316">
        <v>17</v>
      </c>
      <c r="L316">
        <v>65</v>
      </c>
      <c r="M316">
        <v>18</v>
      </c>
      <c r="N316">
        <v>1.74</v>
      </c>
      <c r="O316">
        <v>1.45</v>
      </c>
      <c r="P316">
        <v>62</v>
      </c>
      <c r="Q316">
        <v>5.8</v>
      </c>
      <c r="R316" t="s">
        <v>108</v>
      </c>
      <c r="S316">
        <v>12</v>
      </c>
      <c r="T316">
        <v>613.1699999999995</v>
      </c>
      <c r="U316" s="7">
        <v>10.264958448753472</v>
      </c>
      <c r="V316">
        <v>12.2</v>
      </c>
      <c r="W316" t="s">
        <v>309</v>
      </c>
      <c r="X316" t="s">
        <v>303</v>
      </c>
      <c r="Z316" t="s">
        <v>308</v>
      </c>
      <c r="AA316" t="s">
        <v>2</v>
      </c>
      <c r="AB316" t="s">
        <v>2</v>
      </c>
      <c r="AC316" t="s">
        <v>2</v>
      </c>
      <c r="AH316">
        <v>5.705832628909552</v>
      </c>
      <c r="AJ316">
        <v>4880</v>
      </c>
      <c r="AN316">
        <v>5.758664412510566E-4</v>
      </c>
      <c r="AP316">
        <v>9.8719961357324002E-3</v>
      </c>
      <c r="AT316">
        <v>0.51</v>
      </c>
      <c r="AV316">
        <v>4.2300000000000004</v>
      </c>
    </row>
    <row r="317" spans="1:48" x14ac:dyDescent="0.25">
      <c r="B317" t="s">
        <v>1217</v>
      </c>
      <c r="C317">
        <v>1</v>
      </c>
      <c r="D317" t="s">
        <v>1219</v>
      </c>
      <c r="E317" s="1" t="s">
        <v>1379</v>
      </c>
      <c r="F317" s="1" t="s">
        <v>729</v>
      </c>
      <c r="H317">
        <f t="shared" si="26"/>
        <v>6.6248000000000001E-2</v>
      </c>
      <c r="I317" t="s">
        <v>307</v>
      </c>
      <c r="K317">
        <v>17</v>
      </c>
      <c r="L317">
        <v>65</v>
      </c>
      <c r="M317">
        <v>18</v>
      </c>
      <c r="N317">
        <v>1.74</v>
      </c>
      <c r="O317">
        <v>1.45</v>
      </c>
      <c r="P317">
        <v>38.200000000000003</v>
      </c>
      <c r="Q317">
        <v>5.8</v>
      </c>
      <c r="R317" t="s">
        <v>108</v>
      </c>
      <c r="S317">
        <v>12</v>
      </c>
      <c r="T317">
        <v>613.1699999999995</v>
      </c>
      <c r="U317" s="7">
        <v>10.264958448753472</v>
      </c>
      <c r="V317">
        <v>9.6</v>
      </c>
      <c r="W317" t="s">
        <v>309</v>
      </c>
      <c r="X317" t="s">
        <v>6</v>
      </c>
      <c r="Z317" t="s">
        <v>308</v>
      </c>
      <c r="AA317" t="s">
        <v>2</v>
      </c>
      <c r="AB317" t="s">
        <v>2</v>
      </c>
      <c r="AC317" t="s">
        <v>708</v>
      </c>
      <c r="AH317">
        <v>0.77738195870064009</v>
      </c>
      <c r="AJ317">
        <v>1075</v>
      </c>
      <c r="AN317">
        <v>1.1547518415650285E-3</v>
      </c>
      <c r="AP317">
        <v>5.1322304069556816E-3</v>
      </c>
      <c r="AT317">
        <v>1.6950000000000001</v>
      </c>
      <c r="AV317">
        <v>3.59</v>
      </c>
    </row>
    <row r="318" spans="1:48" x14ac:dyDescent="0.25">
      <c r="B318" t="s">
        <v>1218</v>
      </c>
      <c r="C318">
        <v>1</v>
      </c>
      <c r="D318" t="s">
        <v>1219</v>
      </c>
      <c r="E318" s="1" t="s">
        <v>1379</v>
      </c>
      <c r="F318" s="1" t="s">
        <v>729</v>
      </c>
      <c r="H318">
        <f t="shared" si="26"/>
        <v>6.6248000000000001E-2</v>
      </c>
      <c r="I318" t="s">
        <v>307</v>
      </c>
      <c r="K318">
        <v>17</v>
      </c>
      <c r="L318">
        <v>65</v>
      </c>
      <c r="M318">
        <v>18</v>
      </c>
      <c r="N318">
        <v>1.74</v>
      </c>
      <c r="O318">
        <v>1.45</v>
      </c>
      <c r="P318">
        <v>26.3</v>
      </c>
      <c r="Q318">
        <v>5.8</v>
      </c>
      <c r="R318" t="s">
        <v>108</v>
      </c>
      <c r="S318">
        <v>12</v>
      </c>
      <c r="T318">
        <v>613.1699999999995</v>
      </c>
      <c r="U318" s="7">
        <v>10.264958448753472</v>
      </c>
      <c r="V318">
        <v>12.2</v>
      </c>
      <c r="W318" t="s">
        <v>309</v>
      </c>
      <c r="X318" t="s">
        <v>6</v>
      </c>
      <c r="Z318" t="s">
        <v>308</v>
      </c>
      <c r="AA318" t="s">
        <v>2</v>
      </c>
      <c r="AB318" t="s">
        <v>2</v>
      </c>
      <c r="AC318" t="s">
        <v>708</v>
      </c>
      <c r="AH318">
        <v>0.74643762830576021</v>
      </c>
      <c r="AJ318">
        <v>1110</v>
      </c>
      <c r="AN318">
        <v>2.362335466731071E-3</v>
      </c>
      <c r="AP318">
        <v>6.4152880086946014E-3</v>
      </c>
      <c r="AT318">
        <v>3.4449999999999998</v>
      </c>
      <c r="AV318">
        <v>4.6349999999999998</v>
      </c>
    </row>
    <row r="319" spans="1:48" x14ac:dyDescent="0.25">
      <c r="A319" s="8" t="s">
        <v>1247</v>
      </c>
      <c r="B319" t="s">
        <v>1339</v>
      </c>
      <c r="C319">
        <v>1</v>
      </c>
      <c r="D319" t="s">
        <v>1380</v>
      </c>
      <c r="E319" s="1" t="s">
        <v>1378</v>
      </c>
      <c r="F319" s="1" t="s">
        <v>729</v>
      </c>
      <c r="G319">
        <v>13</v>
      </c>
      <c r="H319">
        <v>0.68</v>
      </c>
      <c r="I319" t="s">
        <v>307</v>
      </c>
      <c r="J319" t="str">
        <f t="shared" ref="J319:J335" si="27">RIGHT(B319,1)</f>
        <v>C</v>
      </c>
      <c r="K319">
        <v>27</v>
      </c>
      <c r="L319">
        <v>54</v>
      </c>
      <c r="M319">
        <v>19</v>
      </c>
      <c r="N319">
        <v>1.1599999999999999</v>
      </c>
      <c r="O319">
        <v>1.4</v>
      </c>
      <c r="Q319">
        <v>5.5</v>
      </c>
      <c r="R319" t="s">
        <v>108</v>
      </c>
      <c r="S319">
        <v>12</v>
      </c>
      <c r="U319" s="7"/>
      <c r="V319">
        <v>0</v>
      </c>
      <c r="W319" t="s">
        <v>309</v>
      </c>
      <c r="X319" t="s">
        <v>6</v>
      </c>
      <c r="Z319" t="s">
        <v>268</v>
      </c>
      <c r="AA319" t="s">
        <v>2</v>
      </c>
      <c r="AB319" t="s">
        <v>2</v>
      </c>
      <c r="AC319" t="s">
        <v>708</v>
      </c>
      <c r="AE319">
        <v>29.875</v>
      </c>
      <c r="AH319">
        <v>1904.375</v>
      </c>
      <c r="AN319">
        <v>6.6250000000000003E-2</v>
      </c>
      <c r="AP319">
        <v>1.59375</v>
      </c>
    </row>
    <row r="320" spans="1:48" x14ac:dyDescent="0.25">
      <c r="B320" t="s">
        <v>1340</v>
      </c>
      <c r="C320">
        <v>1</v>
      </c>
      <c r="D320" t="s">
        <v>1380</v>
      </c>
      <c r="E320" s="1" t="s">
        <v>1378</v>
      </c>
      <c r="F320" s="1" t="s">
        <v>729</v>
      </c>
      <c r="G320">
        <v>13</v>
      </c>
      <c r="H320">
        <v>0.68</v>
      </c>
      <c r="I320" t="s">
        <v>307</v>
      </c>
      <c r="J320" t="str">
        <f t="shared" si="27"/>
        <v>S</v>
      </c>
      <c r="K320">
        <v>27</v>
      </c>
      <c r="L320">
        <v>54</v>
      </c>
      <c r="M320">
        <v>19</v>
      </c>
      <c r="N320">
        <v>1.1599999999999999</v>
      </c>
      <c r="O320">
        <v>1.4</v>
      </c>
      <c r="Q320">
        <v>5.5</v>
      </c>
      <c r="R320" t="s">
        <v>108</v>
      </c>
      <c r="S320">
        <v>12</v>
      </c>
      <c r="U320" s="7"/>
      <c r="V320">
        <v>13.999999999999998</v>
      </c>
      <c r="W320" t="s">
        <v>309</v>
      </c>
      <c r="X320" t="s">
        <v>6</v>
      </c>
      <c r="Z320" t="s">
        <v>268</v>
      </c>
      <c r="AA320" t="s">
        <v>2</v>
      </c>
      <c r="AB320" t="s">
        <v>2</v>
      </c>
      <c r="AC320" t="s">
        <v>708</v>
      </c>
      <c r="AE320">
        <v>13.125</v>
      </c>
      <c r="AH320">
        <v>35.375</v>
      </c>
      <c r="AN320">
        <v>0.02</v>
      </c>
      <c r="AP320">
        <v>7.4999999999999997E-2</v>
      </c>
    </row>
    <row r="321" spans="2:42" x14ac:dyDescent="0.25">
      <c r="B321" t="s">
        <v>1341</v>
      </c>
      <c r="C321">
        <v>1</v>
      </c>
      <c r="D321" t="s">
        <v>1310</v>
      </c>
      <c r="E321" s="1" t="s">
        <v>1378</v>
      </c>
      <c r="F321" s="1" t="s">
        <v>729</v>
      </c>
      <c r="G321">
        <v>7</v>
      </c>
      <c r="H321">
        <v>0.55000000000000004</v>
      </c>
      <c r="I321" t="s">
        <v>307</v>
      </c>
      <c r="J321" t="str">
        <f t="shared" si="27"/>
        <v>C</v>
      </c>
      <c r="K321">
        <v>27</v>
      </c>
      <c r="L321">
        <v>54</v>
      </c>
      <c r="M321">
        <v>19</v>
      </c>
      <c r="N321">
        <v>1.1599999999999999</v>
      </c>
      <c r="O321">
        <v>1.4</v>
      </c>
      <c r="Q321">
        <v>5.5</v>
      </c>
      <c r="R321" t="s">
        <v>108</v>
      </c>
      <c r="S321">
        <v>12</v>
      </c>
      <c r="U321" s="7"/>
      <c r="V321">
        <v>14</v>
      </c>
      <c r="W321" t="s">
        <v>309</v>
      </c>
      <c r="X321" t="s">
        <v>6</v>
      </c>
      <c r="Z321" t="s">
        <v>268</v>
      </c>
      <c r="AA321" t="s">
        <v>2</v>
      </c>
      <c r="AB321" t="s">
        <v>2</v>
      </c>
      <c r="AC321" t="s">
        <v>708</v>
      </c>
      <c r="AE321">
        <v>161</v>
      </c>
      <c r="AH321">
        <v>1313.625</v>
      </c>
      <c r="AN321">
        <v>0.19500000000000001</v>
      </c>
      <c r="AP321">
        <v>0.89124999999999999</v>
      </c>
    </row>
    <row r="322" spans="2:42" x14ac:dyDescent="0.25">
      <c r="B322" t="s">
        <v>1342</v>
      </c>
      <c r="C322">
        <v>1</v>
      </c>
      <c r="D322" t="s">
        <v>1310</v>
      </c>
      <c r="E322" s="1" t="s">
        <v>1378</v>
      </c>
      <c r="F322" s="1" t="s">
        <v>729</v>
      </c>
      <c r="G322">
        <v>7</v>
      </c>
      <c r="H322">
        <v>0.55000000000000004</v>
      </c>
      <c r="I322" t="s">
        <v>307</v>
      </c>
      <c r="J322" t="str">
        <f t="shared" si="27"/>
        <v>S</v>
      </c>
      <c r="K322">
        <v>27</v>
      </c>
      <c r="L322">
        <v>54</v>
      </c>
      <c r="M322">
        <v>19</v>
      </c>
      <c r="N322">
        <v>1.1599999999999999</v>
      </c>
      <c r="O322">
        <v>1.4</v>
      </c>
      <c r="Q322">
        <v>5.5</v>
      </c>
      <c r="R322" t="s">
        <v>108</v>
      </c>
      <c r="S322">
        <v>12</v>
      </c>
      <c r="U322" s="7"/>
      <c r="V322">
        <v>0</v>
      </c>
      <c r="W322" t="s">
        <v>309</v>
      </c>
      <c r="X322" t="s">
        <v>6</v>
      </c>
      <c r="Z322" t="s">
        <v>268</v>
      </c>
      <c r="AA322" t="s">
        <v>2</v>
      </c>
      <c r="AB322" t="s">
        <v>2</v>
      </c>
      <c r="AC322" t="s">
        <v>708</v>
      </c>
      <c r="AE322">
        <v>172.375</v>
      </c>
      <c r="AH322">
        <v>1038.625</v>
      </c>
      <c r="AN322">
        <v>0.22875000000000001</v>
      </c>
      <c r="AP322">
        <v>0.80500000000000005</v>
      </c>
    </row>
    <row r="323" spans="2:42" x14ac:dyDescent="0.25">
      <c r="B323" t="s">
        <v>1343</v>
      </c>
      <c r="C323">
        <v>1</v>
      </c>
      <c r="D323" t="s">
        <v>1311</v>
      </c>
      <c r="E323" s="1" t="s">
        <v>1378</v>
      </c>
      <c r="F323" s="1" t="s">
        <v>729</v>
      </c>
      <c r="G323">
        <v>11</v>
      </c>
      <c r="H323">
        <v>0.59</v>
      </c>
      <c r="I323" t="s">
        <v>307</v>
      </c>
      <c r="J323" t="str">
        <f t="shared" si="27"/>
        <v>C</v>
      </c>
      <c r="K323">
        <v>27</v>
      </c>
      <c r="L323">
        <v>54</v>
      </c>
      <c r="M323">
        <v>19</v>
      </c>
      <c r="N323">
        <v>1.1599999999999999</v>
      </c>
      <c r="O323">
        <v>1.4</v>
      </c>
      <c r="Q323">
        <v>5.5</v>
      </c>
      <c r="R323" t="s">
        <v>108</v>
      </c>
      <c r="S323">
        <v>12</v>
      </c>
      <c r="U323" s="7"/>
      <c r="V323">
        <v>0</v>
      </c>
      <c r="W323" t="s">
        <v>309</v>
      </c>
      <c r="X323" t="s">
        <v>6</v>
      </c>
      <c r="Z323" t="s">
        <v>308</v>
      </c>
      <c r="AA323" t="s">
        <v>2</v>
      </c>
      <c r="AB323" t="s">
        <v>2</v>
      </c>
      <c r="AC323" t="s">
        <v>708</v>
      </c>
      <c r="AE323">
        <v>98.125</v>
      </c>
      <c r="AH323">
        <v>556.125</v>
      </c>
      <c r="AN323">
        <v>0.315</v>
      </c>
      <c r="AP323">
        <v>0.67874999999999996</v>
      </c>
    </row>
    <row r="324" spans="2:42" x14ac:dyDescent="0.25">
      <c r="B324" t="s">
        <v>1344</v>
      </c>
      <c r="C324">
        <v>1</v>
      </c>
      <c r="D324" t="s">
        <v>1311</v>
      </c>
      <c r="E324" s="1" t="s">
        <v>1378</v>
      </c>
      <c r="F324" s="1" t="s">
        <v>729</v>
      </c>
      <c r="G324">
        <v>11</v>
      </c>
      <c r="H324">
        <v>0.59</v>
      </c>
      <c r="I324" t="s">
        <v>307</v>
      </c>
      <c r="J324" t="str">
        <f t="shared" si="27"/>
        <v>S</v>
      </c>
      <c r="K324">
        <v>27</v>
      </c>
      <c r="L324">
        <v>54</v>
      </c>
      <c r="M324">
        <v>19</v>
      </c>
      <c r="N324">
        <v>1.1599999999999999</v>
      </c>
      <c r="O324">
        <v>1.4</v>
      </c>
      <c r="Q324">
        <v>5.5</v>
      </c>
      <c r="R324" t="s">
        <v>108</v>
      </c>
      <c r="S324">
        <v>12</v>
      </c>
      <c r="U324" s="7"/>
      <c r="V324">
        <v>13.999999999999998</v>
      </c>
      <c r="W324" t="s">
        <v>309</v>
      </c>
      <c r="X324" t="s">
        <v>6</v>
      </c>
      <c r="Z324" t="s">
        <v>308</v>
      </c>
      <c r="AA324" t="s">
        <v>2</v>
      </c>
      <c r="AB324" t="s">
        <v>2</v>
      </c>
      <c r="AC324" t="s">
        <v>708</v>
      </c>
      <c r="AE324">
        <v>63.75</v>
      </c>
      <c r="AH324">
        <v>696</v>
      </c>
      <c r="AN324">
        <v>0.17624999999999999</v>
      </c>
      <c r="AP324">
        <v>0.48249999999999998</v>
      </c>
    </row>
    <row r="325" spans="2:42" x14ac:dyDescent="0.25">
      <c r="B325" t="s">
        <v>1345</v>
      </c>
      <c r="C325">
        <v>1</v>
      </c>
      <c r="D325" t="s">
        <v>1312</v>
      </c>
      <c r="E325" s="1" t="s">
        <v>1378</v>
      </c>
      <c r="F325" s="1" t="s">
        <v>729</v>
      </c>
      <c r="G325">
        <v>10</v>
      </c>
      <c r="H325">
        <v>0.79</v>
      </c>
      <c r="I325" t="s">
        <v>307</v>
      </c>
      <c r="J325" t="str">
        <f t="shared" si="27"/>
        <v>C</v>
      </c>
      <c r="K325">
        <v>27</v>
      </c>
      <c r="L325">
        <v>54</v>
      </c>
      <c r="M325">
        <v>19</v>
      </c>
      <c r="N325">
        <v>1.1599999999999999</v>
      </c>
      <c r="O325">
        <v>1.4</v>
      </c>
      <c r="Q325">
        <v>5.5</v>
      </c>
      <c r="R325" t="s">
        <v>108</v>
      </c>
      <c r="S325">
        <v>12</v>
      </c>
      <c r="U325" s="7"/>
      <c r="V325">
        <v>14</v>
      </c>
      <c r="W325" t="s">
        <v>309</v>
      </c>
      <c r="X325" t="s">
        <v>6</v>
      </c>
      <c r="Z325" t="s">
        <v>308</v>
      </c>
      <c r="AA325" t="s">
        <v>2</v>
      </c>
      <c r="AB325" t="s">
        <v>2</v>
      </c>
      <c r="AC325" t="s">
        <v>708</v>
      </c>
      <c r="AE325">
        <v>119</v>
      </c>
      <c r="AH325">
        <v>882.625</v>
      </c>
      <c r="AN325">
        <v>0.26874999999999999</v>
      </c>
      <c r="AP325">
        <v>1.0325</v>
      </c>
    </row>
    <row r="326" spans="2:42" x14ac:dyDescent="0.25">
      <c r="B326" t="s">
        <v>1346</v>
      </c>
      <c r="C326">
        <v>1</v>
      </c>
      <c r="D326" t="s">
        <v>1312</v>
      </c>
      <c r="E326" s="1" t="s">
        <v>1378</v>
      </c>
      <c r="F326" s="1" t="s">
        <v>729</v>
      </c>
      <c r="G326">
        <v>10</v>
      </c>
      <c r="H326">
        <v>0.79</v>
      </c>
      <c r="I326" t="s">
        <v>307</v>
      </c>
      <c r="J326" t="str">
        <f t="shared" si="27"/>
        <v>S</v>
      </c>
      <c r="K326">
        <v>27</v>
      </c>
      <c r="L326">
        <v>54</v>
      </c>
      <c r="M326">
        <v>19</v>
      </c>
      <c r="N326">
        <v>1.1599999999999999</v>
      </c>
      <c r="O326">
        <v>1.4</v>
      </c>
      <c r="Q326">
        <v>5.5</v>
      </c>
      <c r="R326" t="s">
        <v>108</v>
      </c>
      <c r="S326">
        <v>12</v>
      </c>
      <c r="U326" s="7"/>
      <c r="V326">
        <v>0</v>
      </c>
      <c r="W326" t="s">
        <v>309</v>
      </c>
      <c r="X326" t="s">
        <v>6</v>
      </c>
      <c r="Z326" t="s">
        <v>308</v>
      </c>
      <c r="AA326" t="s">
        <v>2</v>
      </c>
      <c r="AB326" t="s">
        <v>2</v>
      </c>
      <c r="AC326" t="s">
        <v>708</v>
      </c>
      <c r="AE326">
        <v>147.875</v>
      </c>
      <c r="AH326">
        <v>1091.75</v>
      </c>
      <c r="AN326">
        <v>0.24249999999999999</v>
      </c>
      <c r="AP326">
        <v>0.96750000000000003</v>
      </c>
    </row>
    <row r="327" spans="2:42" x14ac:dyDescent="0.25">
      <c r="B327" t="s">
        <v>1347</v>
      </c>
      <c r="C327">
        <v>1</v>
      </c>
      <c r="D327" t="s">
        <v>1313</v>
      </c>
      <c r="E327" s="1" t="s">
        <v>1378</v>
      </c>
      <c r="F327" s="1" t="s">
        <v>729</v>
      </c>
      <c r="G327">
        <v>6</v>
      </c>
      <c r="H327">
        <v>0.45</v>
      </c>
      <c r="I327" t="s">
        <v>313</v>
      </c>
      <c r="J327" t="str">
        <f t="shared" si="27"/>
        <v>C</v>
      </c>
      <c r="K327">
        <v>27</v>
      </c>
      <c r="L327">
        <v>54</v>
      </c>
      <c r="M327">
        <v>19</v>
      </c>
      <c r="N327">
        <v>1.1599999999999999</v>
      </c>
      <c r="O327">
        <v>1.4</v>
      </c>
      <c r="Q327">
        <v>5.5</v>
      </c>
      <c r="R327" t="s">
        <v>108</v>
      </c>
      <c r="S327">
        <v>12</v>
      </c>
      <c r="U327" s="7"/>
      <c r="V327">
        <v>18</v>
      </c>
      <c r="W327" t="s">
        <v>325</v>
      </c>
      <c r="X327" t="s">
        <v>6</v>
      </c>
      <c r="Z327" t="s">
        <v>621</v>
      </c>
      <c r="AA327" t="s">
        <v>2</v>
      </c>
      <c r="AB327" t="s">
        <v>2</v>
      </c>
      <c r="AC327" t="s">
        <v>2</v>
      </c>
      <c r="AE327">
        <v>145.33333333333334</v>
      </c>
      <c r="AH327">
        <v>595.33333333333337</v>
      </c>
      <c r="AN327">
        <v>0.80500000000000005</v>
      </c>
      <c r="AP327">
        <v>1.62</v>
      </c>
    </row>
    <row r="328" spans="2:42" x14ac:dyDescent="0.25">
      <c r="B328" t="s">
        <v>1348</v>
      </c>
      <c r="C328">
        <v>1</v>
      </c>
      <c r="D328" t="s">
        <v>1313</v>
      </c>
      <c r="E328" s="1" t="s">
        <v>1378</v>
      </c>
      <c r="F328" s="1" t="s">
        <v>729</v>
      </c>
      <c r="G328">
        <v>6</v>
      </c>
      <c r="H328">
        <v>0.45</v>
      </c>
      <c r="I328" t="s">
        <v>313</v>
      </c>
      <c r="J328" t="str">
        <f t="shared" si="27"/>
        <v>S</v>
      </c>
      <c r="K328">
        <v>27</v>
      </c>
      <c r="L328">
        <v>54</v>
      </c>
      <c r="M328">
        <v>19</v>
      </c>
      <c r="N328">
        <v>1.1599999999999999</v>
      </c>
      <c r="O328">
        <v>1.4</v>
      </c>
      <c r="Q328">
        <v>5.5</v>
      </c>
      <c r="R328" t="s">
        <v>108</v>
      </c>
      <c r="S328">
        <v>12</v>
      </c>
      <c r="U328" s="7"/>
      <c r="V328">
        <v>22.400000000000002</v>
      </c>
      <c r="W328" t="s">
        <v>325</v>
      </c>
      <c r="X328" t="s">
        <v>6</v>
      </c>
      <c r="Z328" t="s">
        <v>621</v>
      </c>
      <c r="AA328" t="s">
        <v>2</v>
      </c>
      <c r="AB328" t="s">
        <v>2</v>
      </c>
      <c r="AC328" t="s">
        <v>2</v>
      </c>
      <c r="AE328">
        <v>111.6</v>
      </c>
      <c r="AH328">
        <v>1039.2</v>
      </c>
      <c r="AN328">
        <v>0.21000000000000002</v>
      </c>
      <c r="AP328">
        <v>1.3220000000000001</v>
      </c>
    </row>
    <row r="329" spans="2:42" x14ac:dyDescent="0.25">
      <c r="B329" t="s">
        <v>1349</v>
      </c>
      <c r="C329">
        <v>1</v>
      </c>
      <c r="D329" t="s">
        <v>1313</v>
      </c>
      <c r="E329" s="1" t="s">
        <v>1378</v>
      </c>
      <c r="F329" s="1" t="s">
        <v>729</v>
      </c>
      <c r="G329">
        <v>6</v>
      </c>
      <c r="H329">
        <v>0.45</v>
      </c>
      <c r="I329" t="s">
        <v>313</v>
      </c>
      <c r="J329" t="str">
        <f t="shared" si="27"/>
        <v>W</v>
      </c>
      <c r="K329">
        <v>27</v>
      </c>
      <c r="L329">
        <v>54</v>
      </c>
      <c r="M329">
        <v>19</v>
      </c>
      <c r="N329">
        <v>1.1599999999999999</v>
      </c>
      <c r="O329">
        <v>1.4</v>
      </c>
      <c r="Q329">
        <v>5.5</v>
      </c>
      <c r="R329" t="s">
        <v>108</v>
      </c>
      <c r="S329">
        <v>12</v>
      </c>
      <c r="U329" s="7"/>
      <c r="V329">
        <v>0</v>
      </c>
      <c r="W329" t="s">
        <v>325</v>
      </c>
      <c r="X329" t="s">
        <v>6</v>
      </c>
      <c r="Z329" t="s">
        <v>621</v>
      </c>
      <c r="AA329" t="s">
        <v>2</v>
      </c>
      <c r="AB329" t="s">
        <v>2</v>
      </c>
      <c r="AC329" t="s">
        <v>2</v>
      </c>
      <c r="AE329">
        <v>187.4</v>
      </c>
      <c r="AH329">
        <v>239</v>
      </c>
      <c r="AN329">
        <v>0.57000000000000006</v>
      </c>
      <c r="AP329">
        <v>1.7559999999999998</v>
      </c>
    </row>
    <row r="330" spans="2:42" x14ac:dyDescent="0.25">
      <c r="B330" t="s">
        <v>1353</v>
      </c>
      <c r="C330">
        <v>1</v>
      </c>
      <c r="D330" t="s">
        <v>1356</v>
      </c>
      <c r="E330" s="1" t="s">
        <v>1378</v>
      </c>
      <c r="F330" s="1" t="s">
        <v>729</v>
      </c>
      <c r="G330">
        <v>7</v>
      </c>
      <c r="H330">
        <v>0.65</v>
      </c>
      <c r="I330" t="s">
        <v>313</v>
      </c>
      <c r="J330" t="str">
        <f t="shared" si="27"/>
        <v>C</v>
      </c>
      <c r="K330">
        <v>27</v>
      </c>
      <c r="L330">
        <v>54</v>
      </c>
      <c r="M330">
        <v>19</v>
      </c>
      <c r="N330">
        <v>1.1599999999999999</v>
      </c>
      <c r="O330">
        <v>1.4</v>
      </c>
      <c r="Q330">
        <v>5.5</v>
      </c>
      <c r="R330" t="s">
        <v>108</v>
      </c>
      <c r="S330">
        <v>12</v>
      </c>
      <c r="U330" s="7"/>
      <c r="V330">
        <v>14.8</v>
      </c>
      <c r="W330" t="s">
        <v>325</v>
      </c>
      <c r="X330" t="s">
        <v>6</v>
      </c>
      <c r="Z330" t="s">
        <v>621</v>
      </c>
      <c r="AA330" t="s">
        <v>2</v>
      </c>
      <c r="AB330" t="s">
        <v>2</v>
      </c>
      <c r="AC330" t="s">
        <v>2</v>
      </c>
      <c r="AE330">
        <v>75.8</v>
      </c>
      <c r="AH330">
        <v>525</v>
      </c>
      <c r="AN330">
        <v>0.29399999999999998</v>
      </c>
      <c r="AP330">
        <v>1.3960000000000001</v>
      </c>
    </row>
    <row r="331" spans="2:42" x14ac:dyDescent="0.25">
      <c r="B331" t="s">
        <v>1354</v>
      </c>
      <c r="C331">
        <v>1</v>
      </c>
      <c r="D331" t="s">
        <v>1356</v>
      </c>
      <c r="E331" s="1" t="s">
        <v>1378</v>
      </c>
      <c r="F331" s="1" t="s">
        <v>729</v>
      </c>
      <c r="G331">
        <v>7</v>
      </c>
      <c r="H331">
        <v>0.65</v>
      </c>
      <c r="I331" t="s">
        <v>313</v>
      </c>
      <c r="J331" t="str">
        <f t="shared" si="27"/>
        <v>S</v>
      </c>
      <c r="K331">
        <v>27</v>
      </c>
      <c r="L331">
        <v>54</v>
      </c>
      <c r="M331">
        <v>19</v>
      </c>
      <c r="N331">
        <v>1.1599999999999999</v>
      </c>
      <c r="O331">
        <v>1.4</v>
      </c>
      <c r="Q331">
        <v>5.5</v>
      </c>
      <c r="R331" t="s">
        <v>108</v>
      </c>
      <c r="S331">
        <v>12</v>
      </c>
      <c r="U331" s="7"/>
      <c r="V331">
        <v>0</v>
      </c>
      <c r="W331" t="s">
        <v>325</v>
      </c>
      <c r="X331" t="s">
        <v>6</v>
      </c>
      <c r="Z331" t="s">
        <v>621</v>
      </c>
      <c r="AA331" t="s">
        <v>2</v>
      </c>
      <c r="AB331" t="s">
        <v>2</v>
      </c>
      <c r="AC331" t="s">
        <v>2</v>
      </c>
      <c r="AE331">
        <v>75.5</v>
      </c>
      <c r="AH331">
        <v>1955.5</v>
      </c>
      <c r="AN331">
        <v>0.12333333333333334</v>
      </c>
      <c r="AP331">
        <v>0.87</v>
      </c>
    </row>
    <row r="332" spans="2:42" x14ac:dyDescent="0.25">
      <c r="B332" t="s">
        <v>1355</v>
      </c>
      <c r="C332">
        <v>1</v>
      </c>
      <c r="D332" t="s">
        <v>1356</v>
      </c>
      <c r="E332" s="1" t="s">
        <v>1378</v>
      </c>
      <c r="F332" s="1" t="s">
        <v>729</v>
      </c>
      <c r="G332">
        <v>7</v>
      </c>
      <c r="H332">
        <v>0.65</v>
      </c>
      <c r="I332" t="s">
        <v>313</v>
      </c>
      <c r="J332" t="str">
        <f t="shared" si="27"/>
        <v>W</v>
      </c>
      <c r="K332">
        <v>27</v>
      </c>
      <c r="L332">
        <v>54</v>
      </c>
      <c r="M332">
        <v>19</v>
      </c>
      <c r="N332">
        <v>1.1599999999999999</v>
      </c>
      <c r="O332">
        <v>1.4</v>
      </c>
      <c r="Q332">
        <v>5.5</v>
      </c>
      <c r="R332" t="s">
        <v>108</v>
      </c>
      <c r="S332">
        <v>12</v>
      </c>
      <c r="U332" s="7"/>
      <c r="V332">
        <v>22.400000000000002</v>
      </c>
      <c r="W332" t="s">
        <v>325</v>
      </c>
      <c r="X332" t="s">
        <v>6</v>
      </c>
      <c r="Z332" t="s">
        <v>621</v>
      </c>
      <c r="AA332" t="s">
        <v>2</v>
      </c>
      <c r="AB332" t="s">
        <v>2</v>
      </c>
      <c r="AC332" t="s">
        <v>2</v>
      </c>
      <c r="AE332">
        <v>52.8</v>
      </c>
      <c r="AH332">
        <v>46.8</v>
      </c>
      <c r="AN332">
        <v>0.34599999999999997</v>
      </c>
      <c r="AP332">
        <v>1.216</v>
      </c>
    </row>
    <row r="333" spans="2:42" x14ac:dyDescent="0.25">
      <c r="B333" t="s">
        <v>1350</v>
      </c>
      <c r="C333">
        <v>1</v>
      </c>
      <c r="D333" t="s">
        <v>1314</v>
      </c>
      <c r="E333" s="1" t="s">
        <v>1378</v>
      </c>
      <c r="F333" s="1" t="s">
        <v>729</v>
      </c>
      <c r="G333">
        <v>9</v>
      </c>
      <c r="H333">
        <v>0.67</v>
      </c>
      <c r="I333" t="s">
        <v>313</v>
      </c>
      <c r="J333" t="str">
        <f t="shared" si="27"/>
        <v>C</v>
      </c>
      <c r="K333">
        <v>27</v>
      </c>
      <c r="L333">
        <v>54</v>
      </c>
      <c r="M333">
        <v>19</v>
      </c>
      <c r="N333">
        <v>1.1599999999999999</v>
      </c>
      <c r="O333">
        <v>1.4</v>
      </c>
      <c r="Q333">
        <v>5.5</v>
      </c>
      <c r="R333" t="s">
        <v>108</v>
      </c>
      <c r="S333">
        <v>12</v>
      </c>
      <c r="U333" s="7"/>
      <c r="V333">
        <v>37.6</v>
      </c>
      <c r="W333" t="s">
        <v>325</v>
      </c>
      <c r="X333" t="s">
        <v>6</v>
      </c>
      <c r="Z333" t="s">
        <v>621</v>
      </c>
      <c r="AA333" t="s">
        <v>2</v>
      </c>
      <c r="AB333" t="s">
        <v>2</v>
      </c>
      <c r="AC333" t="s">
        <v>2</v>
      </c>
      <c r="AE333">
        <v>165.8</v>
      </c>
      <c r="AH333">
        <v>1109.8</v>
      </c>
      <c r="AN333">
        <v>1.1179999999999999</v>
      </c>
      <c r="AP333">
        <v>4.1139999999999999</v>
      </c>
    </row>
    <row r="334" spans="2:42" x14ac:dyDescent="0.25">
      <c r="B334" t="s">
        <v>1351</v>
      </c>
      <c r="C334">
        <v>1</v>
      </c>
      <c r="D334" t="s">
        <v>1314</v>
      </c>
      <c r="E334" s="1" t="s">
        <v>1378</v>
      </c>
      <c r="F334" s="1" t="s">
        <v>729</v>
      </c>
      <c r="G334">
        <v>9</v>
      </c>
      <c r="H334">
        <v>0.67</v>
      </c>
      <c r="I334" t="s">
        <v>313</v>
      </c>
      <c r="J334" t="str">
        <f t="shared" si="27"/>
        <v>S</v>
      </c>
      <c r="K334">
        <v>27</v>
      </c>
      <c r="L334">
        <v>54</v>
      </c>
      <c r="M334">
        <v>19</v>
      </c>
      <c r="N334">
        <v>1.1599999999999999</v>
      </c>
      <c r="O334">
        <v>1.4</v>
      </c>
      <c r="Q334">
        <v>5.5</v>
      </c>
      <c r="R334" t="s">
        <v>108</v>
      </c>
      <c r="S334">
        <v>12</v>
      </c>
      <c r="U334" s="7"/>
      <c r="V334">
        <v>0</v>
      </c>
      <c r="W334" t="s">
        <v>325</v>
      </c>
      <c r="X334" t="s">
        <v>6</v>
      </c>
      <c r="Z334" t="s">
        <v>621</v>
      </c>
      <c r="AA334" t="s">
        <v>2</v>
      </c>
      <c r="AB334" t="s">
        <v>2</v>
      </c>
      <c r="AC334" t="s">
        <v>2</v>
      </c>
      <c r="AE334">
        <v>242.4</v>
      </c>
      <c r="AH334">
        <v>4932.6000000000004</v>
      </c>
      <c r="AN334">
        <v>0.51200000000000001</v>
      </c>
      <c r="AP334">
        <v>1.968</v>
      </c>
    </row>
    <row r="335" spans="2:42" x14ac:dyDescent="0.25">
      <c r="B335" t="s">
        <v>1352</v>
      </c>
      <c r="C335">
        <v>1</v>
      </c>
      <c r="D335" t="s">
        <v>1314</v>
      </c>
      <c r="E335" s="1" t="s">
        <v>1378</v>
      </c>
      <c r="F335" s="1" t="s">
        <v>729</v>
      </c>
      <c r="G335">
        <v>9</v>
      </c>
      <c r="H335">
        <v>0.67</v>
      </c>
      <c r="I335" t="s">
        <v>313</v>
      </c>
      <c r="J335" t="str">
        <f t="shared" si="27"/>
        <v>W</v>
      </c>
      <c r="K335">
        <v>27</v>
      </c>
      <c r="L335">
        <v>54</v>
      </c>
      <c r="M335">
        <v>19</v>
      </c>
      <c r="N335">
        <v>1.1599999999999999</v>
      </c>
      <c r="O335">
        <v>1.4</v>
      </c>
      <c r="Q335">
        <v>5.5</v>
      </c>
      <c r="R335" t="s">
        <v>108</v>
      </c>
      <c r="S335">
        <v>12</v>
      </c>
      <c r="U335" s="7"/>
      <c r="V335">
        <v>0</v>
      </c>
      <c r="W335" t="s">
        <v>325</v>
      </c>
      <c r="X335" t="s">
        <v>6</v>
      </c>
      <c r="Z335" t="s">
        <v>621</v>
      </c>
      <c r="AA335" t="s">
        <v>2</v>
      </c>
      <c r="AB335" t="s">
        <v>2</v>
      </c>
      <c r="AC335" t="s">
        <v>2</v>
      </c>
      <c r="AE335">
        <v>182.66666666666666</v>
      </c>
      <c r="AH335">
        <v>289.83333333333331</v>
      </c>
      <c r="AN335">
        <v>0.77166666666666661</v>
      </c>
      <c r="AP335">
        <v>1.1083333333333334</v>
      </c>
    </row>
    <row r="336" spans="2:42" x14ac:dyDescent="0.25">
      <c r="B336" t="s">
        <v>1315</v>
      </c>
      <c r="C336">
        <v>2</v>
      </c>
      <c r="E336" s="1" t="s">
        <v>1378</v>
      </c>
      <c r="F336" s="1" t="s">
        <v>729</v>
      </c>
      <c r="H336">
        <f>H319+H321</f>
        <v>1.23</v>
      </c>
      <c r="I336" t="s">
        <v>307</v>
      </c>
      <c r="J336" t="s">
        <v>225</v>
      </c>
      <c r="K336">
        <v>27</v>
      </c>
      <c r="L336">
        <v>54</v>
      </c>
      <c r="M336">
        <v>19</v>
      </c>
      <c r="N336">
        <v>1.1599999999999999</v>
      </c>
      <c r="O336">
        <v>1.4</v>
      </c>
      <c r="Q336">
        <v>5.5</v>
      </c>
      <c r="R336" t="s">
        <v>108</v>
      </c>
      <c r="S336">
        <v>12</v>
      </c>
      <c r="T336">
        <v>1014</v>
      </c>
      <c r="V336">
        <v>7.739837398373985</v>
      </c>
      <c r="W336" t="s">
        <v>309</v>
      </c>
      <c r="X336" t="s">
        <v>6</v>
      </c>
      <c r="Z336" t="s">
        <v>268</v>
      </c>
      <c r="AA336" t="s">
        <v>2</v>
      </c>
      <c r="AB336" t="s">
        <v>2</v>
      </c>
      <c r="AC336" t="s">
        <v>708</v>
      </c>
      <c r="AE336">
        <v>95</v>
      </c>
      <c r="AH336">
        <v>1609</v>
      </c>
      <c r="AN336">
        <v>0.13</v>
      </c>
      <c r="AP336">
        <v>1.24</v>
      </c>
    </row>
    <row r="337" spans="2:48" x14ac:dyDescent="0.25">
      <c r="B337" t="s">
        <v>1316</v>
      </c>
      <c r="C337">
        <v>2</v>
      </c>
      <c r="E337" s="1" t="s">
        <v>1378</v>
      </c>
      <c r="F337" s="1" t="s">
        <v>729</v>
      </c>
      <c r="H337">
        <f>H320+H322</f>
        <v>1.23</v>
      </c>
      <c r="I337" t="s">
        <v>307</v>
      </c>
      <c r="J337" t="s">
        <v>299</v>
      </c>
      <c r="K337">
        <v>27</v>
      </c>
      <c r="L337">
        <v>54</v>
      </c>
      <c r="M337">
        <v>19</v>
      </c>
      <c r="N337">
        <v>1.1599999999999999</v>
      </c>
      <c r="O337">
        <v>1.4</v>
      </c>
      <c r="Q337">
        <v>5.5</v>
      </c>
      <c r="R337" t="s">
        <v>108</v>
      </c>
      <c r="S337">
        <v>12</v>
      </c>
      <c r="T337">
        <v>999</v>
      </c>
      <c r="V337">
        <v>6.2601626016260159</v>
      </c>
      <c r="W337" t="s">
        <v>309</v>
      </c>
      <c r="X337" t="s">
        <v>6</v>
      </c>
      <c r="Z337" t="s">
        <v>268</v>
      </c>
      <c r="AA337" t="s">
        <v>2</v>
      </c>
      <c r="AB337" t="s">
        <v>2</v>
      </c>
      <c r="AC337" t="s">
        <v>708</v>
      </c>
      <c r="AE337">
        <v>93</v>
      </c>
      <c r="AH337">
        <v>537</v>
      </c>
      <c r="AN337">
        <v>0.12</v>
      </c>
      <c r="AP337">
        <v>0.44</v>
      </c>
    </row>
    <row r="338" spans="2:48" x14ac:dyDescent="0.25">
      <c r="B338" t="s">
        <v>1317</v>
      </c>
      <c r="C338">
        <v>2</v>
      </c>
      <c r="E338" s="1" t="s">
        <v>1378</v>
      </c>
      <c r="F338" s="1" t="s">
        <v>729</v>
      </c>
      <c r="H338">
        <f>H323+H325</f>
        <v>1.38</v>
      </c>
      <c r="I338" t="s">
        <v>307</v>
      </c>
      <c r="J338" t="s">
        <v>225</v>
      </c>
      <c r="K338">
        <v>27</v>
      </c>
      <c r="L338">
        <v>54</v>
      </c>
      <c r="M338">
        <v>19</v>
      </c>
      <c r="N338">
        <v>1.1599999999999999</v>
      </c>
      <c r="O338">
        <v>1.4</v>
      </c>
      <c r="Q338">
        <v>5.5</v>
      </c>
      <c r="R338" t="s">
        <v>108</v>
      </c>
      <c r="S338">
        <v>12</v>
      </c>
      <c r="T338">
        <v>1037</v>
      </c>
      <c r="V338">
        <v>5.9855072463768115</v>
      </c>
      <c r="W338" t="s">
        <v>309</v>
      </c>
      <c r="X338" t="s">
        <v>6</v>
      </c>
      <c r="Z338" t="s">
        <v>308</v>
      </c>
      <c r="AA338" t="s">
        <v>2</v>
      </c>
      <c r="AB338" t="s">
        <v>2</v>
      </c>
      <c r="AC338" t="s">
        <v>708</v>
      </c>
      <c r="AE338">
        <v>109</v>
      </c>
      <c r="AH338">
        <v>719</v>
      </c>
      <c r="AN338">
        <v>0.28999999999999998</v>
      </c>
      <c r="AP338">
        <v>0.86</v>
      </c>
    </row>
    <row r="339" spans="2:48" x14ac:dyDescent="0.25">
      <c r="B339" t="s">
        <v>1318</v>
      </c>
      <c r="C339">
        <v>2</v>
      </c>
      <c r="E339" s="1" t="s">
        <v>1378</v>
      </c>
      <c r="F339" s="1" t="s">
        <v>729</v>
      </c>
      <c r="H339">
        <f>H324+H326</f>
        <v>1.38</v>
      </c>
      <c r="I339" t="s">
        <v>307</v>
      </c>
      <c r="J339" t="s">
        <v>299</v>
      </c>
      <c r="K339">
        <v>27</v>
      </c>
      <c r="L339">
        <v>54</v>
      </c>
      <c r="M339">
        <v>19</v>
      </c>
      <c r="N339">
        <v>1.1599999999999999</v>
      </c>
      <c r="O339">
        <v>1.4</v>
      </c>
      <c r="Q339">
        <v>5.5</v>
      </c>
      <c r="R339" t="s">
        <v>108</v>
      </c>
      <c r="S339">
        <v>12</v>
      </c>
      <c r="T339">
        <v>1024</v>
      </c>
      <c r="V339">
        <v>8.0144927536231894</v>
      </c>
      <c r="W339" t="s">
        <v>309</v>
      </c>
      <c r="X339" t="s">
        <v>6</v>
      </c>
      <c r="Z339" t="s">
        <v>308</v>
      </c>
      <c r="AA339" t="s">
        <v>2</v>
      </c>
      <c r="AB339" t="s">
        <v>2</v>
      </c>
      <c r="AC339" t="s">
        <v>708</v>
      </c>
      <c r="AE339">
        <v>106</v>
      </c>
      <c r="AH339">
        <v>894</v>
      </c>
      <c r="AN339">
        <v>0.21</v>
      </c>
      <c r="AP339">
        <v>0.73</v>
      </c>
    </row>
    <row r="340" spans="2:48" x14ac:dyDescent="0.25">
      <c r="B340" t="s">
        <v>1320</v>
      </c>
      <c r="C340">
        <v>2</v>
      </c>
      <c r="E340" s="1" t="s">
        <v>1378</v>
      </c>
      <c r="F340" s="1" t="s">
        <v>729</v>
      </c>
      <c r="H340">
        <f>H327+H330+H333</f>
        <v>1.77</v>
      </c>
      <c r="I340" t="s">
        <v>313</v>
      </c>
      <c r="J340" t="s">
        <v>225</v>
      </c>
      <c r="K340">
        <v>27</v>
      </c>
      <c r="L340">
        <v>54</v>
      </c>
      <c r="M340">
        <v>19</v>
      </c>
      <c r="N340">
        <v>1.1599999999999999</v>
      </c>
      <c r="O340">
        <v>1.4</v>
      </c>
      <c r="Q340">
        <v>5.5</v>
      </c>
      <c r="R340" t="s">
        <v>108</v>
      </c>
      <c r="S340">
        <v>12</v>
      </c>
      <c r="T340">
        <v>1030</v>
      </c>
      <c r="V340">
        <v>42.912000000000006</v>
      </c>
      <c r="W340" t="s">
        <v>325</v>
      </c>
      <c r="X340" t="s">
        <v>6</v>
      </c>
      <c r="Z340" t="s">
        <v>621</v>
      </c>
      <c r="AA340" t="s">
        <v>2</v>
      </c>
      <c r="AB340" t="s">
        <v>2</v>
      </c>
      <c r="AC340" t="s">
        <v>2</v>
      </c>
      <c r="AE340">
        <v>130</v>
      </c>
      <c r="AH340">
        <v>734</v>
      </c>
      <c r="AN340">
        <v>0.74</v>
      </c>
      <c r="AP340">
        <v>2.33</v>
      </c>
    </row>
    <row r="341" spans="2:48" x14ac:dyDescent="0.25">
      <c r="B341" t="s">
        <v>1321</v>
      </c>
      <c r="C341">
        <v>2</v>
      </c>
      <c r="E341" s="1" t="s">
        <v>1378</v>
      </c>
      <c r="F341" s="1" t="s">
        <v>729</v>
      </c>
      <c r="H341">
        <f>H328+H331+H334</f>
        <v>1.77</v>
      </c>
      <c r="I341" t="s">
        <v>313</v>
      </c>
      <c r="J341" t="s">
        <v>299</v>
      </c>
      <c r="K341">
        <v>27</v>
      </c>
      <c r="L341">
        <v>54</v>
      </c>
      <c r="M341">
        <v>19</v>
      </c>
      <c r="N341">
        <v>1.1599999999999999</v>
      </c>
      <c r="O341">
        <v>1.4</v>
      </c>
      <c r="Q341">
        <v>5.5</v>
      </c>
      <c r="R341" t="s">
        <v>108</v>
      </c>
      <c r="S341">
        <v>12</v>
      </c>
      <c r="T341">
        <v>1001</v>
      </c>
      <c r="V341">
        <v>10.080000000000002</v>
      </c>
      <c r="W341" t="s">
        <v>325</v>
      </c>
      <c r="X341" t="s">
        <v>6</v>
      </c>
      <c r="Z341" t="s">
        <v>621</v>
      </c>
      <c r="AA341" t="s">
        <v>2</v>
      </c>
      <c r="AB341" t="s">
        <v>2</v>
      </c>
      <c r="AC341" t="s">
        <v>2</v>
      </c>
      <c r="AE341">
        <v>139</v>
      </c>
      <c r="AH341">
        <v>2600</v>
      </c>
      <c r="AN341">
        <v>0.27</v>
      </c>
      <c r="AP341">
        <v>1.35</v>
      </c>
    </row>
    <row r="342" spans="2:48" x14ac:dyDescent="0.25">
      <c r="B342" t="s">
        <v>1322</v>
      </c>
      <c r="C342">
        <v>2</v>
      </c>
      <c r="E342" s="1" t="s">
        <v>1378</v>
      </c>
      <c r="F342" s="1" t="s">
        <v>729</v>
      </c>
      <c r="H342">
        <f>H329+H332+H335</f>
        <v>1.77</v>
      </c>
      <c r="I342" t="s">
        <v>313</v>
      </c>
      <c r="J342" t="s">
        <v>798</v>
      </c>
      <c r="K342">
        <v>27</v>
      </c>
      <c r="L342">
        <v>54</v>
      </c>
      <c r="M342">
        <v>19</v>
      </c>
      <c r="N342">
        <v>1.1599999999999999</v>
      </c>
      <c r="O342">
        <v>1.4</v>
      </c>
      <c r="Q342">
        <v>5.5</v>
      </c>
      <c r="R342" t="s">
        <v>108</v>
      </c>
      <c r="S342">
        <v>12</v>
      </c>
      <c r="T342">
        <v>1029</v>
      </c>
      <c r="V342">
        <v>14.560000000000002</v>
      </c>
      <c r="W342" t="s">
        <v>325</v>
      </c>
      <c r="X342" t="s">
        <v>6</v>
      </c>
      <c r="Z342" t="s">
        <v>621</v>
      </c>
      <c r="AA342" t="s">
        <v>2</v>
      </c>
      <c r="AB342" t="s">
        <v>2</v>
      </c>
      <c r="AC342" t="s">
        <v>2</v>
      </c>
      <c r="AE342">
        <v>144</v>
      </c>
      <c r="AH342">
        <v>198</v>
      </c>
      <c r="AN342">
        <v>0.57999999999999996</v>
      </c>
      <c r="AP342">
        <v>1.34</v>
      </c>
    </row>
    <row r="343" spans="2:48" x14ac:dyDescent="0.25">
      <c r="F343" s="1"/>
      <c r="G343">
        <f>MAX(G2:G335)</f>
        <v>13</v>
      </c>
      <c r="H343">
        <f>MAX(H2:H335)</f>
        <v>16.2</v>
      </c>
      <c r="K343">
        <f t="shared" ref="K343:Q343" si="28">MAX(K2:K335)</f>
        <v>57</v>
      </c>
      <c r="L343">
        <f t="shared" si="28"/>
        <v>65</v>
      </c>
      <c r="M343">
        <f t="shared" si="28"/>
        <v>65</v>
      </c>
      <c r="N343">
        <f t="shared" si="28"/>
        <v>4.0999999999999996</v>
      </c>
      <c r="O343">
        <f t="shared" si="28"/>
        <v>2.1</v>
      </c>
      <c r="P343">
        <f t="shared" si="28"/>
        <v>411.9</v>
      </c>
      <c r="Q343">
        <f t="shared" si="28"/>
        <v>8.5</v>
      </c>
      <c r="S343">
        <f>MAX(S2:S335)</f>
        <v>12</v>
      </c>
      <c r="T343">
        <f>MAX(T2:T335)</f>
        <v>1590</v>
      </c>
      <c r="U343" s="7">
        <f>MAX(U2:U335)</f>
        <v>19.399999999999999</v>
      </c>
      <c r="V343" s="7">
        <f>MAX(V2:V335)</f>
        <v>152</v>
      </c>
      <c r="AE343" s="7">
        <f t="shared" ref="AE343:AV343" si="29">MAX(AE2:AE335)</f>
        <v>700</v>
      </c>
      <c r="AF343" s="7">
        <f t="shared" si="29"/>
        <v>1076</v>
      </c>
      <c r="AG343" s="7">
        <f t="shared" si="29"/>
        <v>40</v>
      </c>
      <c r="AH343" s="7">
        <f t="shared" si="29"/>
        <v>10000</v>
      </c>
      <c r="AI343" s="7">
        <f t="shared" si="29"/>
        <v>1250</v>
      </c>
      <c r="AJ343" s="7">
        <f t="shared" si="29"/>
        <v>4880</v>
      </c>
      <c r="AK343" s="7">
        <f t="shared" si="29"/>
        <v>152.1</v>
      </c>
      <c r="AL343" s="7">
        <f t="shared" si="29"/>
        <v>1821.3</v>
      </c>
      <c r="AM343" s="7">
        <f t="shared" si="29"/>
        <v>2134.6</v>
      </c>
      <c r="AN343" s="7">
        <f t="shared" si="29"/>
        <v>77</v>
      </c>
      <c r="AO343" s="7">
        <f t="shared" si="29"/>
        <v>514.1</v>
      </c>
      <c r="AP343" s="7">
        <f t="shared" si="29"/>
        <v>560.1</v>
      </c>
      <c r="AQ343" s="7">
        <f t="shared" si="29"/>
        <v>0.41</v>
      </c>
      <c r="AR343" s="7">
        <f t="shared" si="29"/>
        <v>2.7182818284590451</v>
      </c>
      <c r="AS343" s="7">
        <f t="shared" si="29"/>
        <v>3.0511529121571246</v>
      </c>
      <c r="AT343" s="7">
        <f t="shared" si="29"/>
        <v>3.4449999999999998</v>
      </c>
      <c r="AU343" s="7">
        <f t="shared" si="29"/>
        <v>8.1661699125676517</v>
      </c>
      <c r="AV343" s="7">
        <f t="shared" si="29"/>
        <v>8.6627552163590611</v>
      </c>
    </row>
    <row r="344" spans="2:48" x14ac:dyDescent="0.25">
      <c r="F344" s="1"/>
      <c r="G344">
        <f>MIN(G2:G335)</f>
        <v>0.8</v>
      </c>
      <c r="H344">
        <f>MIN(H2:H335)</f>
        <v>4.8000000000000001E-2</v>
      </c>
      <c r="K344">
        <f>MIN(K2:K335)</f>
        <v>5</v>
      </c>
      <c r="L344">
        <f t="shared" ref="L344:O344" si="30">MIN(L2:L335)</f>
        <v>20</v>
      </c>
      <c r="M344">
        <f t="shared" si="30"/>
        <v>10</v>
      </c>
      <c r="N344">
        <f t="shared" si="30"/>
        <v>3.1E-2</v>
      </c>
      <c r="O344">
        <f t="shared" si="30"/>
        <v>1.06</v>
      </c>
      <c r="P344">
        <f t="shared" ref="P344:Q344" si="31">MIN(P2:P335)</f>
        <v>8</v>
      </c>
      <c r="Q344">
        <f t="shared" si="31"/>
        <v>5.4</v>
      </c>
      <c r="S344">
        <f t="shared" ref="S344:T344" si="32">MIN(S2:S335)</f>
        <v>5</v>
      </c>
      <c r="T344">
        <f t="shared" si="32"/>
        <v>256</v>
      </c>
      <c r="U344">
        <f t="shared" ref="U344:V344" si="33">MIN(U2:U335)</f>
        <v>-3.8691176470588249</v>
      </c>
      <c r="V344">
        <f t="shared" si="33"/>
        <v>0</v>
      </c>
      <c r="AE344">
        <f t="shared" ref="AE344:AF344" si="34">MIN(AE2:AE335)</f>
        <v>0</v>
      </c>
      <c r="AF344">
        <f t="shared" si="34"/>
        <v>0</v>
      </c>
      <c r="AG344">
        <f t="shared" ref="AG344" si="35">MIN(AG2:AG335)</f>
        <v>0</v>
      </c>
      <c r="AH344">
        <f t="shared" ref="AH344:AV344" si="36">MIN(AH2:AH335)</f>
        <v>0.57284748218814163</v>
      </c>
      <c r="AI344">
        <f t="shared" si="36"/>
        <v>0</v>
      </c>
      <c r="AJ344">
        <f t="shared" si="36"/>
        <v>20</v>
      </c>
      <c r="AK344">
        <f t="shared" si="36"/>
        <v>0</v>
      </c>
      <c r="AL344">
        <f t="shared" si="36"/>
        <v>0</v>
      </c>
      <c r="AM344">
        <f t="shared" si="36"/>
        <v>0</v>
      </c>
      <c r="AN344">
        <f t="shared" si="36"/>
        <v>0</v>
      </c>
      <c r="AO344">
        <f t="shared" si="36"/>
        <v>0</v>
      </c>
      <c r="AP344">
        <f t="shared" si="36"/>
        <v>0</v>
      </c>
      <c r="AQ344">
        <f t="shared" si="36"/>
        <v>0</v>
      </c>
      <c r="AR344">
        <f t="shared" si="36"/>
        <v>0</v>
      </c>
      <c r="AS344">
        <f t="shared" si="36"/>
        <v>0</v>
      </c>
      <c r="AT344">
        <f t="shared" si="36"/>
        <v>0.01</v>
      </c>
      <c r="AU344">
        <f t="shared" si="36"/>
        <v>2.4723526470339388E-2</v>
      </c>
      <c r="AV344">
        <f t="shared" si="36"/>
        <v>6.9772728863897182E-2</v>
      </c>
    </row>
    <row r="345" spans="2:48" x14ac:dyDescent="0.25">
      <c r="F345" s="1"/>
    </row>
    <row r="346" spans="2:48" x14ac:dyDescent="0.25">
      <c r="F346" s="1"/>
    </row>
    <row r="347" spans="2:48" x14ac:dyDescent="0.25">
      <c r="F347" s="1"/>
    </row>
    <row r="348" spans="2:48" x14ac:dyDescent="0.25">
      <c r="F348" s="1"/>
    </row>
    <row r="349" spans="2:48" x14ac:dyDescent="0.25">
      <c r="F349" s="1"/>
    </row>
    <row r="350" spans="2:48" x14ac:dyDescent="0.25">
      <c r="F350" s="1"/>
    </row>
    <row r="351" spans="2:48" x14ac:dyDescent="0.25">
      <c r="F351" s="1"/>
    </row>
    <row r="352" spans="2:48" x14ac:dyDescent="0.25">
      <c r="F352" s="1"/>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1EA0-93CA-4A4D-ADEB-4C724F23C23E}">
  <sheetPr filterMode="1"/>
  <dimension ref="A1:AN332"/>
  <sheetViews>
    <sheetView workbookViewId="0">
      <pane xSplit="2" ySplit="1" topLeftCell="E175" activePane="bottomRight" state="frozen"/>
      <selection pane="topRight" activeCell="C1" sqref="C1"/>
      <selection pane="bottomLeft" activeCell="A2" sqref="A2"/>
      <selection pane="bottomRight" sqref="A1:XFD1048576"/>
    </sheetView>
  </sheetViews>
  <sheetFormatPr defaultRowHeight="15" x14ac:dyDescent="0.25"/>
  <cols>
    <col min="1" max="1" width="22.42578125" style="8" customWidth="1"/>
    <col min="2" max="2" width="21.7109375" customWidth="1"/>
    <col min="3" max="3" width="15.7109375" customWidth="1"/>
    <col min="19" max="19" width="13.42578125" customWidth="1"/>
    <col min="21" max="21" width="19.140625" customWidth="1"/>
    <col min="25" max="26" width="10.5703125" customWidth="1"/>
    <col min="27" max="27" width="13.85546875" customWidth="1"/>
    <col min="28" max="28" width="15.28515625" customWidth="1"/>
    <col min="32" max="33" width="11" customWidth="1"/>
    <col min="34" max="34" width="10.7109375" customWidth="1"/>
    <col min="35" max="36" width="18.42578125" customWidth="1"/>
    <col min="37" max="37" width="17.7109375" customWidth="1"/>
    <col min="38" max="39" width="18.42578125" customWidth="1"/>
    <col min="40" max="40" width="17.7109375" customWidth="1"/>
  </cols>
  <sheetData>
    <row r="1" spans="1:40" ht="75" x14ac:dyDescent="0.25">
      <c r="A1" s="8" t="s">
        <v>16</v>
      </c>
      <c r="B1" s="22" t="s">
        <v>687</v>
      </c>
      <c r="C1" s="22" t="s">
        <v>959</v>
      </c>
      <c r="D1" s="1" t="s">
        <v>368</v>
      </c>
      <c r="E1" t="s">
        <v>219</v>
      </c>
      <c r="F1" t="s">
        <v>1578</v>
      </c>
      <c r="G1" s="1" t="s">
        <v>655</v>
      </c>
      <c r="H1" s="1" t="s">
        <v>656</v>
      </c>
      <c r="I1" s="1" t="s">
        <v>633</v>
      </c>
      <c r="J1" s="1" t="s">
        <v>854</v>
      </c>
      <c r="K1" s="1" t="s">
        <v>276</v>
      </c>
      <c r="L1" s="1" t="s">
        <v>1580</v>
      </c>
      <c r="M1" s="1" t="s">
        <v>1585</v>
      </c>
      <c r="N1" s="1" t="s">
        <v>657</v>
      </c>
      <c r="O1" s="1" t="s">
        <v>267</v>
      </c>
      <c r="P1" s="1" t="s">
        <v>661</v>
      </c>
      <c r="Q1" s="1" t="s">
        <v>660</v>
      </c>
      <c r="R1" s="1" t="s">
        <v>635</v>
      </c>
      <c r="S1" s="1" t="s">
        <v>636</v>
      </c>
      <c r="T1" s="1" t="s">
        <v>17</v>
      </c>
      <c r="U1" s="1" t="s">
        <v>18</v>
      </c>
      <c r="V1" s="1" t="s">
        <v>130</v>
      </c>
      <c r="W1" s="1" t="s">
        <v>642</v>
      </c>
      <c r="X1" s="1" t="s">
        <v>643</v>
      </c>
      <c r="Y1" s="1" t="s">
        <v>675</v>
      </c>
      <c r="Z1" s="1" t="s">
        <v>676</v>
      </c>
      <c r="AA1" s="1" t="s">
        <v>677</v>
      </c>
      <c r="AB1" s="1" t="s">
        <v>678</v>
      </c>
      <c r="AC1" s="1" t="s">
        <v>666</v>
      </c>
      <c r="AD1" s="1" t="s">
        <v>680</v>
      </c>
      <c r="AE1" s="1" t="s">
        <v>667</v>
      </c>
      <c r="AF1" s="1" t="s">
        <v>668</v>
      </c>
      <c r="AG1" s="1" t="s">
        <v>681</v>
      </c>
      <c r="AH1" s="1" t="s">
        <v>669</v>
      </c>
      <c r="AI1" s="1" t="s">
        <v>670</v>
      </c>
      <c r="AJ1" s="1" t="s">
        <v>682</v>
      </c>
      <c r="AK1" s="1" t="s">
        <v>671</v>
      </c>
      <c r="AL1" s="1" t="s">
        <v>672</v>
      </c>
      <c r="AM1" s="1" t="s">
        <v>683</v>
      </c>
      <c r="AN1" s="1" t="s">
        <v>673</v>
      </c>
    </row>
    <row r="2" spans="1:40" x14ac:dyDescent="0.25">
      <c r="A2" s="23" t="s">
        <v>637</v>
      </c>
      <c r="B2" t="s">
        <v>644</v>
      </c>
      <c r="C2">
        <v>1</v>
      </c>
      <c r="D2" t="s">
        <v>307</v>
      </c>
      <c r="E2" t="s">
        <v>225</v>
      </c>
      <c r="F2" t="s">
        <v>258</v>
      </c>
      <c r="G2">
        <v>20.5</v>
      </c>
      <c r="H2">
        <v>47</v>
      </c>
      <c r="I2">
        <v>32.5</v>
      </c>
      <c r="J2">
        <v>1.66</v>
      </c>
      <c r="K2">
        <v>18</v>
      </c>
      <c r="M2">
        <f>K2</f>
        <v>18</v>
      </c>
      <c r="N2">
        <v>5.4</v>
      </c>
      <c r="O2" t="s">
        <v>108</v>
      </c>
      <c r="P2">
        <v>742.8</v>
      </c>
      <c r="Q2">
        <v>0</v>
      </c>
      <c r="R2" t="s">
        <v>309</v>
      </c>
      <c r="S2" t="s">
        <v>1484</v>
      </c>
      <c r="T2" t="s">
        <v>665</v>
      </c>
      <c r="U2" t="s">
        <v>308</v>
      </c>
      <c r="V2" t="s">
        <v>2</v>
      </c>
      <c r="W2">
        <v>32.700000000000003</v>
      </c>
      <c r="X2">
        <v>33.9</v>
      </c>
      <c r="AC2">
        <v>7.4999999999999997E-3</v>
      </c>
      <c r="AD2">
        <v>9.9500000000000005E-2</v>
      </c>
      <c r="AE2">
        <v>0.13689999999999999</v>
      </c>
      <c r="AF2">
        <v>3.3E-3</v>
      </c>
      <c r="AG2">
        <v>0.5141</v>
      </c>
      <c r="AH2">
        <v>0.56010000000000004</v>
      </c>
      <c r="AI2">
        <v>2.1999999999999999E-2</v>
      </c>
      <c r="AJ2">
        <v>0.29299999999999998</v>
      </c>
      <c r="AK2">
        <v>0.40300000000000002</v>
      </c>
      <c r="AL2">
        <v>0.01</v>
      </c>
      <c r="AM2">
        <v>1.573</v>
      </c>
      <c r="AN2">
        <v>1.714</v>
      </c>
    </row>
    <row r="3" spans="1:40" x14ac:dyDescent="0.25">
      <c r="A3" s="23"/>
      <c r="B3" t="s">
        <v>645</v>
      </c>
      <c r="C3">
        <v>1</v>
      </c>
      <c r="D3" t="s">
        <v>307</v>
      </c>
      <c r="E3" t="s">
        <v>225</v>
      </c>
      <c r="F3" t="s">
        <v>258</v>
      </c>
      <c r="G3">
        <v>20.5</v>
      </c>
      <c r="H3">
        <v>47</v>
      </c>
      <c r="I3">
        <v>32.5</v>
      </c>
      <c r="J3">
        <v>1.66</v>
      </c>
      <c r="K3">
        <v>18</v>
      </c>
      <c r="M3">
        <f t="shared" ref="M3:M66" si="0">K3</f>
        <v>18</v>
      </c>
      <c r="N3">
        <v>5.4</v>
      </c>
      <c r="O3" t="s">
        <v>108</v>
      </c>
      <c r="P3">
        <v>674.5</v>
      </c>
      <c r="Q3">
        <v>33.515520000000002</v>
      </c>
      <c r="R3" t="s">
        <v>309</v>
      </c>
      <c r="S3" t="s">
        <v>1484</v>
      </c>
      <c r="T3" t="s">
        <v>665</v>
      </c>
      <c r="U3" t="s">
        <v>308</v>
      </c>
      <c r="V3" t="s">
        <v>2</v>
      </c>
      <c r="W3">
        <v>68.400000000000006</v>
      </c>
      <c r="X3">
        <v>209.2</v>
      </c>
      <c r="AC3">
        <v>8.2799999999999999E-2</v>
      </c>
      <c r="AD3">
        <v>0.63049999999999995</v>
      </c>
      <c r="AE3">
        <v>0.79759999999999998</v>
      </c>
      <c r="AF3">
        <v>7.0000000000000007E-2</v>
      </c>
      <c r="AG3">
        <v>0.30719999999999997</v>
      </c>
      <c r="AH3">
        <v>0.4224</v>
      </c>
      <c r="AI3">
        <v>0.04</v>
      </c>
      <c r="AJ3">
        <v>0.30099999999999999</v>
      </c>
      <c r="AK3">
        <v>0.38100000000000001</v>
      </c>
      <c r="AL3">
        <v>0.10199999999999999</v>
      </c>
      <c r="AM3">
        <v>0.45</v>
      </c>
      <c r="AN3">
        <v>0.61899999999999999</v>
      </c>
    </row>
    <row r="4" spans="1:40" x14ac:dyDescent="0.25">
      <c r="A4" s="23"/>
      <c r="B4" t="s">
        <v>646</v>
      </c>
      <c r="C4">
        <v>1</v>
      </c>
      <c r="D4" t="s">
        <v>307</v>
      </c>
      <c r="E4" t="s">
        <v>299</v>
      </c>
      <c r="F4" t="s">
        <v>258</v>
      </c>
      <c r="G4">
        <v>20.5</v>
      </c>
      <c r="H4">
        <v>47</v>
      </c>
      <c r="I4">
        <v>32.5</v>
      </c>
      <c r="J4">
        <v>1.66</v>
      </c>
      <c r="K4">
        <v>18</v>
      </c>
      <c r="M4">
        <f t="shared" si="0"/>
        <v>18</v>
      </c>
      <c r="N4">
        <v>5.4</v>
      </c>
      <c r="O4" t="s">
        <v>108</v>
      </c>
      <c r="P4">
        <v>644.29999999999995</v>
      </c>
      <c r="Q4">
        <v>0</v>
      </c>
      <c r="R4" t="s">
        <v>309</v>
      </c>
      <c r="S4" t="s">
        <v>1484</v>
      </c>
      <c r="T4" t="s">
        <v>665</v>
      </c>
      <c r="U4" t="s">
        <v>308</v>
      </c>
      <c r="V4" t="s">
        <v>2</v>
      </c>
      <c r="W4">
        <v>26.6</v>
      </c>
      <c r="X4">
        <v>101.8</v>
      </c>
      <c r="AC4">
        <v>6.4700000000000008E-2</v>
      </c>
      <c r="AD4">
        <v>0.37319999999999998</v>
      </c>
      <c r="AE4">
        <v>0.51670000000000005</v>
      </c>
      <c r="AF4">
        <v>1.5800000000000002E-2</v>
      </c>
      <c r="AG4">
        <v>0.14019999999999999</v>
      </c>
      <c r="AH4">
        <v>0.17280000000000001</v>
      </c>
      <c r="AI4">
        <v>6.4000000000000001E-2</v>
      </c>
      <c r="AJ4">
        <v>0.36699999999999999</v>
      </c>
      <c r="AK4">
        <v>0.50800000000000001</v>
      </c>
      <c r="AL4">
        <v>5.8999999999999997E-2</v>
      </c>
      <c r="AM4">
        <v>0.52700000000000002</v>
      </c>
      <c r="AN4">
        <v>0.65</v>
      </c>
    </row>
    <row r="5" spans="1:40" x14ac:dyDescent="0.25">
      <c r="A5" s="23"/>
      <c r="B5" t="s">
        <v>647</v>
      </c>
      <c r="C5">
        <v>1</v>
      </c>
      <c r="D5" t="s">
        <v>307</v>
      </c>
      <c r="E5" t="s">
        <v>225</v>
      </c>
      <c r="F5" t="s">
        <v>258</v>
      </c>
      <c r="G5">
        <v>20.5</v>
      </c>
      <c r="H5">
        <v>47</v>
      </c>
      <c r="I5">
        <v>32.5</v>
      </c>
      <c r="J5">
        <v>1.66</v>
      </c>
      <c r="K5">
        <v>18</v>
      </c>
      <c r="M5">
        <f t="shared" si="0"/>
        <v>18</v>
      </c>
      <c r="N5">
        <v>5.4</v>
      </c>
      <c r="O5" t="s">
        <v>108</v>
      </c>
      <c r="P5">
        <v>909.8</v>
      </c>
      <c r="Q5">
        <v>33.515520000000002</v>
      </c>
      <c r="R5" t="s">
        <v>309</v>
      </c>
      <c r="S5" t="s">
        <v>1484</v>
      </c>
      <c r="T5" t="s">
        <v>665</v>
      </c>
      <c r="U5" t="s">
        <v>308</v>
      </c>
      <c r="V5" t="s">
        <v>2</v>
      </c>
      <c r="W5">
        <v>50.9</v>
      </c>
      <c r="X5">
        <v>52.1</v>
      </c>
      <c r="AC5">
        <v>1.8600000000000002E-2</v>
      </c>
      <c r="AD5">
        <v>0.39150000000000001</v>
      </c>
      <c r="AE5">
        <v>0.42369999999999997</v>
      </c>
      <c r="AF5">
        <v>7.6999999999999999E-2</v>
      </c>
      <c r="AG5">
        <v>0.16500000000000001</v>
      </c>
      <c r="AH5">
        <v>0.30149999999999999</v>
      </c>
      <c r="AI5">
        <v>3.5999999999999997E-2</v>
      </c>
      <c r="AJ5">
        <v>0.37</v>
      </c>
      <c r="AK5">
        <v>0.432</v>
      </c>
      <c r="AL5">
        <v>0.151</v>
      </c>
      <c r="AM5">
        <v>0.32400000000000001</v>
      </c>
      <c r="AN5">
        <v>0.59199999999999997</v>
      </c>
    </row>
    <row r="6" spans="1:40" x14ac:dyDescent="0.25">
      <c r="A6" s="23"/>
      <c r="B6" t="s">
        <v>648</v>
      </c>
      <c r="C6">
        <v>1</v>
      </c>
      <c r="D6" t="s">
        <v>307</v>
      </c>
      <c r="E6" t="s">
        <v>299</v>
      </c>
      <c r="F6" t="s">
        <v>258</v>
      </c>
      <c r="G6">
        <v>20.5</v>
      </c>
      <c r="H6">
        <v>47</v>
      </c>
      <c r="I6">
        <v>32.5</v>
      </c>
      <c r="J6">
        <v>1.66</v>
      </c>
      <c r="K6">
        <v>18</v>
      </c>
      <c r="M6">
        <f t="shared" si="0"/>
        <v>18</v>
      </c>
      <c r="N6">
        <v>5.4</v>
      </c>
      <c r="O6" t="s">
        <v>108</v>
      </c>
      <c r="P6">
        <v>934.6</v>
      </c>
      <c r="Q6">
        <v>0</v>
      </c>
      <c r="R6" t="s">
        <v>309</v>
      </c>
      <c r="S6" t="s">
        <v>1484</v>
      </c>
      <c r="T6" t="s">
        <v>665</v>
      </c>
      <c r="U6" t="s">
        <v>308</v>
      </c>
      <c r="V6" t="s">
        <v>2</v>
      </c>
      <c r="W6">
        <v>9.1</v>
      </c>
      <c r="X6">
        <v>366.7</v>
      </c>
      <c r="AC6">
        <v>0.15209999999999999</v>
      </c>
      <c r="AD6">
        <v>1.3322000000000001</v>
      </c>
      <c r="AE6">
        <v>1.6207</v>
      </c>
      <c r="AF6">
        <v>1.09E-2</v>
      </c>
      <c r="AG6">
        <v>3.7100000000000001E-2</v>
      </c>
      <c r="AH6">
        <v>5.1799999999999999E-2</v>
      </c>
      <c r="AI6">
        <v>4.2000000000000003E-2</v>
      </c>
      <c r="AJ6">
        <v>0.41799999999999998</v>
      </c>
      <c r="AK6">
        <v>0.497</v>
      </c>
      <c r="AL6">
        <v>0.11899999999999999</v>
      </c>
      <c r="AM6">
        <v>0.40600000000000003</v>
      </c>
      <c r="AN6">
        <v>0.56699999999999995</v>
      </c>
    </row>
    <row r="7" spans="1:40" x14ac:dyDescent="0.25">
      <c r="A7" s="23"/>
      <c r="B7" t="s">
        <v>649</v>
      </c>
      <c r="C7">
        <v>1</v>
      </c>
      <c r="D7" t="s">
        <v>307</v>
      </c>
      <c r="E7" t="s">
        <v>225</v>
      </c>
      <c r="F7" t="s">
        <v>258</v>
      </c>
      <c r="G7">
        <v>20.5</v>
      </c>
      <c r="H7">
        <v>47</v>
      </c>
      <c r="I7">
        <v>32.5</v>
      </c>
      <c r="J7">
        <v>1.66</v>
      </c>
      <c r="K7">
        <v>18</v>
      </c>
      <c r="M7">
        <f t="shared" si="0"/>
        <v>18</v>
      </c>
      <c r="N7">
        <v>5.4</v>
      </c>
      <c r="O7" t="s">
        <v>108</v>
      </c>
      <c r="P7">
        <v>742.8</v>
      </c>
      <c r="Q7">
        <v>0</v>
      </c>
      <c r="R7" t="s">
        <v>309</v>
      </c>
      <c r="S7" t="s">
        <v>1484</v>
      </c>
      <c r="T7" t="s">
        <v>664</v>
      </c>
      <c r="U7" t="s">
        <v>308</v>
      </c>
      <c r="V7" t="s">
        <v>2</v>
      </c>
      <c r="W7">
        <v>8.5</v>
      </c>
      <c r="X7">
        <v>66.599999999999994</v>
      </c>
      <c r="AC7">
        <v>1.2500000000000001E-2</v>
      </c>
      <c r="AD7">
        <v>0.1895</v>
      </c>
      <c r="AE7">
        <v>0.2117</v>
      </c>
      <c r="AF7">
        <v>1.1999999999999999E-3</v>
      </c>
      <c r="AG7">
        <v>9.1600000000000001E-2</v>
      </c>
      <c r="AH7">
        <v>9.4799999999999995E-2</v>
      </c>
      <c r="AI7">
        <v>2.9000000000000001E-2</v>
      </c>
      <c r="AJ7">
        <v>0.44</v>
      </c>
      <c r="AK7">
        <v>0.49199999999999999</v>
      </c>
      <c r="AL7">
        <v>1.4E-2</v>
      </c>
      <c r="AM7">
        <v>1.0760000000000001</v>
      </c>
      <c r="AN7">
        <v>1.113</v>
      </c>
    </row>
    <row r="8" spans="1:40" x14ac:dyDescent="0.25">
      <c r="A8" s="23"/>
      <c r="B8" t="s">
        <v>650</v>
      </c>
      <c r="C8">
        <v>1</v>
      </c>
      <c r="D8" t="s">
        <v>307</v>
      </c>
      <c r="E8" t="s">
        <v>225</v>
      </c>
      <c r="F8" t="s">
        <v>258</v>
      </c>
      <c r="G8">
        <v>20.5</v>
      </c>
      <c r="H8">
        <v>47</v>
      </c>
      <c r="I8">
        <v>32.5</v>
      </c>
      <c r="J8">
        <v>1.66</v>
      </c>
      <c r="K8">
        <v>18</v>
      </c>
      <c r="M8">
        <f t="shared" si="0"/>
        <v>18</v>
      </c>
      <c r="N8">
        <v>5.4</v>
      </c>
      <c r="O8" t="s">
        <v>108</v>
      </c>
      <c r="P8">
        <v>674.5</v>
      </c>
      <c r="Q8">
        <v>33.515520000000002</v>
      </c>
      <c r="R8" t="s">
        <v>309</v>
      </c>
      <c r="S8" t="s">
        <v>1484</v>
      </c>
      <c r="T8" t="s">
        <v>664</v>
      </c>
      <c r="U8" t="s">
        <v>308</v>
      </c>
      <c r="V8" t="s">
        <v>2</v>
      </c>
      <c r="W8">
        <v>17.100000000000001</v>
      </c>
      <c r="X8">
        <v>277.60000000000002</v>
      </c>
      <c r="AC8">
        <v>0.1201</v>
      </c>
      <c r="AD8">
        <v>0.96260000000000001</v>
      </c>
      <c r="AE8">
        <v>1.1847999999999999</v>
      </c>
      <c r="AF8">
        <v>1.29E-2</v>
      </c>
      <c r="AG8">
        <v>0.1019</v>
      </c>
      <c r="AH8">
        <v>0.13069999999999998</v>
      </c>
      <c r="AI8">
        <v>0.05</v>
      </c>
      <c r="AJ8">
        <v>0.39900000000000002</v>
      </c>
      <c r="AK8">
        <v>0.49099999999999999</v>
      </c>
      <c r="AL8">
        <v>7.5999999999999998E-2</v>
      </c>
      <c r="AM8">
        <v>0.59699999999999998</v>
      </c>
      <c r="AN8">
        <v>0.76600000000000001</v>
      </c>
    </row>
    <row r="9" spans="1:40" x14ac:dyDescent="0.25">
      <c r="A9" s="23"/>
      <c r="B9" t="s">
        <v>651</v>
      </c>
      <c r="C9">
        <v>1</v>
      </c>
      <c r="D9" t="s">
        <v>307</v>
      </c>
      <c r="E9" t="s">
        <v>299</v>
      </c>
      <c r="F9" t="s">
        <v>258</v>
      </c>
      <c r="G9">
        <v>20.5</v>
      </c>
      <c r="H9">
        <v>47</v>
      </c>
      <c r="I9">
        <v>32.5</v>
      </c>
      <c r="J9">
        <v>1.66</v>
      </c>
      <c r="K9">
        <v>18</v>
      </c>
      <c r="M9">
        <f t="shared" si="0"/>
        <v>18</v>
      </c>
      <c r="N9">
        <v>5.4</v>
      </c>
      <c r="O9" t="s">
        <v>108</v>
      </c>
      <c r="P9">
        <v>644.29999999999995</v>
      </c>
      <c r="Q9">
        <v>0</v>
      </c>
      <c r="R9" t="s">
        <v>309</v>
      </c>
      <c r="S9" t="s">
        <v>1484</v>
      </c>
      <c r="T9" t="s">
        <v>664</v>
      </c>
      <c r="U9" t="s">
        <v>308</v>
      </c>
      <c r="V9" t="s">
        <v>2</v>
      </c>
      <c r="W9">
        <v>1.4</v>
      </c>
      <c r="X9">
        <v>128.4</v>
      </c>
      <c r="AC9">
        <v>7.17E-2</v>
      </c>
      <c r="AD9">
        <v>0.79510000000000003</v>
      </c>
      <c r="AE9">
        <v>0.9788</v>
      </c>
      <c r="AI9">
        <v>3.9E-2</v>
      </c>
      <c r="AJ9">
        <v>0.43</v>
      </c>
      <c r="AK9">
        <v>0.53</v>
      </c>
    </row>
    <row r="10" spans="1:40" x14ac:dyDescent="0.25">
      <c r="A10" s="23"/>
      <c r="B10" t="s">
        <v>652</v>
      </c>
      <c r="C10">
        <v>1</v>
      </c>
      <c r="D10" t="s">
        <v>307</v>
      </c>
      <c r="E10" t="s">
        <v>225</v>
      </c>
      <c r="F10" t="s">
        <v>258</v>
      </c>
      <c r="G10">
        <v>20.5</v>
      </c>
      <c r="H10">
        <v>47</v>
      </c>
      <c r="I10">
        <v>32.5</v>
      </c>
      <c r="J10">
        <v>1.66</v>
      </c>
      <c r="K10">
        <v>18</v>
      </c>
      <c r="M10">
        <f t="shared" si="0"/>
        <v>18</v>
      </c>
      <c r="N10">
        <v>5.4</v>
      </c>
      <c r="O10" t="s">
        <v>108</v>
      </c>
      <c r="P10">
        <v>909.8</v>
      </c>
      <c r="Q10">
        <v>33.515520000000002</v>
      </c>
      <c r="R10" t="s">
        <v>309</v>
      </c>
      <c r="S10" t="s">
        <v>1484</v>
      </c>
      <c r="T10" t="s">
        <v>664</v>
      </c>
      <c r="U10" t="s">
        <v>308</v>
      </c>
      <c r="V10" t="s">
        <v>2</v>
      </c>
      <c r="W10">
        <v>8.9</v>
      </c>
      <c r="X10">
        <v>103</v>
      </c>
      <c r="AC10">
        <v>8.8099999999999998E-2</v>
      </c>
      <c r="AD10">
        <v>0.68289999999999995</v>
      </c>
      <c r="AE10">
        <v>0.91800000000000004</v>
      </c>
      <c r="AF10">
        <v>5.7999999999999996E-3</v>
      </c>
      <c r="AG10">
        <v>3.1199999999999999E-2</v>
      </c>
      <c r="AH10">
        <v>3.9399999999999998E-2</v>
      </c>
      <c r="AI10">
        <v>0.04</v>
      </c>
      <c r="AJ10">
        <v>0.31</v>
      </c>
      <c r="AK10">
        <v>0.41699999999999998</v>
      </c>
      <c r="AL10">
        <v>6.5000000000000002E-2</v>
      </c>
      <c r="AM10">
        <v>0.35</v>
      </c>
      <c r="AN10">
        <v>0.442</v>
      </c>
    </row>
    <row r="11" spans="1:40" x14ac:dyDescent="0.25">
      <c r="A11" s="23"/>
      <c r="B11" t="s">
        <v>653</v>
      </c>
      <c r="C11">
        <v>1</v>
      </c>
      <c r="D11" t="s">
        <v>307</v>
      </c>
      <c r="E11" t="s">
        <v>299</v>
      </c>
      <c r="F11" t="s">
        <v>258</v>
      </c>
      <c r="G11">
        <v>20.5</v>
      </c>
      <c r="H11">
        <v>47</v>
      </c>
      <c r="I11">
        <v>32.5</v>
      </c>
      <c r="J11">
        <v>1.66</v>
      </c>
      <c r="K11">
        <v>18</v>
      </c>
      <c r="M11">
        <f t="shared" si="0"/>
        <v>18</v>
      </c>
      <c r="N11">
        <v>5.4</v>
      </c>
      <c r="O11" t="s">
        <v>108</v>
      </c>
      <c r="P11">
        <v>934.6</v>
      </c>
      <c r="Q11">
        <v>0</v>
      </c>
      <c r="R11" t="s">
        <v>309</v>
      </c>
      <c r="S11" t="s">
        <v>1484</v>
      </c>
      <c r="T11" t="s">
        <v>664</v>
      </c>
      <c r="U11" t="s">
        <v>308</v>
      </c>
      <c r="V11" t="s">
        <v>2</v>
      </c>
      <c r="W11">
        <v>1.2</v>
      </c>
      <c r="X11">
        <v>375.8</v>
      </c>
      <c r="AC11">
        <v>8.9700000000000002E-2</v>
      </c>
      <c r="AD11">
        <v>1.8212999999999999</v>
      </c>
      <c r="AE11">
        <v>2.1345999999999998</v>
      </c>
      <c r="AF11">
        <v>1.4E-3</v>
      </c>
      <c r="AG11">
        <v>8.3000000000000001E-3</v>
      </c>
      <c r="AH11">
        <v>1.03E-2</v>
      </c>
      <c r="AI11">
        <v>0.02</v>
      </c>
      <c r="AJ11">
        <v>0.41099999999999998</v>
      </c>
      <c r="AK11">
        <v>0.48199999999999998</v>
      </c>
      <c r="AL11">
        <v>0.11</v>
      </c>
      <c r="AM11">
        <v>0.66900000000000004</v>
      </c>
      <c r="AN11">
        <v>0.83499999999999996</v>
      </c>
    </row>
    <row r="12" spans="1:40" hidden="1" x14ac:dyDescent="0.25">
      <c r="A12" s="23" t="s">
        <v>674</v>
      </c>
      <c r="B12" t="s">
        <v>739</v>
      </c>
      <c r="C12">
        <v>1</v>
      </c>
      <c r="D12" t="s">
        <v>225</v>
      </c>
      <c r="E12" t="s">
        <v>225</v>
      </c>
      <c r="F12" t="s">
        <v>261</v>
      </c>
      <c r="G12">
        <v>51</v>
      </c>
      <c r="H12">
        <f t="shared" ref="H12:H49" si="1">100-G12-I12</f>
        <v>35</v>
      </c>
      <c r="I12">
        <v>14</v>
      </c>
      <c r="J12">
        <v>3.7999999999999999E-2</v>
      </c>
      <c r="K12">
        <v>15</v>
      </c>
      <c r="L12" t="s">
        <v>1583</v>
      </c>
      <c r="M12">
        <f>K12/0.88</f>
        <v>17.045454545454547</v>
      </c>
      <c r="N12">
        <v>7.9</v>
      </c>
      <c r="O12" t="s">
        <v>257</v>
      </c>
      <c r="P12">
        <v>315</v>
      </c>
      <c r="Q12">
        <v>94</v>
      </c>
      <c r="R12" t="s">
        <v>330</v>
      </c>
      <c r="S12" t="s">
        <v>1484</v>
      </c>
      <c r="T12" t="s">
        <v>664</v>
      </c>
      <c r="U12" t="s">
        <v>268</v>
      </c>
      <c r="V12" t="s">
        <v>2</v>
      </c>
      <c r="W12">
        <v>15</v>
      </c>
      <c r="X12">
        <v>1</v>
      </c>
      <c r="Y12">
        <v>0</v>
      </c>
      <c r="Z12">
        <v>120</v>
      </c>
      <c r="AA12">
        <v>4</v>
      </c>
      <c r="AB12">
        <v>840</v>
      </c>
      <c r="AC12">
        <v>0</v>
      </c>
      <c r="AD12">
        <v>0</v>
      </c>
      <c r="AE12">
        <f>SUM(AC12:AD12)</f>
        <v>0</v>
      </c>
      <c r="AF12">
        <v>0.08</v>
      </c>
      <c r="AG12">
        <v>0.53</v>
      </c>
      <c r="AH12">
        <f>SUM(AF12:AG12)</f>
        <v>0.61</v>
      </c>
      <c r="AI12">
        <v>2.2428677194858034E-3</v>
      </c>
      <c r="AJ12">
        <v>9.0952771016958155E-3</v>
      </c>
      <c r="AK12">
        <f>SUM(AI12:AJ12)</f>
        <v>1.1338144821181619E-2</v>
      </c>
      <c r="AL12">
        <v>0.54881163609402639</v>
      </c>
      <c r="AM12">
        <v>3.6692966676192444</v>
      </c>
      <c r="AN12">
        <f>SUM(AL12:AM12)</f>
        <v>4.2181083037132705</v>
      </c>
    </row>
    <row r="13" spans="1:40" hidden="1" x14ac:dyDescent="0.25">
      <c r="A13" s="23"/>
      <c r="B13" t="s">
        <v>740</v>
      </c>
      <c r="C13">
        <v>1</v>
      </c>
      <c r="D13" t="s">
        <v>225</v>
      </c>
      <c r="E13" t="s">
        <v>225</v>
      </c>
      <c r="F13" t="s">
        <v>261</v>
      </c>
      <c r="G13">
        <v>51</v>
      </c>
      <c r="H13">
        <f t="shared" si="1"/>
        <v>35</v>
      </c>
      <c r="I13">
        <v>14</v>
      </c>
      <c r="J13">
        <v>3.7999999999999999E-2</v>
      </c>
      <c r="K13">
        <v>13</v>
      </c>
      <c r="L13" t="s">
        <v>1583</v>
      </c>
      <c r="M13">
        <f t="shared" ref="M13:M49" si="2">K13/0.88</f>
        <v>14.772727272727273</v>
      </c>
      <c r="N13">
        <v>7.9</v>
      </c>
      <c r="O13" t="s">
        <v>257</v>
      </c>
      <c r="P13">
        <v>315</v>
      </c>
      <c r="Q13">
        <v>94</v>
      </c>
      <c r="R13" t="s">
        <v>330</v>
      </c>
      <c r="S13" t="s">
        <v>1484</v>
      </c>
      <c r="T13" t="s">
        <v>664</v>
      </c>
      <c r="U13" t="s">
        <v>268</v>
      </c>
      <c r="V13" t="s">
        <v>2</v>
      </c>
      <c r="W13">
        <v>9</v>
      </c>
      <c r="X13">
        <v>2</v>
      </c>
      <c r="Y13">
        <v>0</v>
      </c>
      <c r="Z13">
        <v>80</v>
      </c>
      <c r="AA13">
        <v>83</v>
      </c>
      <c r="AB13">
        <v>960</v>
      </c>
      <c r="AC13">
        <v>2E-3</v>
      </c>
      <c r="AD13">
        <v>2E-3</v>
      </c>
      <c r="AE13">
        <f t="shared" ref="AE13:AE51" si="3">SUM(AC13:AD13)</f>
        <v>4.0000000000000001E-3</v>
      </c>
      <c r="AF13">
        <v>3.7999999999999999E-2</v>
      </c>
      <c r="AG13">
        <v>0.56999999999999995</v>
      </c>
      <c r="AH13">
        <f t="shared" ref="AH13:AH22" si="4">SUM(AF13:AG13)</f>
        <v>0.60799999999999998</v>
      </c>
      <c r="AI13">
        <v>2.2428677194858034E-3</v>
      </c>
      <c r="AJ13">
        <v>0.16529888822158653</v>
      </c>
      <c r="AK13">
        <f t="shared" ref="AK13:AK38" si="5">SUM(AI13:AJ13)</f>
        <v>0.16754175594107235</v>
      </c>
      <c r="AL13">
        <v>0.49658530379140953</v>
      </c>
      <c r="AM13">
        <v>8.1661699125676517</v>
      </c>
      <c r="AN13">
        <f t="shared" ref="AN13:AN22" si="6">SUM(AL13:AM13)</f>
        <v>8.6627552163590611</v>
      </c>
    </row>
    <row r="14" spans="1:40" hidden="1" x14ac:dyDescent="0.25">
      <c r="A14" s="23"/>
      <c r="B14" t="s">
        <v>741</v>
      </c>
      <c r="C14">
        <v>1</v>
      </c>
      <c r="D14" t="s">
        <v>225</v>
      </c>
      <c r="E14" t="s">
        <v>225</v>
      </c>
      <c r="F14" t="s">
        <v>261</v>
      </c>
      <c r="G14">
        <v>51</v>
      </c>
      <c r="H14">
        <f t="shared" si="1"/>
        <v>35</v>
      </c>
      <c r="I14">
        <v>14</v>
      </c>
      <c r="J14">
        <v>3.7999999999999999E-2</v>
      </c>
      <c r="K14">
        <v>22</v>
      </c>
      <c r="L14" t="s">
        <v>1583</v>
      </c>
      <c r="M14">
        <f t="shared" si="2"/>
        <v>25</v>
      </c>
      <c r="N14">
        <v>7.9</v>
      </c>
      <c r="O14" t="s">
        <v>257</v>
      </c>
      <c r="P14">
        <v>315</v>
      </c>
      <c r="Q14">
        <v>94</v>
      </c>
      <c r="R14" t="s">
        <v>330</v>
      </c>
      <c r="S14" t="s">
        <v>1484</v>
      </c>
      <c r="T14" t="s">
        <v>664</v>
      </c>
      <c r="U14" t="s">
        <v>621</v>
      </c>
      <c r="V14" t="s">
        <v>2</v>
      </c>
      <c r="W14">
        <v>1</v>
      </c>
      <c r="X14">
        <v>15</v>
      </c>
      <c r="Y14">
        <v>0</v>
      </c>
      <c r="Z14">
        <v>40</v>
      </c>
      <c r="AA14">
        <v>23</v>
      </c>
      <c r="AB14">
        <v>1540</v>
      </c>
      <c r="AC14">
        <v>0.05</v>
      </c>
      <c r="AD14">
        <v>0.1</v>
      </c>
      <c r="AE14">
        <f t="shared" si="3"/>
        <v>0.15000000000000002</v>
      </c>
      <c r="AF14">
        <v>8.0000000000000002E-3</v>
      </c>
      <c r="AG14">
        <v>0.9</v>
      </c>
      <c r="AH14">
        <f t="shared" si="4"/>
        <v>0.90800000000000003</v>
      </c>
      <c r="AI14">
        <v>6.737946999085467E-3</v>
      </c>
      <c r="AJ14">
        <v>0.81873075307798182</v>
      </c>
      <c r="AK14">
        <f t="shared" si="5"/>
        <v>0.8254687000770673</v>
      </c>
      <c r="AL14">
        <v>0.30119421191220214</v>
      </c>
      <c r="AM14">
        <v>6.6858944422792685</v>
      </c>
      <c r="AN14">
        <f t="shared" si="6"/>
        <v>6.9870886541914707</v>
      </c>
    </row>
    <row r="15" spans="1:40" hidden="1" x14ac:dyDescent="0.25">
      <c r="A15" s="23"/>
      <c r="B15" t="s">
        <v>742</v>
      </c>
      <c r="C15">
        <v>1</v>
      </c>
      <c r="D15" t="s">
        <v>225</v>
      </c>
      <c r="E15" t="s">
        <v>2</v>
      </c>
      <c r="F15" t="s">
        <v>261</v>
      </c>
      <c r="G15">
        <v>51</v>
      </c>
      <c r="H15">
        <f t="shared" si="1"/>
        <v>35</v>
      </c>
      <c r="I15">
        <v>14</v>
      </c>
      <c r="J15">
        <v>3.7999999999999999E-2</v>
      </c>
      <c r="K15">
        <v>8</v>
      </c>
      <c r="L15" t="s">
        <v>1583</v>
      </c>
      <c r="M15">
        <f t="shared" si="2"/>
        <v>9.0909090909090917</v>
      </c>
      <c r="N15">
        <v>7.9</v>
      </c>
      <c r="O15" t="s">
        <v>259</v>
      </c>
      <c r="P15">
        <v>890</v>
      </c>
      <c r="Q15">
        <v>0</v>
      </c>
      <c r="R15" t="s">
        <v>330</v>
      </c>
      <c r="S15" t="s">
        <v>1484</v>
      </c>
      <c r="T15" t="s">
        <v>664</v>
      </c>
      <c r="U15" t="s">
        <v>268</v>
      </c>
      <c r="V15" t="s">
        <v>708</v>
      </c>
      <c r="W15">
        <v>700</v>
      </c>
      <c r="X15">
        <v>0</v>
      </c>
      <c r="Y15">
        <v>0</v>
      </c>
      <c r="Z15">
        <v>10000</v>
      </c>
      <c r="AA15">
        <v>0</v>
      </c>
      <c r="AB15">
        <v>1600</v>
      </c>
      <c r="AC15">
        <v>0</v>
      </c>
      <c r="AD15">
        <v>0</v>
      </c>
      <c r="AE15">
        <f t="shared" si="3"/>
        <v>0</v>
      </c>
      <c r="AF15">
        <v>0.14000000000000001</v>
      </c>
      <c r="AG15">
        <v>2.9</v>
      </c>
      <c r="AH15">
        <f t="shared" si="4"/>
        <v>3.04</v>
      </c>
      <c r="AI15">
        <v>0</v>
      </c>
      <c r="AJ15">
        <v>0</v>
      </c>
      <c r="AK15">
        <f t="shared" si="5"/>
        <v>0</v>
      </c>
      <c r="AL15">
        <v>2.2370771856165601E-2</v>
      </c>
      <c r="AM15">
        <v>0.44932896411722156</v>
      </c>
      <c r="AN15">
        <f t="shared" si="6"/>
        <v>0.47169973597338716</v>
      </c>
    </row>
    <row r="16" spans="1:40" hidden="1" x14ac:dyDescent="0.25">
      <c r="A16"/>
      <c r="B16" t="s">
        <v>743</v>
      </c>
      <c r="C16">
        <v>1</v>
      </c>
      <c r="D16" t="s">
        <v>225</v>
      </c>
      <c r="E16" t="s">
        <v>2</v>
      </c>
      <c r="F16" t="s">
        <v>261</v>
      </c>
      <c r="G16">
        <v>51</v>
      </c>
      <c r="H16">
        <f t="shared" si="1"/>
        <v>35</v>
      </c>
      <c r="I16">
        <v>14</v>
      </c>
      <c r="J16">
        <v>3.7999999999999999E-2</v>
      </c>
      <c r="K16">
        <v>15</v>
      </c>
      <c r="L16" t="s">
        <v>1583</v>
      </c>
      <c r="M16">
        <f t="shared" si="2"/>
        <v>17.045454545454547</v>
      </c>
      <c r="N16">
        <v>7.9</v>
      </c>
      <c r="O16" t="s">
        <v>259</v>
      </c>
      <c r="P16">
        <v>890</v>
      </c>
      <c r="Q16">
        <v>0</v>
      </c>
      <c r="R16" t="s">
        <v>330</v>
      </c>
      <c r="S16" t="s">
        <v>1484</v>
      </c>
      <c r="T16" t="s">
        <v>664</v>
      </c>
      <c r="U16" t="s">
        <v>268</v>
      </c>
      <c r="V16" t="s">
        <v>2</v>
      </c>
      <c r="W16">
        <v>175</v>
      </c>
      <c r="X16">
        <v>405</v>
      </c>
      <c r="Y16">
        <v>2</v>
      </c>
      <c r="Z16">
        <v>38</v>
      </c>
      <c r="AA16">
        <v>3</v>
      </c>
      <c r="AB16">
        <v>20</v>
      </c>
      <c r="AC16">
        <v>0.03</v>
      </c>
      <c r="AD16">
        <v>0.05</v>
      </c>
      <c r="AE16">
        <f t="shared" si="3"/>
        <v>0.08</v>
      </c>
      <c r="AF16">
        <v>0.09</v>
      </c>
      <c r="AG16">
        <v>0.05</v>
      </c>
      <c r="AH16">
        <f t="shared" si="4"/>
        <v>0.14000000000000001</v>
      </c>
      <c r="AI16">
        <v>1.1108996538242306E-2</v>
      </c>
      <c r="AJ16">
        <v>1.3568559012200934E-2</v>
      </c>
      <c r="AK16">
        <f t="shared" si="5"/>
        <v>2.467755555044324E-2</v>
      </c>
      <c r="AL16">
        <v>4.9787068367863944E-2</v>
      </c>
      <c r="AM16">
        <v>3.0197383422318501E-2</v>
      </c>
      <c r="AN16">
        <f t="shared" si="6"/>
        <v>7.9984451790182445E-2</v>
      </c>
    </row>
    <row r="17" spans="1:40" hidden="1" x14ac:dyDescent="0.25">
      <c r="A17"/>
      <c r="B17" t="s">
        <v>744</v>
      </c>
      <c r="C17">
        <v>1</v>
      </c>
      <c r="D17" t="s">
        <v>225</v>
      </c>
      <c r="E17" t="s">
        <v>2</v>
      </c>
      <c r="F17" t="s">
        <v>261</v>
      </c>
      <c r="G17">
        <v>51</v>
      </c>
      <c r="H17">
        <f t="shared" si="1"/>
        <v>35</v>
      </c>
      <c r="I17">
        <v>14</v>
      </c>
      <c r="J17">
        <v>3.7999999999999999E-2</v>
      </c>
      <c r="K17">
        <v>13</v>
      </c>
      <c r="L17" t="s">
        <v>1583</v>
      </c>
      <c r="M17">
        <f t="shared" si="2"/>
        <v>14.772727272727273</v>
      </c>
      <c r="N17">
        <v>7.9</v>
      </c>
      <c r="O17" t="s">
        <v>259</v>
      </c>
      <c r="P17">
        <v>890</v>
      </c>
      <c r="Q17">
        <v>0</v>
      </c>
      <c r="R17" t="s">
        <v>330</v>
      </c>
      <c r="S17" t="s">
        <v>1484</v>
      </c>
      <c r="T17" t="s">
        <v>664</v>
      </c>
      <c r="U17" t="s">
        <v>268</v>
      </c>
      <c r="V17" t="s">
        <v>2</v>
      </c>
      <c r="W17">
        <v>260</v>
      </c>
      <c r="X17">
        <v>330</v>
      </c>
      <c r="Y17">
        <v>10</v>
      </c>
      <c r="Z17">
        <v>1450</v>
      </c>
      <c r="AA17">
        <v>5</v>
      </c>
      <c r="AB17">
        <v>700</v>
      </c>
      <c r="AC17">
        <v>0.02</v>
      </c>
      <c r="AD17">
        <v>0.05</v>
      </c>
      <c r="AE17">
        <f t="shared" si="3"/>
        <v>7.0000000000000007E-2</v>
      </c>
      <c r="AF17">
        <v>0.04</v>
      </c>
      <c r="AG17">
        <v>1.95</v>
      </c>
      <c r="AH17">
        <f t="shared" si="4"/>
        <v>1.99</v>
      </c>
      <c r="AI17">
        <v>9.0952771016958155E-3</v>
      </c>
      <c r="AJ17">
        <v>2.7323722447292559E-2</v>
      </c>
      <c r="AK17">
        <f t="shared" si="5"/>
        <v>3.6418999548988376E-2</v>
      </c>
      <c r="AL17">
        <v>1.6572675401761255E-2</v>
      </c>
      <c r="AM17">
        <v>0.90483741803595952</v>
      </c>
      <c r="AN17">
        <f t="shared" si="6"/>
        <v>0.92141009343772073</v>
      </c>
    </row>
    <row r="18" spans="1:40" hidden="1" x14ac:dyDescent="0.25">
      <c r="A18"/>
      <c r="B18" t="s">
        <v>745</v>
      </c>
      <c r="C18">
        <v>1</v>
      </c>
      <c r="D18" t="s">
        <v>225</v>
      </c>
      <c r="E18" t="s">
        <v>2</v>
      </c>
      <c r="F18" t="s">
        <v>261</v>
      </c>
      <c r="G18">
        <v>51</v>
      </c>
      <c r="H18">
        <f t="shared" si="1"/>
        <v>35</v>
      </c>
      <c r="I18">
        <v>14</v>
      </c>
      <c r="J18">
        <v>3.7999999999999999E-2</v>
      </c>
      <c r="K18">
        <v>22</v>
      </c>
      <c r="L18" t="s">
        <v>1583</v>
      </c>
      <c r="M18">
        <f t="shared" si="2"/>
        <v>25</v>
      </c>
      <c r="N18">
        <v>7.9</v>
      </c>
      <c r="O18" t="s">
        <v>259</v>
      </c>
      <c r="P18">
        <v>890</v>
      </c>
      <c r="Q18">
        <v>0</v>
      </c>
      <c r="R18" t="s">
        <v>330</v>
      </c>
      <c r="S18" t="s">
        <v>1484</v>
      </c>
      <c r="T18" t="s">
        <v>664</v>
      </c>
      <c r="U18" t="s">
        <v>621</v>
      </c>
      <c r="V18" t="s">
        <v>2</v>
      </c>
      <c r="W18">
        <v>140</v>
      </c>
      <c r="X18">
        <v>460</v>
      </c>
      <c r="Y18">
        <v>20</v>
      </c>
      <c r="Z18">
        <v>140</v>
      </c>
      <c r="AA18">
        <v>6</v>
      </c>
      <c r="AB18">
        <v>100</v>
      </c>
      <c r="AC18">
        <v>0.14000000000000001</v>
      </c>
      <c r="AD18">
        <v>0.08</v>
      </c>
      <c r="AE18">
        <f t="shared" si="3"/>
        <v>0.22000000000000003</v>
      </c>
      <c r="AF18">
        <v>0.18</v>
      </c>
      <c r="AG18">
        <v>0.08</v>
      </c>
      <c r="AH18">
        <f t="shared" si="4"/>
        <v>0.26</v>
      </c>
      <c r="AI18">
        <v>3.337326996032608E-2</v>
      </c>
      <c r="AJ18">
        <v>3.337326996032608E-2</v>
      </c>
      <c r="AK18">
        <f t="shared" si="5"/>
        <v>6.6746539920652159E-2</v>
      </c>
      <c r="AL18">
        <v>0.1353352832366127</v>
      </c>
      <c r="AM18">
        <v>6.0810062625217973E-2</v>
      </c>
      <c r="AN18">
        <f t="shared" si="6"/>
        <v>0.19614534586183069</v>
      </c>
    </row>
    <row r="19" spans="1:40" hidden="1" x14ac:dyDescent="0.25">
      <c r="A19"/>
      <c r="B19" t="s">
        <v>746</v>
      </c>
      <c r="C19">
        <v>1</v>
      </c>
      <c r="D19" t="s">
        <v>225</v>
      </c>
      <c r="E19" t="s">
        <v>2</v>
      </c>
      <c r="F19" t="s">
        <v>261</v>
      </c>
      <c r="G19">
        <v>51</v>
      </c>
      <c r="H19">
        <f t="shared" si="1"/>
        <v>35</v>
      </c>
      <c r="I19">
        <v>14</v>
      </c>
      <c r="J19">
        <v>3.7999999999999999E-2</v>
      </c>
      <c r="K19">
        <v>8</v>
      </c>
      <c r="L19" t="s">
        <v>1583</v>
      </c>
      <c r="M19">
        <f t="shared" si="2"/>
        <v>9.0909090909090917</v>
      </c>
      <c r="N19">
        <v>7.9</v>
      </c>
      <c r="O19" t="s">
        <v>259</v>
      </c>
      <c r="P19">
        <v>770</v>
      </c>
      <c r="Q19">
        <v>0</v>
      </c>
      <c r="R19" t="s">
        <v>330</v>
      </c>
      <c r="S19" t="s">
        <v>1484</v>
      </c>
      <c r="T19" t="s">
        <v>664</v>
      </c>
      <c r="U19" t="s">
        <v>268</v>
      </c>
      <c r="V19" t="s">
        <v>708</v>
      </c>
      <c r="W19">
        <v>580</v>
      </c>
      <c r="X19">
        <v>0</v>
      </c>
      <c r="Y19">
        <v>0</v>
      </c>
      <c r="Z19">
        <v>60</v>
      </c>
      <c r="AA19">
        <v>0</v>
      </c>
      <c r="AB19">
        <v>20</v>
      </c>
      <c r="AC19">
        <v>0</v>
      </c>
      <c r="AD19">
        <v>0</v>
      </c>
      <c r="AE19">
        <f t="shared" si="3"/>
        <v>0</v>
      </c>
      <c r="AF19">
        <v>0.25</v>
      </c>
      <c r="AG19">
        <v>0.13</v>
      </c>
      <c r="AH19">
        <f t="shared" si="4"/>
        <v>0.38</v>
      </c>
      <c r="AI19">
        <v>0</v>
      </c>
      <c r="AJ19">
        <v>0</v>
      </c>
      <c r="AK19">
        <f t="shared" si="5"/>
        <v>0</v>
      </c>
      <c r="AL19">
        <v>4.5049202393557801E-2</v>
      </c>
      <c r="AM19">
        <v>2.4723526470339388E-2</v>
      </c>
      <c r="AN19">
        <f t="shared" si="6"/>
        <v>6.9772728863897182E-2</v>
      </c>
    </row>
    <row r="20" spans="1:40" hidden="1" x14ac:dyDescent="0.25">
      <c r="A20" s="23"/>
      <c r="B20" t="s">
        <v>747</v>
      </c>
      <c r="C20">
        <v>1</v>
      </c>
      <c r="D20" t="s">
        <v>225</v>
      </c>
      <c r="E20" t="s">
        <v>2</v>
      </c>
      <c r="F20" t="s">
        <v>261</v>
      </c>
      <c r="G20">
        <v>51</v>
      </c>
      <c r="H20">
        <f t="shared" si="1"/>
        <v>35</v>
      </c>
      <c r="I20">
        <v>14</v>
      </c>
      <c r="J20">
        <v>3.7999999999999999E-2</v>
      </c>
      <c r="K20">
        <v>15</v>
      </c>
      <c r="L20" t="s">
        <v>1583</v>
      </c>
      <c r="M20">
        <f t="shared" si="2"/>
        <v>17.045454545454547</v>
      </c>
      <c r="N20">
        <v>7.9</v>
      </c>
      <c r="O20" t="s">
        <v>259</v>
      </c>
      <c r="P20">
        <v>770</v>
      </c>
      <c r="Q20">
        <v>0</v>
      </c>
      <c r="R20" t="s">
        <v>330</v>
      </c>
      <c r="S20" t="s">
        <v>1484</v>
      </c>
      <c r="T20" t="s">
        <v>664</v>
      </c>
      <c r="U20" t="s">
        <v>268</v>
      </c>
      <c r="V20" t="s">
        <v>2</v>
      </c>
      <c r="W20">
        <v>42</v>
      </c>
      <c r="X20">
        <v>378</v>
      </c>
      <c r="Y20">
        <v>25</v>
      </c>
      <c r="Z20">
        <v>10</v>
      </c>
      <c r="AA20">
        <v>10</v>
      </c>
      <c r="AB20">
        <v>30</v>
      </c>
      <c r="AC20">
        <v>0.02</v>
      </c>
      <c r="AD20">
        <v>0.03</v>
      </c>
      <c r="AE20">
        <f t="shared" si="3"/>
        <v>0.05</v>
      </c>
      <c r="AF20">
        <v>0.05</v>
      </c>
      <c r="AG20">
        <v>0.02</v>
      </c>
      <c r="AH20">
        <f t="shared" si="4"/>
        <v>7.0000000000000007E-2</v>
      </c>
      <c r="AI20">
        <v>1.1108996538242306E-2</v>
      </c>
      <c r="AJ20">
        <v>1.3568559012200934E-2</v>
      </c>
      <c r="AK20">
        <f t="shared" si="5"/>
        <v>2.467755555044324E-2</v>
      </c>
      <c r="AL20">
        <v>0.12245642825298191</v>
      </c>
      <c r="AM20">
        <v>3.0197383422318501E-2</v>
      </c>
      <c r="AN20">
        <f t="shared" si="6"/>
        <v>0.1526538116753004</v>
      </c>
    </row>
    <row r="21" spans="1:40" hidden="1" x14ac:dyDescent="0.25">
      <c r="A21" s="23"/>
      <c r="B21" t="s">
        <v>748</v>
      </c>
      <c r="C21">
        <v>1</v>
      </c>
      <c r="D21" t="s">
        <v>225</v>
      </c>
      <c r="E21" t="s">
        <v>2</v>
      </c>
      <c r="F21" t="s">
        <v>261</v>
      </c>
      <c r="G21">
        <v>51</v>
      </c>
      <c r="H21">
        <f t="shared" si="1"/>
        <v>35</v>
      </c>
      <c r="I21">
        <v>14</v>
      </c>
      <c r="J21">
        <v>3.7999999999999999E-2</v>
      </c>
      <c r="K21">
        <v>13</v>
      </c>
      <c r="L21" t="s">
        <v>1583</v>
      </c>
      <c r="M21">
        <f t="shared" si="2"/>
        <v>14.772727272727273</v>
      </c>
      <c r="N21">
        <v>7.9</v>
      </c>
      <c r="O21" t="s">
        <v>259</v>
      </c>
      <c r="P21">
        <v>770</v>
      </c>
      <c r="Q21">
        <v>0</v>
      </c>
      <c r="R21" t="s">
        <v>330</v>
      </c>
      <c r="S21" t="s">
        <v>1484</v>
      </c>
      <c r="T21" t="s">
        <v>664</v>
      </c>
      <c r="U21" t="s">
        <v>268</v>
      </c>
      <c r="V21" t="s">
        <v>2</v>
      </c>
      <c r="W21">
        <v>175</v>
      </c>
      <c r="X21">
        <v>275</v>
      </c>
      <c r="Y21">
        <v>20</v>
      </c>
      <c r="Z21">
        <v>380</v>
      </c>
      <c r="AA21">
        <v>11</v>
      </c>
      <c r="AB21">
        <v>240</v>
      </c>
      <c r="AC21">
        <v>0.02</v>
      </c>
      <c r="AD21">
        <v>0.03</v>
      </c>
      <c r="AE21">
        <f t="shared" si="3"/>
        <v>0.05</v>
      </c>
      <c r="AF21">
        <v>0.15</v>
      </c>
      <c r="AG21">
        <v>0.19</v>
      </c>
      <c r="AH21">
        <f t="shared" si="4"/>
        <v>0.33999999999999997</v>
      </c>
      <c r="AI21">
        <v>1.6572675401761255E-2</v>
      </c>
      <c r="AJ21">
        <v>1.8315638888734179E-2</v>
      </c>
      <c r="AK21">
        <f t="shared" si="5"/>
        <v>3.4888314290495437E-2</v>
      </c>
      <c r="AL21">
        <v>8.20849986238988E-2</v>
      </c>
      <c r="AM21">
        <v>0.11080315836233387</v>
      </c>
      <c r="AN21">
        <f t="shared" si="6"/>
        <v>0.19288815698623268</v>
      </c>
    </row>
    <row r="22" spans="1:40" hidden="1" x14ac:dyDescent="0.25">
      <c r="A22" s="23"/>
      <c r="B22" t="s">
        <v>749</v>
      </c>
      <c r="C22">
        <v>1</v>
      </c>
      <c r="D22" t="s">
        <v>225</v>
      </c>
      <c r="E22" t="s">
        <v>2</v>
      </c>
      <c r="F22" t="s">
        <v>261</v>
      </c>
      <c r="G22">
        <v>51</v>
      </c>
      <c r="H22">
        <f t="shared" si="1"/>
        <v>35</v>
      </c>
      <c r="I22">
        <v>14</v>
      </c>
      <c r="J22">
        <v>3.7999999999999999E-2</v>
      </c>
      <c r="K22">
        <v>22</v>
      </c>
      <c r="L22" t="s">
        <v>1583</v>
      </c>
      <c r="M22">
        <f t="shared" si="2"/>
        <v>25</v>
      </c>
      <c r="N22">
        <v>7.9</v>
      </c>
      <c r="O22" t="s">
        <v>259</v>
      </c>
      <c r="P22">
        <v>770</v>
      </c>
      <c r="Q22">
        <v>0</v>
      </c>
      <c r="R22" t="s">
        <v>330</v>
      </c>
      <c r="S22" t="s">
        <v>1484</v>
      </c>
      <c r="T22" t="s">
        <v>664</v>
      </c>
      <c r="U22" t="s">
        <v>621</v>
      </c>
      <c r="V22" t="s">
        <v>2</v>
      </c>
      <c r="W22">
        <v>150</v>
      </c>
      <c r="X22">
        <v>550</v>
      </c>
      <c r="Y22">
        <v>40</v>
      </c>
      <c r="Z22">
        <v>20</v>
      </c>
      <c r="AA22">
        <v>8</v>
      </c>
      <c r="AB22">
        <v>20</v>
      </c>
      <c r="AC22">
        <v>0.22</v>
      </c>
      <c r="AD22">
        <v>0.14000000000000001</v>
      </c>
      <c r="AE22">
        <f t="shared" si="3"/>
        <v>0.36</v>
      </c>
      <c r="AF22">
        <v>0.26</v>
      </c>
      <c r="AG22">
        <v>0.06</v>
      </c>
      <c r="AH22">
        <f t="shared" si="4"/>
        <v>0.32</v>
      </c>
      <c r="AI22">
        <v>4.9787068367863944E-2</v>
      </c>
      <c r="AJ22">
        <v>3.0197383422318501E-2</v>
      </c>
      <c r="AK22">
        <f t="shared" si="5"/>
        <v>7.9984451790182445E-2</v>
      </c>
      <c r="AL22">
        <v>0.16529888822158653</v>
      </c>
      <c r="AM22">
        <v>4.0762203978366211E-2</v>
      </c>
      <c r="AN22">
        <f t="shared" si="6"/>
        <v>0.20606109219995275</v>
      </c>
    </row>
    <row r="23" spans="1:40" hidden="1" x14ac:dyDescent="0.25">
      <c r="A23" s="23"/>
      <c r="B23" t="s">
        <v>750</v>
      </c>
      <c r="C23">
        <v>1</v>
      </c>
      <c r="D23" t="s">
        <v>225</v>
      </c>
      <c r="E23" t="s">
        <v>225</v>
      </c>
      <c r="F23" t="s">
        <v>261</v>
      </c>
      <c r="G23">
        <v>43</v>
      </c>
      <c r="H23">
        <f t="shared" si="1"/>
        <v>40</v>
      </c>
      <c r="I23">
        <v>17</v>
      </c>
      <c r="J23">
        <v>3.1E-2</v>
      </c>
      <c r="K23">
        <v>28</v>
      </c>
      <c r="L23" t="s">
        <v>1583</v>
      </c>
      <c r="M23">
        <f t="shared" si="2"/>
        <v>31.818181818181817</v>
      </c>
      <c r="N23">
        <v>8</v>
      </c>
      <c r="O23" t="s">
        <v>257</v>
      </c>
      <c r="P23">
        <v>315</v>
      </c>
      <c r="Q23">
        <v>52</v>
      </c>
      <c r="R23" t="s">
        <v>330</v>
      </c>
      <c r="S23" t="s">
        <v>1484</v>
      </c>
      <c r="T23" t="s">
        <v>664</v>
      </c>
      <c r="U23" t="s">
        <v>268</v>
      </c>
      <c r="V23" t="s">
        <v>2</v>
      </c>
      <c r="X23">
        <v>0</v>
      </c>
      <c r="Y23">
        <v>0</v>
      </c>
      <c r="AA23">
        <v>12</v>
      </c>
      <c r="AC23">
        <v>0</v>
      </c>
      <c r="AD23">
        <v>0</v>
      </c>
      <c r="AE23">
        <f t="shared" si="3"/>
        <v>0</v>
      </c>
      <c r="AI23">
        <v>7.4465830709243381E-3</v>
      </c>
      <c r="AJ23">
        <v>2.7323722447292559E-2</v>
      </c>
      <c r="AK23">
        <f t="shared" si="5"/>
        <v>3.4770305518216894E-2</v>
      </c>
    </row>
    <row r="24" spans="1:40" hidden="1" x14ac:dyDescent="0.25">
      <c r="A24" s="23"/>
      <c r="B24" t="s">
        <v>751</v>
      </c>
      <c r="C24">
        <v>1</v>
      </c>
      <c r="D24" t="s">
        <v>225</v>
      </c>
      <c r="E24" t="s">
        <v>225</v>
      </c>
      <c r="F24" t="s">
        <v>261</v>
      </c>
      <c r="G24">
        <v>43</v>
      </c>
      <c r="H24">
        <f t="shared" si="1"/>
        <v>40</v>
      </c>
      <c r="I24">
        <v>17</v>
      </c>
      <c r="J24">
        <v>3.1E-2</v>
      </c>
      <c r="K24">
        <v>31</v>
      </c>
      <c r="L24" t="s">
        <v>1583</v>
      </c>
      <c r="M24">
        <f t="shared" si="2"/>
        <v>35.227272727272727</v>
      </c>
      <c r="N24">
        <v>8</v>
      </c>
      <c r="O24" t="s">
        <v>257</v>
      </c>
      <c r="P24">
        <v>315</v>
      </c>
      <c r="Q24">
        <v>52</v>
      </c>
      <c r="R24" t="s">
        <v>330</v>
      </c>
      <c r="S24" t="s">
        <v>1484</v>
      </c>
      <c r="T24" t="s">
        <v>664</v>
      </c>
      <c r="U24" t="s">
        <v>268</v>
      </c>
      <c r="V24" t="s">
        <v>2</v>
      </c>
      <c r="X24">
        <v>1</v>
      </c>
      <c r="Y24">
        <v>11.8</v>
      </c>
      <c r="AA24">
        <v>1250</v>
      </c>
      <c r="AC24">
        <v>3.0000000000000001E-3</v>
      </c>
      <c r="AD24">
        <v>2.4E-2</v>
      </c>
      <c r="AE24">
        <f t="shared" si="3"/>
        <v>2.7E-2</v>
      </c>
      <c r="AI24">
        <v>0.33287108369807955</v>
      </c>
      <c r="AJ24">
        <v>2.7182818284590451</v>
      </c>
      <c r="AK24">
        <f t="shared" si="5"/>
        <v>3.0511529121571246</v>
      </c>
    </row>
    <row r="25" spans="1:40" hidden="1" x14ac:dyDescent="0.25">
      <c r="A25" s="23"/>
      <c r="B25" t="s">
        <v>752</v>
      </c>
      <c r="C25">
        <v>1</v>
      </c>
      <c r="D25" t="s">
        <v>225</v>
      </c>
      <c r="E25" t="s">
        <v>225</v>
      </c>
      <c r="F25" t="s">
        <v>261</v>
      </c>
      <c r="G25">
        <v>43</v>
      </c>
      <c r="H25">
        <f t="shared" si="1"/>
        <v>40</v>
      </c>
      <c r="I25">
        <v>17</v>
      </c>
      <c r="J25">
        <v>3.1E-2</v>
      </c>
      <c r="K25">
        <v>17</v>
      </c>
      <c r="L25" t="s">
        <v>1583</v>
      </c>
      <c r="M25">
        <f t="shared" si="2"/>
        <v>19.318181818181817</v>
      </c>
      <c r="N25">
        <v>8</v>
      </c>
      <c r="O25" t="s">
        <v>257</v>
      </c>
      <c r="P25">
        <v>315</v>
      </c>
      <c r="Q25">
        <v>53</v>
      </c>
      <c r="R25" t="s">
        <v>330</v>
      </c>
      <c r="S25" t="s">
        <v>1484</v>
      </c>
      <c r="T25" t="s">
        <v>664</v>
      </c>
      <c r="U25" t="s">
        <v>621</v>
      </c>
      <c r="V25" t="s">
        <v>2</v>
      </c>
      <c r="X25">
        <v>0</v>
      </c>
      <c r="Y25">
        <v>0.2</v>
      </c>
      <c r="AA25">
        <v>120</v>
      </c>
      <c r="AC25">
        <v>0</v>
      </c>
      <c r="AD25">
        <v>0</v>
      </c>
      <c r="AE25">
        <f t="shared" si="3"/>
        <v>0</v>
      </c>
      <c r="AI25">
        <v>1.3568559012200934E-2</v>
      </c>
      <c r="AJ25">
        <v>9.0717953289412512E-2</v>
      </c>
      <c r="AK25">
        <f t="shared" si="5"/>
        <v>0.10428651230161344</v>
      </c>
    </row>
    <row r="26" spans="1:40" hidden="1" x14ac:dyDescent="0.25">
      <c r="A26" s="23"/>
      <c r="B26" t="s">
        <v>753</v>
      </c>
      <c r="C26">
        <v>1</v>
      </c>
      <c r="D26" t="s">
        <v>225</v>
      </c>
      <c r="E26" t="s">
        <v>225</v>
      </c>
      <c r="F26" t="s">
        <v>261</v>
      </c>
      <c r="G26">
        <v>43</v>
      </c>
      <c r="H26">
        <f t="shared" si="1"/>
        <v>40</v>
      </c>
      <c r="I26">
        <v>17</v>
      </c>
      <c r="J26">
        <v>3.1E-2</v>
      </c>
      <c r="K26">
        <v>18</v>
      </c>
      <c r="L26" t="s">
        <v>1583</v>
      </c>
      <c r="M26">
        <f t="shared" si="2"/>
        <v>20.454545454545453</v>
      </c>
      <c r="N26">
        <v>8</v>
      </c>
      <c r="O26" t="s">
        <v>257</v>
      </c>
      <c r="P26">
        <v>315</v>
      </c>
      <c r="Q26">
        <v>53</v>
      </c>
      <c r="R26" t="s">
        <v>330</v>
      </c>
      <c r="S26" t="s">
        <v>1484</v>
      </c>
      <c r="T26" t="s">
        <v>664</v>
      </c>
      <c r="U26" t="s">
        <v>621</v>
      </c>
      <c r="V26" t="s">
        <v>2</v>
      </c>
      <c r="X26">
        <v>0</v>
      </c>
      <c r="Y26">
        <v>0</v>
      </c>
      <c r="AA26">
        <v>14</v>
      </c>
      <c r="AC26">
        <v>0</v>
      </c>
      <c r="AD26">
        <v>0</v>
      </c>
      <c r="AE26">
        <f t="shared" si="3"/>
        <v>0</v>
      </c>
      <c r="AI26">
        <v>1.1108996538242306E-2</v>
      </c>
      <c r="AJ26">
        <v>3.337326996032608E-2</v>
      </c>
      <c r="AK26">
        <f t="shared" si="5"/>
        <v>4.4482266498568387E-2</v>
      </c>
    </row>
    <row r="27" spans="1:40" hidden="1" x14ac:dyDescent="0.25">
      <c r="A27" s="23"/>
      <c r="B27" t="s">
        <v>754</v>
      </c>
      <c r="C27">
        <v>1</v>
      </c>
      <c r="D27" t="s">
        <v>225</v>
      </c>
      <c r="E27" t="s">
        <v>2</v>
      </c>
      <c r="F27" t="s">
        <v>261</v>
      </c>
      <c r="G27">
        <v>43</v>
      </c>
      <c r="H27">
        <f t="shared" si="1"/>
        <v>40</v>
      </c>
      <c r="I27">
        <v>17</v>
      </c>
      <c r="J27">
        <v>3.1E-2</v>
      </c>
      <c r="K27">
        <v>28</v>
      </c>
      <c r="L27" t="s">
        <v>1583</v>
      </c>
      <c r="M27">
        <f t="shared" si="2"/>
        <v>31.818181818181817</v>
      </c>
      <c r="N27">
        <v>8</v>
      </c>
      <c r="O27" t="s">
        <v>259</v>
      </c>
      <c r="P27">
        <v>890</v>
      </c>
      <c r="Q27">
        <v>0</v>
      </c>
      <c r="R27" t="s">
        <v>330</v>
      </c>
      <c r="S27" t="s">
        <v>1484</v>
      </c>
      <c r="T27" t="s">
        <v>664</v>
      </c>
      <c r="U27" t="s">
        <v>268</v>
      </c>
      <c r="V27" t="s">
        <v>2</v>
      </c>
      <c r="X27">
        <v>175</v>
      </c>
      <c r="Y27">
        <v>5.2</v>
      </c>
      <c r="AA27">
        <v>4</v>
      </c>
      <c r="AC27">
        <v>8.0000000000000002E-3</v>
      </c>
      <c r="AD27">
        <v>4.2999999999999997E-2</v>
      </c>
      <c r="AE27">
        <f t="shared" si="3"/>
        <v>5.0999999999999997E-2</v>
      </c>
      <c r="AI27">
        <v>4.991593906910217E-3</v>
      </c>
      <c r="AJ27">
        <v>2.4723526470339388E-2</v>
      </c>
      <c r="AK27">
        <f t="shared" si="5"/>
        <v>2.9715120377249604E-2</v>
      </c>
    </row>
    <row r="28" spans="1:40" hidden="1" x14ac:dyDescent="0.25">
      <c r="A28" s="23"/>
      <c r="B28" t="s">
        <v>755</v>
      </c>
      <c r="C28">
        <v>1</v>
      </c>
      <c r="D28" t="s">
        <v>225</v>
      </c>
      <c r="E28" t="s">
        <v>2</v>
      </c>
      <c r="F28" t="s">
        <v>261</v>
      </c>
      <c r="G28">
        <v>43</v>
      </c>
      <c r="H28">
        <f t="shared" si="1"/>
        <v>40</v>
      </c>
      <c r="I28">
        <v>17</v>
      </c>
      <c r="J28">
        <v>3.1E-2</v>
      </c>
      <c r="K28">
        <v>31</v>
      </c>
      <c r="L28" t="s">
        <v>1583</v>
      </c>
      <c r="M28">
        <f t="shared" si="2"/>
        <v>35.227272727272727</v>
      </c>
      <c r="N28">
        <v>8</v>
      </c>
      <c r="O28" t="s">
        <v>259</v>
      </c>
      <c r="P28">
        <v>890</v>
      </c>
      <c r="Q28">
        <v>0</v>
      </c>
      <c r="R28" t="s">
        <v>330</v>
      </c>
      <c r="S28" t="s">
        <v>1484</v>
      </c>
      <c r="T28" t="s">
        <v>664</v>
      </c>
      <c r="U28" t="s">
        <v>268</v>
      </c>
      <c r="V28" t="s">
        <v>2</v>
      </c>
      <c r="X28">
        <v>178</v>
      </c>
      <c r="Y28">
        <v>6.2</v>
      </c>
      <c r="AA28">
        <v>5</v>
      </c>
      <c r="AC28">
        <v>1.7999999999999999E-2</v>
      </c>
      <c r="AD28">
        <v>3.7999999999999999E-2</v>
      </c>
      <c r="AE28">
        <f t="shared" si="3"/>
        <v>5.5999999999999994E-2</v>
      </c>
      <c r="AI28">
        <v>1.1108996538242306E-2</v>
      </c>
      <c r="AJ28">
        <v>2.0241911445804391E-2</v>
      </c>
      <c r="AK28">
        <f t="shared" si="5"/>
        <v>3.1350907984046696E-2</v>
      </c>
    </row>
    <row r="29" spans="1:40" hidden="1" x14ac:dyDescent="0.25">
      <c r="A29" s="23"/>
      <c r="B29" t="s">
        <v>756</v>
      </c>
      <c r="C29">
        <v>1</v>
      </c>
      <c r="D29" t="s">
        <v>225</v>
      </c>
      <c r="E29" t="s">
        <v>2</v>
      </c>
      <c r="F29" t="s">
        <v>261</v>
      </c>
      <c r="G29">
        <v>43</v>
      </c>
      <c r="H29">
        <f t="shared" si="1"/>
        <v>40</v>
      </c>
      <c r="I29">
        <v>17</v>
      </c>
      <c r="J29">
        <v>3.1E-2</v>
      </c>
      <c r="K29">
        <v>17</v>
      </c>
      <c r="L29" t="s">
        <v>1583</v>
      </c>
      <c r="M29">
        <f t="shared" si="2"/>
        <v>19.318181818181817</v>
      </c>
      <c r="N29">
        <v>8</v>
      </c>
      <c r="O29" t="s">
        <v>259</v>
      </c>
      <c r="P29">
        <v>890</v>
      </c>
      <c r="Q29">
        <v>0</v>
      </c>
      <c r="R29" t="s">
        <v>330</v>
      </c>
      <c r="S29" t="s">
        <v>1484</v>
      </c>
      <c r="T29" t="s">
        <v>664</v>
      </c>
      <c r="U29" t="s">
        <v>621</v>
      </c>
      <c r="V29" t="s">
        <v>2</v>
      </c>
      <c r="X29">
        <v>270</v>
      </c>
      <c r="Y29">
        <v>17.8</v>
      </c>
      <c r="AA29">
        <v>7</v>
      </c>
      <c r="AC29">
        <v>4.2000000000000003E-2</v>
      </c>
      <c r="AD29">
        <v>5.3999999999999999E-2</v>
      </c>
      <c r="AE29">
        <f t="shared" si="3"/>
        <v>9.6000000000000002E-2</v>
      </c>
      <c r="AI29">
        <v>1.4995576820477703E-2</v>
      </c>
      <c r="AJ29">
        <v>2.2370771856165601E-2</v>
      </c>
      <c r="AK29">
        <f t="shared" si="5"/>
        <v>3.7366348676643305E-2</v>
      </c>
    </row>
    <row r="30" spans="1:40" hidden="1" x14ac:dyDescent="0.25">
      <c r="A30" s="23"/>
      <c r="B30" t="s">
        <v>757</v>
      </c>
      <c r="C30">
        <v>1</v>
      </c>
      <c r="D30" t="s">
        <v>225</v>
      </c>
      <c r="E30" t="s">
        <v>2</v>
      </c>
      <c r="F30" t="s">
        <v>261</v>
      </c>
      <c r="G30">
        <v>43</v>
      </c>
      <c r="H30">
        <f t="shared" si="1"/>
        <v>40</v>
      </c>
      <c r="I30">
        <v>17</v>
      </c>
      <c r="J30">
        <v>3.1E-2</v>
      </c>
      <c r="K30">
        <v>18</v>
      </c>
      <c r="L30" t="s">
        <v>1583</v>
      </c>
      <c r="M30">
        <f t="shared" si="2"/>
        <v>20.454545454545453</v>
      </c>
      <c r="N30">
        <v>8</v>
      </c>
      <c r="O30" t="s">
        <v>259</v>
      </c>
      <c r="P30">
        <v>890</v>
      </c>
      <c r="Q30">
        <v>0</v>
      </c>
      <c r="R30" t="s">
        <v>330</v>
      </c>
      <c r="S30" t="s">
        <v>1484</v>
      </c>
      <c r="T30" t="s">
        <v>664</v>
      </c>
      <c r="U30" t="s">
        <v>621</v>
      </c>
      <c r="V30" t="s">
        <v>2</v>
      </c>
      <c r="X30">
        <v>145</v>
      </c>
      <c r="Y30">
        <v>6</v>
      </c>
      <c r="AA30">
        <v>4</v>
      </c>
      <c r="AC30">
        <v>2.5999999999999999E-2</v>
      </c>
      <c r="AD30">
        <v>0.05</v>
      </c>
      <c r="AE30">
        <f t="shared" si="3"/>
        <v>7.5999999999999998E-2</v>
      </c>
      <c r="AI30">
        <v>1.8315638888734179E-2</v>
      </c>
      <c r="AJ30">
        <v>3.337326996032608E-2</v>
      </c>
      <c r="AK30">
        <f t="shared" si="5"/>
        <v>5.1688908849060258E-2</v>
      </c>
    </row>
    <row r="31" spans="1:40" hidden="1" x14ac:dyDescent="0.25">
      <c r="A31" s="23"/>
      <c r="B31" t="s">
        <v>758</v>
      </c>
      <c r="C31">
        <v>1</v>
      </c>
      <c r="D31" t="s">
        <v>225</v>
      </c>
      <c r="E31" t="s">
        <v>225</v>
      </c>
      <c r="F31" t="s">
        <v>261</v>
      </c>
      <c r="G31">
        <v>43</v>
      </c>
      <c r="H31">
        <f t="shared" si="1"/>
        <v>40</v>
      </c>
      <c r="I31">
        <v>17</v>
      </c>
      <c r="J31">
        <v>3.1E-2</v>
      </c>
      <c r="K31">
        <v>28</v>
      </c>
      <c r="L31" t="s">
        <v>1583</v>
      </c>
      <c r="M31">
        <f t="shared" si="2"/>
        <v>31.818181818181817</v>
      </c>
      <c r="N31">
        <v>8</v>
      </c>
      <c r="O31" t="s">
        <v>257</v>
      </c>
      <c r="P31">
        <v>700</v>
      </c>
      <c r="Q31">
        <v>79</v>
      </c>
      <c r="R31" t="s">
        <v>330</v>
      </c>
      <c r="S31" t="s">
        <v>1484</v>
      </c>
      <c r="T31" t="s">
        <v>664</v>
      </c>
      <c r="U31" t="s">
        <v>268</v>
      </c>
      <c r="V31" t="s">
        <v>2</v>
      </c>
      <c r="X31">
        <v>41</v>
      </c>
      <c r="Y31">
        <v>0.7</v>
      </c>
      <c r="AA31">
        <v>2</v>
      </c>
      <c r="AC31">
        <v>0</v>
      </c>
      <c r="AD31">
        <v>1.2E-2</v>
      </c>
      <c r="AE31">
        <f t="shared" si="3"/>
        <v>1.2E-2</v>
      </c>
      <c r="AI31">
        <v>1.0077854290485105E-3</v>
      </c>
      <c r="AJ31">
        <v>3.337326996032608E-2</v>
      </c>
      <c r="AK31">
        <f t="shared" si="5"/>
        <v>3.4381055389374589E-2</v>
      </c>
    </row>
    <row r="32" spans="1:40" hidden="1" x14ac:dyDescent="0.25">
      <c r="A32" s="23"/>
      <c r="B32" t="s">
        <v>759</v>
      </c>
      <c r="C32">
        <v>1</v>
      </c>
      <c r="D32" t="s">
        <v>225</v>
      </c>
      <c r="E32" t="s">
        <v>225</v>
      </c>
      <c r="F32" t="s">
        <v>261</v>
      </c>
      <c r="G32">
        <v>43</v>
      </c>
      <c r="H32">
        <f t="shared" si="1"/>
        <v>40</v>
      </c>
      <c r="I32">
        <v>17</v>
      </c>
      <c r="J32">
        <v>3.1E-2</v>
      </c>
      <c r="K32">
        <v>31</v>
      </c>
      <c r="L32" t="s">
        <v>1583</v>
      </c>
      <c r="M32">
        <f t="shared" si="2"/>
        <v>35.227272727272727</v>
      </c>
      <c r="N32">
        <v>8</v>
      </c>
      <c r="O32" t="s">
        <v>257</v>
      </c>
      <c r="P32">
        <v>700</v>
      </c>
      <c r="Q32">
        <v>79</v>
      </c>
      <c r="R32" t="s">
        <v>330</v>
      </c>
      <c r="S32" t="s">
        <v>1484</v>
      </c>
      <c r="T32" t="s">
        <v>664</v>
      </c>
      <c r="U32" t="s">
        <v>268</v>
      </c>
      <c r="V32" t="s">
        <v>2</v>
      </c>
      <c r="X32">
        <v>50</v>
      </c>
      <c r="Y32">
        <v>1.7</v>
      </c>
      <c r="AA32">
        <v>4</v>
      </c>
      <c r="AC32">
        <v>4.0000000000000001E-3</v>
      </c>
      <c r="AD32">
        <v>0.02</v>
      </c>
      <c r="AE32">
        <f t="shared" si="3"/>
        <v>2.4E-2</v>
      </c>
      <c r="AI32">
        <v>4.0867714384640666E-3</v>
      </c>
      <c r="AJ32">
        <v>4.9787068367863944E-2</v>
      </c>
      <c r="AK32">
        <f t="shared" si="5"/>
        <v>5.3873839806328011E-2</v>
      </c>
    </row>
    <row r="33" spans="1:37" hidden="1" x14ac:dyDescent="0.25">
      <c r="A33" s="23"/>
      <c r="B33" t="s">
        <v>760</v>
      </c>
      <c r="C33">
        <v>1</v>
      </c>
      <c r="D33" t="s">
        <v>225</v>
      </c>
      <c r="E33" t="s">
        <v>225</v>
      </c>
      <c r="F33" t="s">
        <v>261</v>
      </c>
      <c r="G33">
        <v>43</v>
      </c>
      <c r="H33">
        <f t="shared" si="1"/>
        <v>40</v>
      </c>
      <c r="I33">
        <v>17</v>
      </c>
      <c r="J33">
        <v>3.1E-2</v>
      </c>
      <c r="K33">
        <v>17</v>
      </c>
      <c r="L33" t="s">
        <v>1583</v>
      </c>
      <c r="M33">
        <f t="shared" si="2"/>
        <v>19.318181818181817</v>
      </c>
      <c r="N33">
        <v>8</v>
      </c>
      <c r="O33" t="s">
        <v>257</v>
      </c>
      <c r="P33">
        <v>700</v>
      </c>
      <c r="Q33">
        <v>55</v>
      </c>
      <c r="R33" t="s">
        <v>330</v>
      </c>
      <c r="S33" t="s">
        <v>1484</v>
      </c>
      <c r="T33" t="s">
        <v>664</v>
      </c>
      <c r="U33" t="s">
        <v>621</v>
      </c>
      <c r="V33" t="s">
        <v>2</v>
      </c>
      <c r="X33">
        <v>52</v>
      </c>
      <c r="Y33">
        <v>1</v>
      </c>
      <c r="AA33">
        <v>2</v>
      </c>
      <c r="AC33">
        <v>1.2E-2</v>
      </c>
      <c r="AD33">
        <v>0.04</v>
      </c>
      <c r="AE33">
        <f t="shared" si="3"/>
        <v>5.2000000000000005E-2</v>
      </c>
      <c r="AI33">
        <v>9.0952771016958155E-3</v>
      </c>
      <c r="AJ33">
        <v>8.20849986238988E-2</v>
      </c>
      <c r="AK33">
        <f t="shared" si="5"/>
        <v>9.1180275725594617E-2</v>
      </c>
    </row>
    <row r="34" spans="1:37" hidden="1" x14ac:dyDescent="0.25">
      <c r="A34" s="23"/>
      <c r="B34" t="s">
        <v>761</v>
      </c>
      <c r="C34">
        <v>1</v>
      </c>
      <c r="D34" t="s">
        <v>225</v>
      </c>
      <c r="E34" t="s">
        <v>225</v>
      </c>
      <c r="F34" t="s">
        <v>261</v>
      </c>
      <c r="G34">
        <v>43</v>
      </c>
      <c r="H34">
        <f t="shared" si="1"/>
        <v>40</v>
      </c>
      <c r="I34">
        <v>17</v>
      </c>
      <c r="J34">
        <v>3.1E-2</v>
      </c>
      <c r="K34">
        <v>18</v>
      </c>
      <c r="L34" t="s">
        <v>1583</v>
      </c>
      <c r="M34">
        <f t="shared" si="2"/>
        <v>20.454545454545453</v>
      </c>
      <c r="N34">
        <v>8</v>
      </c>
      <c r="O34" t="s">
        <v>257</v>
      </c>
      <c r="P34">
        <v>700</v>
      </c>
      <c r="Q34">
        <v>55</v>
      </c>
      <c r="R34" t="s">
        <v>330</v>
      </c>
      <c r="S34" t="s">
        <v>1484</v>
      </c>
      <c r="T34" t="s">
        <v>664</v>
      </c>
      <c r="U34" t="s">
        <v>621</v>
      </c>
      <c r="V34" t="s">
        <v>2</v>
      </c>
      <c r="X34">
        <v>48</v>
      </c>
      <c r="Y34">
        <v>0.5</v>
      </c>
      <c r="AA34">
        <v>1</v>
      </c>
      <c r="AC34">
        <v>1E-3</v>
      </c>
      <c r="AD34">
        <v>7.0000000000000001E-3</v>
      </c>
      <c r="AE34">
        <f t="shared" si="3"/>
        <v>8.0000000000000002E-3</v>
      </c>
      <c r="AI34">
        <v>4.0867714384640666E-3</v>
      </c>
      <c r="AJ34">
        <v>1.6572675401761255E-2</v>
      </c>
      <c r="AK34">
        <f t="shared" si="5"/>
        <v>2.0659446840225321E-2</v>
      </c>
    </row>
    <row r="35" spans="1:37" hidden="1" x14ac:dyDescent="0.25">
      <c r="A35" s="23"/>
      <c r="B35" t="s">
        <v>762</v>
      </c>
      <c r="C35">
        <v>1</v>
      </c>
      <c r="D35" t="s">
        <v>225</v>
      </c>
      <c r="E35" t="s">
        <v>2</v>
      </c>
      <c r="F35" t="s">
        <v>261</v>
      </c>
      <c r="G35">
        <v>43</v>
      </c>
      <c r="H35">
        <f t="shared" si="1"/>
        <v>40</v>
      </c>
      <c r="I35">
        <v>17</v>
      </c>
      <c r="J35">
        <v>3.1E-2</v>
      </c>
      <c r="K35">
        <v>28</v>
      </c>
      <c r="L35" t="s">
        <v>1583</v>
      </c>
      <c r="M35">
        <f t="shared" si="2"/>
        <v>31.818181818181817</v>
      </c>
      <c r="N35">
        <v>8</v>
      </c>
      <c r="O35" t="s">
        <v>259</v>
      </c>
      <c r="P35">
        <v>770</v>
      </c>
      <c r="Q35">
        <v>0</v>
      </c>
      <c r="R35" t="s">
        <v>330</v>
      </c>
      <c r="S35" t="s">
        <v>1484</v>
      </c>
      <c r="T35" t="s">
        <v>664</v>
      </c>
      <c r="U35" t="s">
        <v>268</v>
      </c>
      <c r="V35" t="s">
        <v>2</v>
      </c>
      <c r="X35">
        <v>170</v>
      </c>
      <c r="Y35">
        <v>8.1999999999999993</v>
      </c>
      <c r="AA35">
        <v>5</v>
      </c>
      <c r="AC35">
        <v>1.4E-2</v>
      </c>
      <c r="AD35">
        <v>5.1999999999999998E-2</v>
      </c>
      <c r="AE35">
        <f t="shared" si="3"/>
        <v>6.6000000000000003E-2</v>
      </c>
      <c r="AI35">
        <v>3.0275547453758153E-3</v>
      </c>
      <c r="AJ35">
        <v>2.7323722447292559E-2</v>
      </c>
      <c r="AK35">
        <f t="shared" si="5"/>
        <v>3.0351277192668374E-2</v>
      </c>
    </row>
    <row r="36" spans="1:37" hidden="1" x14ac:dyDescent="0.25">
      <c r="A36" s="23"/>
      <c r="B36" t="s">
        <v>763</v>
      </c>
      <c r="C36">
        <v>1</v>
      </c>
      <c r="D36" t="s">
        <v>225</v>
      </c>
      <c r="E36" t="s">
        <v>2</v>
      </c>
      <c r="F36" t="s">
        <v>261</v>
      </c>
      <c r="G36">
        <v>43</v>
      </c>
      <c r="H36">
        <f t="shared" si="1"/>
        <v>40</v>
      </c>
      <c r="I36">
        <v>17</v>
      </c>
      <c r="J36">
        <v>3.1E-2</v>
      </c>
      <c r="K36">
        <v>31</v>
      </c>
      <c r="L36" t="s">
        <v>1583</v>
      </c>
      <c r="M36">
        <f t="shared" si="2"/>
        <v>35.227272727272727</v>
      </c>
      <c r="N36">
        <v>8</v>
      </c>
      <c r="O36" t="s">
        <v>259</v>
      </c>
      <c r="P36">
        <v>770</v>
      </c>
      <c r="Q36">
        <v>0</v>
      </c>
      <c r="R36" t="s">
        <v>330</v>
      </c>
      <c r="S36" t="s">
        <v>1484</v>
      </c>
      <c r="T36" t="s">
        <v>664</v>
      </c>
      <c r="U36" t="s">
        <v>268</v>
      </c>
      <c r="V36" t="s">
        <v>2</v>
      </c>
      <c r="X36">
        <v>198</v>
      </c>
      <c r="Y36">
        <v>7.6</v>
      </c>
      <c r="AA36">
        <v>1</v>
      </c>
      <c r="AC36">
        <v>0.01</v>
      </c>
      <c r="AD36">
        <v>0.06</v>
      </c>
      <c r="AE36">
        <f t="shared" si="3"/>
        <v>6.9999999999999993E-2</v>
      </c>
      <c r="AI36">
        <v>1.8363047770289071E-3</v>
      </c>
      <c r="AJ36">
        <v>3.0197383422318501E-2</v>
      </c>
      <c r="AK36">
        <f t="shared" si="5"/>
        <v>3.2033688199347411E-2</v>
      </c>
    </row>
    <row r="37" spans="1:37" hidden="1" x14ac:dyDescent="0.25">
      <c r="A37" s="23"/>
      <c r="B37" t="s">
        <v>764</v>
      </c>
      <c r="C37">
        <v>1</v>
      </c>
      <c r="D37" t="s">
        <v>225</v>
      </c>
      <c r="E37" t="s">
        <v>2</v>
      </c>
      <c r="F37" t="s">
        <v>261</v>
      </c>
      <c r="G37">
        <v>43</v>
      </c>
      <c r="H37">
        <f t="shared" si="1"/>
        <v>40</v>
      </c>
      <c r="I37">
        <v>17</v>
      </c>
      <c r="J37">
        <v>3.1E-2</v>
      </c>
      <c r="K37">
        <v>17</v>
      </c>
      <c r="L37" t="s">
        <v>1583</v>
      </c>
      <c r="M37">
        <f t="shared" si="2"/>
        <v>19.318181818181817</v>
      </c>
      <c r="N37">
        <v>8</v>
      </c>
      <c r="O37" t="s">
        <v>259</v>
      </c>
      <c r="P37">
        <v>770</v>
      </c>
      <c r="Q37">
        <v>0</v>
      </c>
      <c r="R37" t="s">
        <v>330</v>
      </c>
      <c r="S37" t="s">
        <v>1484</v>
      </c>
      <c r="T37" t="s">
        <v>664</v>
      </c>
      <c r="U37" t="s">
        <v>621</v>
      </c>
      <c r="V37" t="s">
        <v>2</v>
      </c>
      <c r="X37">
        <v>190</v>
      </c>
      <c r="Y37">
        <v>10.6</v>
      </c>
      <c r="AA37">
        <v>7</v>
      </c>
      <c r="AC37">
        <v>1.4999999999999999E-2</v>
      </c>
      <c r="AD37">
        <v>6.5000000000000002E-2</v>
      </c>
      <c r="AE37">
        <f t="shared" si="3"/>
        <v>0.08</v>
      </c>
      <c r="AI37">
        <v>3.0275547453758153E-3</v>
      </c>
      <c r="AJ37">
        <v>3.337326996032608E-2</v>
      </c>
      <c r="AK37">
        <f t="shared" si="5"/>
        <v>3.6400824705701898E-2</v>
      </c>
    </row>
    <row r="38" spans="1:37" hidden="1" x14ac:dyDescent="0.25">
      <c r="A38" s="23"/>
      <c r="B38" t="s">
        <v>765</v>
      </c>
      <c r="C38">
        <v>1</v>
      </c>
      <c r="D38" t="s">
        <v>225</v>
      </c>
      <c r="E38" t="s">
        <v>2</v>
      </c>
      <c r="F38" t="s">
        <v>261</v>
      </c>
      <c r="G38">
        <v>43</v>
      </c>
      <c r="H38">
        <f t="shared" si="1"/>
        <v>40</v>
      </c>
      <c r="I38">
        <v>17</v>
      </c>
      <c r="J38">
        <v>3.1E-2</v>
      </c>
      <c r="K38">
        <v>18</v>
      </c>
      <c r="L38" t="s">
        <v>1583</v>
      </c>
      <c r="M38">
        <f t="shared" si="2"/>
        <v>20.454545454545453</v>
      </c>
      <c r="N38">
        <v>8</v>
      </c>
      <c r="O38" t="s">
        <v>259</v>
      </c>
      <c r="P38">
        <v>770</v>
      </c>
      <c r="Q38">
        <v>0</v>
      </c>
      <c r="R38" t="s">
        <v>330</v>
      </c>
      <c r="S38" t="s">
        <v>1484</v>
      </c>
      <c r="T38" t="s">
        <v>664</v>
      </c>
      <c r="U38" t="s">
        <v>621</v>
      </c>
      <c r="V38" t="s">
        <v>2</v>
      </c>
      <c r="X38">
        <v>150</v>
      </c>
      <c r="Y38">
        <v>7.2</v>
      </c>
      <c r="AA38">
        <v>5</v>
      </c>
      <c r="AC38">
        <v>8.0000000000000002E-3</v>
      </c>
      <c r="AD38">
        <v>0.10199999999999999</v>
      </c>
      <c r="AE38">
        <f t="shared" si="3"/>
        <v>0.10999999999999999</v>
      </c>
      <c r="AI38">
        <v>1.8363047770289071E-3</v>
      </c>
      <c r="AJ38">
        <v>6.7205512739749756E-2</v>
      </c>
      <c r="AK38">
        <f t="shared" si="5"/>
        <v>6.9041817516778667E-2</v>
      </c>
    </row>
    <row r="39" spans="1:37" hidden="1" x14ac:dyDescent="0.25">
      <c r="A39" s="23"/>
      <c r="B39" t="s">
        <v>960</v>
      </c>
      <c r="C39">
        <v>2</v>
      </c>
      <c r="D39" t="s">
        <v>225</v>
      </c>
      <c r="E39" t="s">
        <v>225</v>
      </c>
      <c r="F39" t="s">
        <v>261</v>
      </c>
      <c r="G39">
        <v>51</v>
      </c>
      <c r="H39">
        <f t="shared" si="1"/>
        <v>35</v>
      </c>
      <c r="I39">
        <v>14</v>
      </c>
      <c r="J39">
        <v>3.7999999999999999E-2</v>
      </c>
      <c r="K39">
        <v>15</v>
      </c>
      <c r="L39" t="s">
        <v>1583</v>
      </c>
      <c r="M39">
        <f t="shared" si="2"/>
        <v>17.045454545454547</v>
      </c>
      <c r="N39">
        <v>7.9</v>
      </c>
      <c r="O39" t="s">
        <v>108</v>
      </c>
      <c r="P39">
        <f>SUM(P12,P16)</f>
        <v>1205</v>
      </c>
      <c r="Q39">
        <f>Q12+Q16</f>
        <v>94</v>
      </c>
      <c r="R39" t="s">
        <v>330</v>
      </c>
      <c r="S39" t="s">
        <v>1484</v>
      </c>
      <c r="T39" t="s">
        <v>664</v>
      </c>
      <c r="U39" t="s">
        <v>268</v>
      </c>
      <c r="V39" t="s">
        <v>2</v>
      </c>
      <c r="W39">
        <f>W12+W16</f>
        <v>190</v>
      </c>
      <c r="X39">
        <f t="shared" ref="X39:AH40" si="7">X12+X16</f>
        <v>406</v>
      </c>
      <c r="Y39">
        <f t="shared" si="7"/>
        <v>2</v>
      </c>
      <c r="Z39">
        <f t="shared" si="7"/>
        <v>158</v>
      </c>
      <c r="AC39">
        <f t="shared" si="7"/>
        <v>0.03</v>
      </c>
      <c r="AD39">
        <f t="shared" si="7"/>
        <v>0.05</v>
      </c>
      <c r="AE39">
        <f t="shared" si="7"/>
        <v>0.08</v>
      </c>
      <c r="AF39">
        <f t="shared" si="7"/>
        <v>0.16999999999999998</v>
      </c>
      <c r="AG39">
        <f t="shared" si="7"/>
        <v>0.58000000000000007</v>
      </c>
      <c r="AH39">
        <f t="shared" si="7"/>
        <v>0.75</v>
      </c>
    </row>
    <row r="40" spans="1:37" hidden="1" x14ac:dyDescent="0.25">
      <c r="A40" s="23"/>
      <c r="B40" t="s">
        <v>961</v>
      </c>
      <c r="C40">
        <v>2</v>
      </c>
      <c r="D40" t="s">
        <v>225</v>
      </c>
      <c r="E40" t="s">
        <v>225</v>
      </c>
      <c r="F40" t="s">
        <v>261</v>
      </c>
      <c r="G40">
        <v>51</v>
      </c>
      <c r="H40">
        <f t="shared" si="1"/>
        <v>35</v>
      </c>
      <c r="I40">
        <v>14</v>
      </c>
      <c r="J40">
        <v>3.7999999999999999E-2</v>
      </c>
      <c r="K40">
        <v>13</v>
      </c>
      <c r="L40" t="s">
        <v>1583</v>
      </c>
      <c r="M40">
        <f t="shared" si="2"/>
        <v>14.772727272727273</v>
      </c>
      <c r="N40">
        <v>7.9</v>
      </c>
      <c r="O40" t="s">
        <v>108</v>
      </c>
      <c r="P40">
        <f>SUM(P13,P17)</f>
        <v>1205</v>
      </c>
      <c r="Q40">
        <f t="shared" ref="Q40:Q41" si="8">Q13+Q17</f>
        <v>94</v>
      </c>
      <c r="R40" t="s">
        <v>330</v>
      </c>
      <c r="S40" t="s">
        <v>1484</v>
      </c>
      <c r="T40" t="s">
        <v>664</v>
      </c>
      <c r="U40" t="s">
        <v>268</v>
      </c>
      <c r="V40" t="s">
        <v>2</v>
      </c>
      <c r="W40">
        <f>W13+W17</f>
        <v>269</v>
      </c>
      <c r="X40">
        <f t="shared" si="7"/>
        <v>332</v>
      </c>
      <c r="Y40">
        <f t="shared" si="7"/>
        <v>10</v>
      </c>
      <c r="Z40">
        <f t="shared" si="7"/>
        <v>1530</v>
      </c>
      <c r="AC40">
        <f t="shared" si="7"/>
        <v>2.1999999999999999E-2</v>
      </c>
      <c r="AD40">
        <f t="shared" si="7"/>
        <v>5.2000000000000005E-2</v>
      </c>
      <c r="AE40">
        <f t="shared" si="7"/>
        <v>7.400000000000001E-2</v>
      </c>
      <c r="AF40">
        <f t="shared" si="7"/>
        <v>7.8E-2</v>
      </c>
      <c r="AG40">
        <f t="shared" si="7"/>
        <v>2.52</v>
      </c>
      <c r="AH40">
        <f t="shared" si="7"/>
        <v>2.5979999999999999</v>
      </c>
    </row>
    <row r="41" spans="1:37" hidden="1" x14ac:dyDescent="0.25">
      <c r="A41" s="23"/>
      <c r="B41" t="s">
        <v>962</v>
      </c>
      <c r="C41">
        <v>2</v>
      </c>
      <c r="D41" t="s">
        <v>225</v>
      </c>
      <c r="E41" t="s">
        <v>225</v>
      </c>
      <c r="F41" t="s">
        <v>261</v>
      </c>
      <c r="G41">
        <v>51</v>
      </c>
      <c r="H41">
        <f t="shared" si="1"/>
        <v>35</v>
      </c>
      <c r="I41">
        <v>14</v>
      </c>
      <c r="J41">
        <v>3.7999999999999999E-2</v>
      </c>
      <c r="K41">
        <v>22</v>
      </c>
      <c r="L41" t="s">
        <v>1583</v>
      </c>
      <c r="M41">
        <f t="shared" si="2"/>
        <v>25</v>
      </c>
      <c r="N41">
        <v>7.9</v>
      </c>
      <c r="O41" t="s">
        <v>108</v>
      </c>
      <c r="P41">
        <f t="shared" ref="P41" si="9">SUM(P14,P18)</f>
        <v>1205</v>
      </c>
      <c r="Q41">
        <f t="shared" si="8"/>
        <v>94</v>
      </c>
      <c r="R41" t="s">
        <v>330</v>
      </c>
      <c r="S41" t="s">
        <v>1484</v>
      </c>
      <c r="T41" t="s">
        <v>664</v>
      </c>
      <c r="U41" t="s">
        <v>621</v>
      </c>
      <c r="V41" t="s">
        <v>2</v>
      </c>
      <c r="W41">
        <f t="shared" ref="W41:AH41" si="10">W14+W18</f>
        <v>141</v>
      </c>
      <c r="X41">
        <f t="shared" si="10"/>
        <v>475</v>
      </c>
      <c r="Y41">
        <f t="shared" si="10"/>
        <v>20</v>
      </c>
      <c r="Z41">
        <f t="shared" si="10"/>
        <v>180</v>
      </c>
      <c r="AC41">
        <f t="shared" si="10"/>
        <v>0.19</v>
      </c>
      <c r="AD41">
        <f t="shared" si="10"/>
        <v>0.18</v>
      </c>
      <c r="AE41">
        <f t="shared" si="10"/>
        <v>0.37000000000000005</v>
      </c>
      <c r="AF41">
        <f t="shared" si="10"/>
        <v>0.188</v>
      </c>
      <c r="AG41">
        <f t="shared" si="10"/>
        <v>0.98</v>
      </c>
      <c r="AH41">
        <f t="shared" si="10"/>
        <v>1.1680000000000001</v>
      </c>
    </row>
    <row r="42" spans="1:37" hidden="1" x14ac:dyDescent="0.25">
      <c r="A42" s="23"/>
      <c r="B42" t="s">
        <v>963</v>
      </c>
      <c r="C42">
        <v>2</v>
      </c>
      <c r="D42" t="s">
        <v>225</v>
      </c>
      <c r="E42" t="s">
        <v>225</v>
      </c>
      <c r="F42" t="s">
        <v>261</v>
      </c>
      <c r="G42">
        <v>43</v>
      </c>
      <c r="H42">
        <f t="shared" si="1"/>
        <v>40</v>
      </c>
      <c r="I42">
        <v>17</v>
      </c>
      <c r="J42">
        <v>3.1E-2</v>
      </c>
      <c r="K42">
        <v>28</v>
      </c>
      <c r="L42" t="s">
        <v>1583</v>
      </c>
      <c r="M42">
        <f t="shared" si="2"/>
        <v>31.818181818181817</v>
      </c>
      <c r="N42">
        <v>8</v>
      </c>
      <c r="O42" t="s">
        <v>108</v>
      </c>
      <c r="P42">
        <f>P23+P27</f>
        <v>1205</v>
      </c>
      <c r="Q42">
        <f>Q23+Q27</f>
        <v>52</v>
      </c>
      <c r="R42" t="s">
        <v>330</v>
      </c>
      <c r="S42" t="s">
        <v>1484</v>
      </c>
      <c r="T42" t="s">
        <v>664</v>
      </c>
      <c r="U42" t="s">
        <v>268</v>
      </c>
      <c r="V42" t="s">
        <v>2</v>
      </c>
      <c r="X42">
        <f>X23+X27</f>
        <v>175</v>
      </c>
      <c r="Y42">
        <f>Y23+Y27</f>
        <v>5.2</v>
      </c>
      <c r="AC42">
        <f>AC23+AC27</f>
        <v>8.0000000000000002E-3</v>
      </c>
      <c r="AD42">
        <f t="shared" ref="AD42:AE42" si="11">AD23+AD27</f>
        <v>4.2999999999999997E-2</v>
      </c>
      <c r="AE42">
        <f t="shared" si="11"/>
        <v>5.0999999999999997E-2</v>
      </c>
    </row>
    <row r="43" spans="1:37" hidden="1" x14ac:dyDescent="0.25">
      <c r="A43" s="23"/>
      <c r="B43" t="s">
        <v>965</v>
      </c>
      <c r="C43">
        <v>2</v>
      </c>
      <c r="D43" t="s">
        <v>225</v>
      </c>
      <c r="E43" t="s">
        <v>225</v>
      </c>
      <c r="F43" t="s">
        <v>261</v>
      </c>
      <c r="G43">
        <v>43</v>
      </c>
      <c r="H43">
        <f t="shared" si="1"/>
        <v>40</v>
      </c>
      <c r="I43">
        <v>17</v>
      </c>
      <c r="J43">
        <v>3.1E-2</v>
      </c>
      <c r="K43">
        <v>31</v>
      </c>
      <c r="L43" t="s">
        <v>1583</v>
      </c>
      <c r="M43">
        <f t="shared" si="2"/>
        <v>35.227272727272727</v>
      </c>
      <c r="N43">
        <v>8</v>
      </c>
      <c r="O43" t="s">
        <v>108</v>
      </c>
      <c r="P43">
        <f t="shared" ref="P43:P49" si="12">P24+P28</f>
        <v>1205</v>
      </c>
      <c r="Q43">
        <f t="shared" ref="Q43:Q49" si="13">Q24+Q28</f>
        <v>52</v>
      </c>
      <c r="R43" t="s">
        <v>330</v>
      </c>
      <c r="S43" t="s">
        <v>1484</v>
      </c>
      <c r="T43" t="s">
        <v>664</v>
      </c>
      <c r="U43" t="s">
        <v>268</v>
      </c>
      <c r="V43" t="s">
        <v>2</v>
      </c>
      <c r="X43">
        <f t="shared" ref="X43:Y49" si="14">X24+X28</f>
        <v>179</v>
      </c>
      <c r="Y43">
        <f t="shared" si="14"/>
        <v>18</v>
      </c>
      <c r="AC43">
        <f t="shared" ref="AC43:AE49" si="15">AC24+AC28</f>
        <v>2.0999999999999998E-2</v>
      </c>
      <c r="AD43">
        <f t="shared" si="15"/>
        <v>6.2E-2</v>
      </c>
      <c r="AE43">
        <f t="shared" si="15"/>
        <v>8.299999999999999E-2</v>
      </c>
    </row>
    <row r="44" spans="1:37" hidden="1" x14ac:dyDescent="0.25">
      <c r="A44" s="23"/>
      <c r="B44" t="s">
        <v>964</v>
      </c>
      <c r="C44">
        <v>2</v>
      </c>
      <c r="D44" t="s">
        <v>225</v>
      </c>
      <c r="E44" t="s">
        <v>225</v>
      </c>
      <c r="F44" t="s">
        <v>261</v>
      </c>
      <c r="G44">
        <v>43</v>
      </c>
      <c r="H44">
        <f t="shared" si="1"/>
        <v>40</v>
      </c>
      <c r="I44">
        <v>17</v>
      </c>
      <c r="J44">
        <v>3.1E-2</v>
      </c>
      <c r="K44">
        <v>17</v>
      </c>
      <c r="L44" t="s">
        <v>1583</v>
      </c>
      <c r="M44">
        <f t="shared" si="2"/>
        <v>19.318181818181817</v>
      </c>
      <c r="N44">
        <v>8</v>
      </c>
      <c r="O44" t="s">
        <v>108</v>
      </c>
      <c r="P44">
        <f t="shared" si="12"/>
        <v>1205</v>
      </c>
      <c r="Q44">
        <f t="shared" si="13"/>
        <v>53</v>
      </c>
      <c r="R44" t="s">
        <v>330</v>
      </c>
      <c r="S44" t="s">
        <v>1484</v>
      </c>
      <c r="T44" t="s">
        <v>664</v>
      </c>
      <c r="U44" t="s">
        <v>621</v>
      </c>
      <c r="V44" t="s">
        <v>2</v>
      </c>
      <c r="X44">
        <f t="shared" si="14"/>
        <v>270</v>
      </c>
      <c r="Y44">
        <f t="shared" si="14"/>
        <v>18</v>
      </c>
      <c r="AC44">
        <f t="shared" si="15"/>
        <v>4.2000000000000003E-2</v>
      </c>
      <c r="AD44">
        <f t="shared" si="15"/>
        <v>5.3999999999999999E-2</v>
      </c>
      <c r="AE44">
        <f t="shared" si="15"/>
        <v>9.6000000000000002E-2</v>
      </c>
    </row>
    <row r="45" spans="1:37" hidden="1" x14ac:dyDescent="0.25">
      <c r="A45" s="23"/>
      <c r="B45" t="s">
        <v>966</v>
      </c>
      <c r="C45">
        <v>2</v>
      </c>
      <c r="D45" t="s">
        <v>225</v>
      </c>
      <c r="E45" t="s">
        <v>225</v>
      </c>
      <c r="F45" t="s">
        <v>261</v>
      </c>
      <c r="G45">
        <v>43</v>
      </c>
      <c r="H45">
        <f t="shared" si="1"/>
        <v>40</v>
      </c>
      <c r="I45">
        <v>17</v>
      </c>
      <c r="J45">
        <v>3.1E-2</v>
      </c>
      <c r="K45">
        <v>18</v>
      </c>
      <c r="L45" t="s">
        <v>1583</v>
      </c>
      <c r="M45">
        <f t="shared" si="2"/>
        <v>20.454545454545453</v>
      </c>
      <c r="N45">
        <v>8</v>
      </c>
      <c r="O45" t="s">
        <v>108</v>
      </c>
      <c r="P45">
        <f t="shared" si="12"/>
        <v>1205</v>
      </c>
      <c r="Q45">
        <f t="shared" si="13"/>
        <v>53</v>
      </c>
      <c r="R45" t="s">
        <v>330</v>
      </c>
      <c r="S45" t="s">
        <v>1484</v>
      </c>
      <c r="T45" t="s">
        <v>664</v>
      </c>
      <c r="U45" t="s">
        <v>621</v>
      </c>
      <c r="V45" t="s">
        <v>2</v>
      </c>
      <c r="X45">
        <f t="shared" si="14"/>
        <v>145</v>
      </c>
      <c r="Y45">
        <f t="shared" si="14"/>
        <v>6</v>
      </c>
      <c r="AC45">
        <f t="shared" si="15"/>
        <v>2.5999999999999999E-2</v>
      </c>
      <c r="AD45">
        <f t="shared" si="15"/>
        <v>0.05</v>
      </c>
      <c r="AE45">
        <f t="shared" si="15"/>
        <v>7.5999999999999998E-2</v>
      </c>
    </row>
    <row r="46" spans="1:37" hidden="1" x14ac:dyDescent="0.25">
      <c r="A46" s="23"/>
      <c r="B46" t="s">
        <v>967</v>
      </c>
      <c r="C46">
        <v>2</v>
      </c>
      <c r="D46" t="s">
        <v>225</v>
      </c>
      <c r="E46" t="s">
        <v>225</v>
      </c>
      <c r="F46" t="s">
        <v>261</v>
      </c>
      <c r="G46">
        <v>43</v>
      </c>
      <c r="H46">
        <f t="shared" si="1"/>
        <v>40</v>
      </c>
      <c r="I46">
        <v>17</v>
      </c>
      <c r="J46">
        <v>3.1E-2</v>
      </c>
      <c r="K46">
        <v>28</v>
      </c>
      <c r="L46" t="s">
        <v>1583</v>
      </c>
      <c r="M46">
        <f t="shared" si="2"/>
        <v>31.818181818181817</v>
      </c>
      <c r="N46">
        <v>8</v>
      </c>
      <c r="O46" t="s">
        <v>108</v>
      </c>
      <c r="P46">
        <f t="shared" si="12"/>
        <v>1590</v>
      </c>
      <c r="Q46">
        <f t="shared" si="13"/>
        <v>79</v>
      </c>
      <c r="R46" t="s">
        <v>330</v>
      </c>
      <c r="S46" t="s">
        <v>1484</v>
      </c>
      <c r="T46" t="s">
        <v>664</v>
      </c>
      <c r="U46" t="s">
        <v>268</v>
      </c>
      <c r="V46" t="s">
        <v>2</v>
      </c>
      <c r="X46">
        <f t="shared" si="14"/>
        <v>216</v>
      </c>
      <c r="Y46">
        <f t="shared" si="14"/>
        <v>5.9</v>
      </c>
      <c r="AC46">
        <f t="shared" si="15"/>
        <v>8.0000000000000002E-3</v>
      </c>
      <c r="AD46">
        <f t="shared" si="15"/>
        <v>5.4999999999999993E-2</v>
      </c>
      <c r="AE46">
        <f t="shared" si="15"/>
        <v>6.3E-2</v>
      </c>
    </row>
    <row r="47" spans="1:37" hidden="1" x14ac:dyDescent="0.25">
      <c r="A47" s="23"/>
      <c r="B47" t="s">
        <v>968</v>
      </c>
      <c r="C47">
        <v>2</v>
      </c>
      <c r="D47" t="s">
        <v>225</v>
      </c>
      <c r="E47" t="s">
        <v>225</v>
      </c>
      <c r="F47" t="s">
        <v>261</v>
      </c>
      <c r="G47">
        <v>43</v>
      </c>
      <c r="H47">
        <f t="shared" si="1"/>
        <v>40</v>
      </c>
      <c r="I47">
        <v>17</v>
      </c>
      <c r="J47">
        <v>3.1E-2</v>
      </c>
      <c r="K47">
        <v>31</v>
      </c>
      <c r="L47" t="s">
        <v>1583</v>
      </c>
      <c r="M47">
        <f t="shared" si="2"/>
        <v>35.227272727272727</v>
      </c>
      <c r="N47">
        <v>8</v>
      </c>
      <c r="O47" t="s">
        <v>108</v>
      </c>
      <c r="P47">
        <f t="shared" si="12"/>
        <v>1590</v>
      </c>
      <c r="Q47">
        <f t="shared" si="13"/>
        <v>79</v>
      </c>
      <c r="R47" t="s">
        <v>330</v>
      </c>
      <c r="S47" t="s">
        <v>1484</v>
      </c>
      <c r="T47" t="s">
        <v>664</v>
      </c>
      <c r="U47" t="s">
        <v>268</v>
      </c>
      <c r="V47" t="s">
        <v>2</v>
      </c>
      <c r="X47">
        <f t="shared" si="14"/>
        <v>228</v>
      </c>
      <c r="Y47">
        <f t="shared" si="14"/>
        <v>7.9</v>
      </c>
      <c r="AC47">
        <f t="shared" si="15"/>
        <v>2.1999999999999999E-2</v>
      </c>
      <c r="AD47">
        <f t="shared" si="15"/>
        <v>5.7999999999999996E-2</v>
      </c>
      <c r="AE47">
        <f t="shared" si="15"/>
        <v>7.9999999999999988E-2</v>
      </c>
    </row>
    <row r="48" spans="1:37" hidden="1" x14ac:dyDescent="0.25">
      <c r="A48" s="23"/>
      <c r="B48" t="s">
        <v>969</v>
      </c>
      <c r="C48">
        <v>2</v>
      </c>
      <c r="D48" t="s">
        <v>225</v>
      </c>
      <c r="E48" t="s">
        <v>225</v>
      </c>
      <c r="F48" t="s">
        <v>261</v>
      </c>
      <c r="G48">
        <v>43</v>
      </c>
      <c r="H48">
        <f t="shared" si="1"/>
        <v>40</v>
      </c>
      <c r="I48">
        <v>17</v>
      </c>
      <c r="J48">
        <v>3.1E-2</v>
      </c>
      <c r="K48">
        <v>17</v>
      </c>
      <c r="L48" t="s">
        <v>1583</v>
      </c>
      <c r="M48">
        <f t="shared" si="2"/>
        <v>19.318181818181817</v>
      </c>
      <c r="N48">
        <v>8</v>
      </c>
      <c r="O48" t="s">
        <v>108</v>
      </c>
      <c r="P48">
        <f t="shared" si="12"/>
        <v>1590</v>
      </c>
      <c r="Q48">
        <f t="shared" si="13"/>
        <v>55</v>
      </c>
      <c r="R48" t="s">
        <v>330</v>
      </c>
      <c r="S48" t="s">
        <v>1484</v>
      </c>
      <c r="T48" t="s">
        <v>664</v>
      </c>
      <c r="U48" t="s">
        <v>621</v>
      </c>
      <c r="V48" t="s">
        <v>2</v>
      </c>
      <c r="X48">
        <f t="shared" si="14"/>
        <v>322</v>
      </c>
      <c r="Y48">
        <f t="shared" si="14"/>
        <v>18.8</v>
      </c>
      <c r="AC48">
        <f t="shared" si="15"/>
        <v>5.4000000000000006E-2</v>
      </c>
      <c r="AD48">
        <f t="shared" si="15"/>
        <v>9.4E-2</v>
      </c>
      <c r="AE48">
        <f t="shared" si="15"/>
        <v>0.14800000000000002</v>
      </c>
    </row>
    <row r="49" spans="1:40" hidden="1" x14ac:dyDescent="0.25">
      <c r="A49" s="23"/>
      <c r="B49" t="s">
        <v>970</v>
      </c>
      <c r="C49">
        <v>2</v>
      </c>
      <c r="D49" t="s">
        <v>225</v>
      </c>
      <c r="E49" t="s">
        <v>225</v>
      </c>
      <c r="F49" t="s">
        <v>261</v>
      </c>
      <c r="G49">
        <v>43</v>
      </c>
      <c r="H49">
        <f t="shared" si="1"/>
        <v>40</v>
      </c>
      <c r="I49">
        <v>17</v>
      </c>
      <c r="J49">
        <v>3.1E-2</v>
      </c>
      <c r="K49">
        <v>18</v>
      </c>
      <c r="L49" t="s">
        <v>1583</v>
      </c>
      <c r="M49">
        <f t="shared" si="2"/>
        <v>20.454545454545453</v>
      </c>
      <c r="N49">
        <v>8</v>
      </c>
      <c r="O49" t="s">
        <v>108</v>
      </c>
      <c r="P49">
        <f t="shared" si="12"/>
        <v>1590</v>
      </c>
      <c r="Q49">
        <f t="shared" si="13"/>
        <v>55</v>
      </c>
      <c r="R49" t="s">
        <v>330</v>
      </c>
      <c r="S49" t="s">
        <v>1484</v>
      </c>
      <c r="T49" t="s">
        <v>664</v>
      </c>
      <c r="U49" t="s">
        <v>621</v>
      </c>
      <c r="V49" t="s">
        <v>2</v>
      </c>
      <c r="X49">
        <f t="shared" si="14"/>
        <v>193</v>
      </c>
      <c r="Y49">
        <f t="shared" si="14"/>
        <v>6.5</v>
      </c>
      <c r="AC49">
        <f t="shared" si="15"/>
        <v>2.7E-2</v>
      </c>
      <c r="AD49">
        <f t="shared" si="15"/>
        <v>5.7000000000000002E-2</v>
      </c>
      <c r="AE49">
        <f t="shared" si="15"/>
        <v>8.3999999999999991E-2</v>
      </c>
    </row>
    <row r="50" spans="1:40" ht="30" hidden="1" x14ac:dyDescent="0.25">
      <c r="A50" s="23" t="s">
        <v>638</v>
      </c>
      <c r="B50" t="s">
        <v>778</v>
      </c>
      <c r="C50">
        <v>1</v>
      </c>
      <c r="D50" t="s">
        <v>313</v>
      </c>
      <c r="E50" t="s">
        <v>135</v>
      </c>
      <c r="F50" t="s">
        <v>261</v>
      </c>
      <c r="G50">
        <v>36</v>
      </c>
      <c r="H50">
        <v>49</v>
      </c>
      <c r="I50">
        <v>15</v>
      </c>
      <c r="J50">
        <v>1.27</v>
      </c>
      <c r="K50">
        <v>15</v>
      </c>
      <c r="L50" t="s">
        <v>1584</v>
      </c>
      <c r="M50">
        <f>K50*2</f>
        <v>30</v>
      </c>
      <c r="N50">
        <v>6.8</v>
      </c>
      <c r="O50" t="s">
        <v>259</v>
      </c>
      <c r="P50">
        <v>515</v>
      </c>
      <c r="Q50">
        <v>128.30160000000001</v>
      </c>
      <c r="R50" t="s">
        <v>325</v>
      </c>
      <c r="S50" t="s">
        <v>1484</v>
      </c>
      <c r="T50" t="s">
        <v>664</v>
      </c>
      <c r="U50" t="s">
        <v>621</v>
      </c>
      <c r="V50" t="s">
        <v>708</v>
      </c>
      <c r="X50">
        <v>276</v>
      </c>
      <c r="AC50">
        <v>0.38300000000000001</v>
      </c>
      <c r="AD50">
        <v>0.498</v>
      </c>
      <c r="AE50">
        <f t="shared" si="3"/>
        <v>0.88100000000000001</v>
      </c>
    </row>
    <row r="51" spans="1:40" hidden="1" x14ac:dyDescent="0.25">
      <c r="A51" s="23"/>
      <c r="B51" t="s">
        <v>779</v>
      </c>
      <c r="C51">
        <v>1</v>
      </c>
      <c r="D51" t="s">
        <v>313</v>
      </c>
      <c r="E51" t="s">
        <v>135</v>
      </c>
      <c r="F51" t="s">
        <v>260</v>
      </c>
      <c r="G51">
        <v>22</v>
      </c>
      <c r="H51">
        <v>55</v>
      </c>
      <c r="I51">
        <v>23</v>
      </c>
      <c r="J51">
        <v>1.26</v>
      </c>
      <c r="K51">
        <v>12</v>
      </c>
      <c r="L51" t="s">
        <v>1584</v>
      </c>
      <c r="M51">
        <f>K51*2</f>
        <v>24</v>
      </c>
      <c r="N51">
        <v>7.7</v>
      </c>
      <c r="O51" t="s">
        <v>259</v>
      </c>
      <c r="P51">
        <v>370</v>
      </c>
      <c r="Q51">
        <v>75.0608</v>
      </c>
      <c r="R51" t="s">
        <v>309</v>
      </c>
      <c r="S51" t="s">
        <v>1484</v>
      </c>
      <c r="T51" t="s">
        <v>664</v>
      </c>
      <c r="U51" t="s">
        <v>621</v>
      </c>
      <c r="V51" t="s">
        <v>708</v>
      </c>
      <c r="X51">
        <v>200</v>
      </c>
      <c r="AC51">
        <v>4.2999999999999997E-2</v>
      </c>
      <c r="AD51">
        <v>0.17899999999999999</v>
      </c>
      <c r="AE51">
        <f t="shared" si="3"/>
        <v>0.22199999999999998</v>
      </c>
    </row>
    <row r="52" spans="1:40" hidden="1" x14ac:dyDescent="0.25">
      <c r="A52" s="23"/>
      <c r="B52" t="s">
        <v>767</v>
      </c>
      <c r="C52">
        <v>1</v>
      </c>
      <c r="D52" t="s">
        <v>313</v>
      </c>
      <c r="E52" t="s">
        <v>225</v>
      </c>
      <c r="F52" t="s">
        <v>261</v>
      </c>
      <c r="G52">
        <v>36</v>
      </c>
      <c r="H52">
        <v>49</v>
      </c>
      <c r="I52">
        <v>15</v>
      </c>
      <c r="J52">
        <v>1.27</v>
      </c>
      <c r="K52">
        <v>15</v>
      </c>
      <c r="L52" t="s">
        <v>1584</v>
      </c>
      <c r="M52">
        <f t="shared" ref="M52:M57" si="16">K52*2</f>
        <v>30</v>
      </c>
      <c r="N52">
        <v>6.8</v>
      </c>
      <c r="O52" t="s">
        <v>257</v>
      </c>
      <c r="P52">
        <v>284</v>
      </c>
      <c r="Q52">
        <v>0</v>
      </c>
      <c r="R52" t="s">
        <v>309</v>
      </c>
      <c r="S52" t="s">
        <v>1484</v>
      </c>
      <c r="T52" t="s">
        <v>664</v>
      </c>
      <c r="U52" t="s">
        <v>621</v>
      </c>
      <c r="V52" t="s">
        <v>2</v>
      </c>
      <c r="W52">
        <v>0</v>
      </c>
      <c r="X52">
        <v>8</v>
      </c>
      <c r="AC52" s="8">
        <v>2E-3</v>
      </c>
      <c r="AD52" s="8">
        <v>8.9999999999999993E-3</v>
      </c>
      <c r="AE52">
        <f t="shared" ref="AE52:AE53" si="17">SUM(AC52:AD52)</f>
        <v>1.0999999999999999E-2</v>
      </c>
      <c r="AF52" s="8">
        <v>0</v>
      </c>
      <c r="AG52" s="8">
        <v>0</v>
      </c>
      <c r="AH52">
        <f t="shared" ref="AH52:AH55" si="18">SUM(AF52:AG52)</f>
        <v>0</v>
      </c>
    </row>
    <row r="53" spans="1:40" hidden="1" x14ac:dyDescent="0.25">
      <c r="A53" s="23"/>
      <c r="B53" t="s">
        <v>768</v>
      </c>
      <c r="C53">
        <v>1</v>
      </c>
      <c r="D53" t="s">
        <v>313</v>
      </c>
      <c r="E53" t="s">
        <v>225</v>
      </c>
      <c r="F53" t="s">
        <v>260</v>
      </c>
      <c r="G53">
        <v>22</v>
      </c>
      <c r="H53">
        <v>55</v>
      </c>
      <c r="I53">
        <v>23</v>
      </c>
      <c r="J53">
        <v>1.26</v>
      </c>
      <c r="K53">
        <v>12</v>
      </c>
      <c r="L53" t="s">
        <v>1584</v>
      </c>
      <c r="M53">
        <f t="shared" si="16"/>
        <v>24</v>
      </c>
      <c r="N53">
        <v>7.7</v>
      </c>
      <c r="O53" t="s">
        <v>257</v>
      </c>
      <c r="P53">
        <v>284</v>
      </c>
      <c r="Q53">
        <v>13.9648</v>
      </c>
      <c r="R53" t="s">
        <v>309</v>
      </c>
      <c r="S53" t="s">
        <v>1484</v>
      </c>
      <c r="T53" t="s">
        <v>664</v>
      </c>
      <c r="U53" t="s">
        <v>621</v>
      </c>
      <c r="V53" t="s">
        <v>2</v>
      </c>
      <c r="W53">
        <v>0</v>
      </c>
      <c r="X53">
        <v>25</v>
      </c>
      <c r="AC53" s="8">
        <v>0</v>
      </c>
      <c r="AD53" s="8">
        <v>7.0000000000000001E-3</v>
      </c>
      <c r="AE53">
        <f t="shared" si="17"/>
        <v>7.0000000000000001E-3</v>
      </c>
      <c r="AF53" s="8">
        <v>0</v>
      </c>
      <c r="AG53" s="8">
        <v>0</v>
      </c>
      <c r="AH53">
        <f t="shared" si="18"/>
        <v>0</v>
      </c>
    </row>
    <row r="54" spans="1:40" hidden="1" x14ac:dyDescent="0.25">
      <c r="A54" s="23"/>
      <c r="B54" t="s">
        <v>770</v>
      </c>
      <c r="C54">
        <v>1</v>
      </c>
      <c r="D54" t="s">
        <v>313</v>
      </c>
      <c r="E54" t="s">
        <v>225</v>
      </c>
      <c r="F54" t="s">
        <v>261</v>
      </c>
      <c r="G54">
        <v>36</v>
      </c>
      <c r="H54">
        <v>49</v>
      </c>
      <c r="I54">
        <v>15</v>
      </c>
      <c r="J54">
        <v>1.27</v>
      </c>
      <c r="K54">
        <v>15</v>
      </c>
      <c r="L54" t="s">
        <v>1584</v>
      </c>
      <c r="M54">
        <f t="shared" si="16"/>
        <v>30</v>
      </c>
      <c r="N54">
        <v>6.8</v>
      </c>
      <c r="O54" t="s">
        <v>259</v>
      </c>
      <c r="P54">
        <v>575</v>
      </c>
      <c r="Q54">
        <v>0</v>
      </c>
      <c r="R54" t="s">
        <v>325</v>
      </c>
      <c r="S54" t="s">
        <v>780</v>
      </c>
      <c r="T54" t="s">
        <v>664</v>
      </c>
      <c r="U54" t="s">
        <v>621</v>
      </c>
      <c r="V54" t="s">
        <v>2</v>
      </c>
      <c r="W54">
        <v>37</v>
      </c>
      <c r="X54">
        <v>313</v>
      </c>
      <c r="AC54" s="8">
        <v>2.1000000000000001E-2</v>
      </c>
      <c r="AD54" s="8">
        <v>0.222</v>
      </c>
      <c r="AE54">
        <f t="shared" ref="AE54:AE55" si="19">SUM(AC54:AD54)</f>
        <v>0.24299999999999999</v>
      </c>
      <c r="AF54" s="8">
        <v>1.0999999999999999E-2</v>
      </c>
      <c r="AG54" s="8">
        <v>6.6000000000000003E-2</v>
      </c>
      <c r="AH54">
        <f t="shared" si="18"/>
        <v>7.6999999999999999E-2</v>
      </c>
    </row>
    <row r="55" spans="1:40" hidden="1" x14ac:dyDescent="0.25">
      <c r="A55" s="23"/>
      <c r="B55" t="s">
        <v>771</v>
      </c>
      <c r="C55">
        <v>1</v>
      </c>
      <c r="D55" t="s">
        <v>313</v>
      </c>
      <c r="E55" t="s">
        <v>225</v>
      </c>
      <c r="F55" t="s">
        <v>260</v>
      </c>
      <c r="G55">
        <v>22</v>
      </c>
      <c r="H55">
        <v>55</v>
      </c>
      <c r="I55">
        <v>23</v>
      </c>
      <c r="J55">
        <v>1.26</v>
      </c>
      <c r="K55">
        <v>12</v>
      </c>
      <c r="L55" t="s">
        <v>1584</v>
      </c>
      <c r="M55">
        <f t="shared" si="16"/>
        <v>24</v>
      </c>
      <c r="N55">
        <v>7.7</v>
      </c>
      <c r="O55" t="s">
        <v>259</v>
      </c>
      <c r="P55">
        <v>705</v>
      </c>
      <c r="Q55">
        <v>0</v>
      </c>
      <c r="R55" t="s">
        <v>309</v>
      </c>
      <c r="S55" t="s">
        <v>1484</v>
      </c>
      <c r="T55" t="s">
        <v>664</v>
      </c>
      <c r="U55" t="s">
        <v>621</v>
      </c>
      <c r="V55" t="s">
        <v>2</v>
      </c>
      <c r="W55">
        <v>81</v>
      </c>
      <c r="X55">
        <v>269</v>
      </c>
      <c r="AC55" s="8">
        <v>1.7999999999999999E-2</v>
      </c>
      <c r="AD55" s="8">
        <v>0.161</v>
      </c>
      <c r="AE55">
        <f t="shared" si="19"/>
        <v>0.17899999999999999</v>
      </c>
      <c r="AF55" s="8">
        <v>7.8E-2</v>
      </c>
      <c r="AG55" s="8">
        <v>0.109</v>
      </c>
      <c r="AH55">
        <f t="shared" si="18"/>
        <v>0.187</v>
      </c>
    </row>
    <row r="56" spans="1:40" hidden="1" x14ac:dyDescent="0.25">
      <c r="A56" s="23"/>
      <c r="B56" t="s">
        <v>721</v>
      </c>
      <c r="C56">
        <v>2</v>
      </c>
      <c r="D56" t="s">
        <v>313</v>
      </c>
      <c r="E56" t="s">
        <v>225</v>
      </c>
      <c r="F56" t="s">
        <v>261</v>
      </c>
      <c r="G56">
        <v>36</v>
      </c>
      <c r="H56">
        <v>49</v>
      </c>
      <c r="I56">
        <v>15</v>
      </c>
      <c r="J56">
        <v>1.27</v>
      </c>
      <c r="K56">
        <v>15</v>
      </c>
      <c r="L56" t="s">
        <v>1584</v>
      </c>
      <c r="M56">
        <f t="shared" si="16"/>
        <v>30</v>
      </c>
      <c r="N56">
        <v>6.8</v>
      </c>
      <c r="O56" t="s">
        <v>108</v>
      </c>
      <c r="P56">
        <f>P52+P54</f>
        <v>859</v>
      </c>
      <c r="Q56">
        <f>Q52+Q54</f>
        <v>0</v>
      </c>
      <c r="R56" t="s">
        <v>780</v>
      </c>
      <c r="S56" t="s">
        <v>780</v>
      </c>
      <c r="T56" t="s">
        <v>664</v>
      </c>
      <c r="U56" t="s">
        <v>621</v>
      </c>
      <c r="V56" t="s">
        <v>2</v>
      </c>
      <c r="W56">
        <f>W52+W54</f>
        <v>37</v>
      </c>
      <c r="X56">
        <f>X52+X54</f>
        <v>321</v>
      </c>
      <c r="AC56" s="8">
        <f t="shared" ref="AC56:AH57" si="20">AC52+AC54</f>
        <v>2.3E-2</v>
      </c>
      <c r="AD56" s="8">
        <f t="shared" si="20"/>
        <v>0.23100000000000001</v>
      </c>
      <c r="AE56">
        <f t="shared" si="20"/>
        <v>0.254</v>
      </c>
      <c r="AF56" s="8">
        <f t="shared" si="20"/>
        <v>1.0999999999999999E-2</v>
      </c>
      <c r="AG56" s="8">
        <f t="shared" si="20"/>
        <v>6.6000000000000003E-2</v>
      </c>
      <c r="AH56">
        <f t="shared" si="20"/>
        <v>7.6999999999999999E-2</v>
      </c>
    </row>
    <row r="57" spans="1:40" hidden="1" x14ac:dyDescent="0.25">
      <c r="A57" s="23"/>
      <c r="B57" t="s">
        <v>722</v>
      </c>
      <c r="C57">
        <v>2</v>
      </c>
      <c r="D57" t="s">
        <v>313</v>
      </c>
      <c r="E57" t="s">
        <v>225</v>
      </c>
      <c r="F57" t="s">
        <v>260</v>
      </c>
      <c r="G57">
        <v>22</v>
      </c>
      <c r="H57">
        <v>55</v>
      </c>
      <c r="I57">
        <v>23</v>
      </c>
      <c r="J57">
        <v>1.26</v>
      </c>
      <c r="K57">
        <v>12</v>
      </c>
      <c r="L57" t="s">
        <v>1584</v>
      </c>
      <c r="M57">
        <f t="shared" si="16"/>
        <v>24</v>
      </c>
      <c r="N57">
        <v>7.7</v>
      </c>
      <c r="O57" t="s">
        <v>108</v>
      </c>
      <c r="P57">
        <f>P53+P55</f>
        <v>989</v>
      </c>
      <c r="Q57">
        <f>Q53+Q55</f>
        <v>13.9648</v>
      </c>
      <c r="R57" t="s">
        <v>309</v>
      </c>
      <c r="S57" t="s">
        <v>1484</v>
      </c>
      <c r="T57" t="s">
        <v>664</v>
      </c>
      <c r="U57" t="s">
        <v>621</v>
      </c>
      <c r="V57" t="s">
        <v>2</v>
      </c>
      <c r="W57">
        <f>W53+W55</f>
        <v>81</v>
      </c>
      <c r="X57">
        <f>X53+X55</f>
        <v>294</v>
      </c>
      <c r="AC57" s="8">
        <f t="shared" si="20"/>
        <v>1.7999999999999999E-2</v>
      </c>
      <c r="AD57" s="8">
        <f t="shared" si="20"/>
        <v>0.16800000000000001</v>
      </c>
      <c r="AE57">
        <f t="shared" si="20"/>
        <v>0.186</v>
      </c>
      <c r="AF57" s="8">
        <f t="shared" si="20"/>
        <v>7.8E-2</v>
      </c>
      <c r="AG57" s="8">
        <f t="shared" si="20"/>
        <v>0.109</v>
      </c>
      <c r="AH57">
        <f t="shared" si="20"/>
        <v>0.187</v>
      </c>
    </row>
    <row r="58" spans="1:40" x14ac:dyDescent="0.25">
      <c r="A58" s="23" t="s">
        <v>639</v>
      </c>
      <c r="B58" t="s">
        <v>783</v>
      </c>
      <c r="C58">
        <v>1</v>
      </c>
      <c r="D58" t="s">
        <v>307</v>
      </c>
      <c r="E58" t="s">
        <v>225</v>
      </c>
      <c r="F58" t="s">
        <v>258</v>
      </c>
      <c r="G58">
        <v>28</v>
      </c>
      <c r="H58">
        <v>35</v>
      </c>
      <c r="I58">
        <v>37</v>
      </c>
      <c r="J58">
        <v>2.14</v>
      </c>
      <c r="K58">
        <v>11.3</v>
      </c>
      <c r="L58" t="s">
        <v>1582</v>
      </c>
      <c r="M58">
        <f t="shared" si="0"/>
        <v>11.3</v>
      </c>
      <c r="N58">
        <v>7.5</v>
      </c>
      <c r="O58" t="s">
        <v>108</v>
      </c>
      <c r="P58">
        <v>874.8</v>
      </c>
      <c r="Q58">
        <f>142*0.46*0.4364</f>
        <v>28.505648000000004</v>
      </c>
      <c r="R58" t="s">
        <v>309</v>
      </c>
      <c r="S58" t="s">
        <v>1484</v>
      </c>
      <c r="T58" t="s">
        <v>665</v>
      </c>
      <c r="U58" t="s">
        <v>268</v>
      </c>
      <c r="V58" t="s">
        <v>2</v>
      </c>
      <c r="AC58">
        <v>0.28000000000000003</v>
      </c>
      <c r="AD58">
        <v>0.33</v>
      </c>
      <c r="AE58">
        <v>0.7</v>
      </c>
      <c r="AF58">
        <v>0.28999999999999998</v>
      </c>
      <c r="AG58">
        <v>0.46</v>
      </c>
      <c r="AH58">
        <v>0.9</v>
      </c>
      <c r="AI58">
        <v>0.33</v>
      </c>
      <c r="AJ58">
        <v>0.45</v>
      </c>
      <c r="AK58">
        <v>0.88</v>
      </c>
      <c r="AL58">
        <v>0.31</v>
      </c>
      <c r="AM58">
        <v>0.48</v>
      </c>
      <c r="AN58">
        <v>0.94</v>
      </c>
    </row>
    <row r="59" spans="1:40" x14ac:dyDescent="0.25">
      <c r="A59" s="23"/>
      <c r="B59" t="s">
        <v>782</v>
      </c>
      <c r="C59">
        <v>1</v>
      </c>
      <c r="D59" t="s">
        <v>307</v>
      </c>
      <c r="E59" t="s">
        <v>299</v>
      </c>
      <c r="F59" t="s">
        <v>258</v>
      </c>
      <c r="G59">
        <v>28</v>
      </c>
      <c r="H59">
        <v>35</v>
      </c>
      <c r="I59">
        <v>37</v>
      </c>
      <c r="J59">
        <v>2.14</v>
      </c>
      <c r="K59">
        <v>11.3</v>
      </c>
      <c r="L59" t="s">
        <v>1582</v>
      </c>
      <c r="M59">
        <f t="shared" si="0"/>
        <v>11.3</v>
      </c>
      <c r="N59">
        <v>7.5</v>
      </c>
      <c r="O59" t="s">
        <v>108</v>
      </c>
      <c r="P59">
        <v>873.8</v>
      </c>
      <c r="Q59">
        <v>0</v>
      </c>
      <c r="R59" t="s">
        <v>309</v>
      </c>
      <c r="S59" t="s">
        <v>1484</v>
      </c>
      <c r="T59" t="s">
        <v>665</v>
      </c>
      <c r="U59" t="s">
        <v>268</v>
      </c>
      <c r="V59" t="s">
        <v>2</v>
      </c>
      <c r="AC59">
        <v>0.06</v>
      </c>
      <c r="AD59">
        <v>0.5</v>
      </c>
      <c r="AE59">
        <v>0.7</v>
      </c>
      <c r="AF59">
        <v>0.32</v>
      </c>
      <c r="AG59">
        <v>0.79</v>
      </c>
      <c r="AH59">
        <v>1.27</v>
      </c>
      <c r="AI59">
        <v>0.05</v>
      </c>
      <c r="AJ59">
        <v>0.4</v>
      </c>
      <c r="AK59">
        <v>0.55000000000000004</v>
      </c>
      <c r="AL59">
        <v>0.15</v>
      </c>
      <c r="AM59">
        <v>0.39</v>
      </c>
      <c r="AN59">
        <v>0.62</v>
      </c>
    </row>
    <row r="60" spans="1:40" x14ac:dyDescent="0.25">
      <c r="A60" s="23"/>
      <c r="B60" t="s">
        <v>784</v>
      </c>
      <c r="C60">
        <v>1</v>
      </c>
      <c r="D60" t="s">
        <v>307</v>
      </c>
      <c r="E60" t="s">
        <v>225</v>
      </c>
      <c r="F60" t="s">
        <v>258</v>
      </c>
      <c r="G60">
        <v>28</v>
      </c>
      <c r="H60">
        <v>35</v>
      </c>
      <c r="I60">
        <v>37</v>
      </c>
      <c r="J60">
        <v>2.14</v>
      </c>
      <c r="K60">
        <v>11.3</v>
      </c>
      <c r="L60" t="s">
        <v>1582</v>
      </c>
      <c r="M60">
        <f t="shared" si="0"/>
        <v>11.3</v>
      </c>
      <c r="N60">
        <v>7.5</v>
      </c>
      <c r="O60" t="s">
        <v>108</v>
      </c>
      <c r="P60">
        <v>728.6</v>
      </c>
      <c r="Q60">
        <f t="shared" ref="Q60:Q72" si="21">142*0.46*0.4364</f>
        <v>28.505648000000004</v>
      </c>
      <c r="R60" t="s">
        <v>309</v>
      </c>
      <c r="S60" t="s">
        <v>1484</v>
      </c>
      <c r="T60" t="s">
        <v>665</v>
      </c>
      <c r="U60" t="s">
        <v>268</v>
      </c>
      <c r="V60" t="s">
        <v>2</v>
      </c>
      <c r="AC60">
        <v>0.25</v>
      </c>
      <c r="AD60">
        <v>0.64</v>
      </c>
      <c r="AE60">
        <v>0.93</v>
      </c>
      <c r="AF60">
        <v>0.34</v>
      </c>
      <c r="AG60">
        <v>0.99</v>
      </c>
      <c r="AH60">
        <v>1.38</v>
      </c>
      <c r="AI60">
        <v>0.21</v>
      </c>
      <c r="AJ60">
        <v>0.52</v>
      </c>
      <c r="AK60">
        <v>0.75</v>
      </c>
      <c r="AL60">
        <v>0.31</v>
      </c>
      <c r="AM60">
        <v>0.89</v>
      </c>
      <c r="AN60">
        <v>1.25</v>
      </c>
    </row>
    <row r="61" spans="1:40" x14ac:dyDescent="0.25">
      <c r="A61" s="23"/>
      <c r="B61" t="s">
        <v>785</v>
      </c>
      <c r="C61">
        <v>1</v>
      </c>
      <c r="D61" t="s">
        <v>307</v>
      </c>
      <c r="E61" t="s">
        <v>299</v>
      </c>
      <c r="F61" t="s">
        <v>258</v>
      </c>
      <c r="G61">
        <v>28</v>
      </c>
      <c r="H61">
        <v>35</v>
      </c>
      <c r="I61">
        <v>37</v>
      </c>
      <c r="J61">
        <v>2.14</v>
      </c>
      <c r="K61">
        <v>11.3</v>
      </c>
      <c r="L61" t="s">
        <v>1582</v>
      </c>
      <c r="M61">
        <f t="shared" si="0"/>
        <v>11.3</v>
      </c>
      <c r="N61">
        <v>7.5</v>
      </c>
      <c r="O61" t="s">
        <v>108</v>
      </c>
      <c r="P61">
        <v>774.2</v>
      </c>
      <c r="Q61">
        <v>0</v>
      </c>
      <c r="R61" t="s">
        <v>309</v>
      </c>
      <c r="S61" t="s">
        <v>1484</v>
      </c>
      <c r="T61" t="s">
        <v>665</v>
      </c>
      <c r="U61" t="s">
        <v>268</v>
      </c>
      <c r="V61" t="s">
        <v>2</v>
      </c>
      <c r="AC61">
        <v>0.17</v>
      </c>
      <c r="AD61">
        <v>0.36</v>
      </c>
      <c r="AE61">
        <v>0.6</v>
      </c>
      <c r="AF61">
        <v>0.26</v>
      </c>
      <c r="AG61">
        <v>0.18</v>
      </c>
      <c r="AH61">
        <v>0.51</v>
      </c>
      <c r="AI61">
        <v>0.13</v>
      </c>
      <c r="AJ61">
        <v>0.28000000000000003</v>
      </c>
      <c r="AK61">
        <v>0.47</v>
      </c>
      <c r="AL61">
        <v>0.25</v>
      </c>
      <c r="AM61">
        <v>0.17</v>
      </c>
      <c r="AN61">
        <v>0.49</v>
      </c>
    </row>
    <row r="62" spans="1:40" x14ac:dyDescent="0.25">
      <c r="A62" s="23"/>
      <c r="B62" t="s">
        <v>786</v>
      </c>
      <c r="C62">
        <v>1</v>
      </c>
      <c r="D62" t="s">
        <v>307</v>
      </c>
      <c r="E62" t="s">
        <v>225</v>
      </c>
      <c r="F62" t="s">
        <v>258</v>
      </c>
      <c r="G62">
        <v>28</v>
      </c>
      <c r="H62">
        <v>35</v>
      </c>
      <c r="I62">
        <v>37</v>
      </c>
      <c r="J62">
        <v>2.14</v>
      </c>
      <c r="K62">
        <v>11.3</v>
      </c>
      <c r="L62" t="s">
        <v>1582</v>
      </c>
      <c r="M62">
        <f t="shared" si="0"/>
        <v>11.3</v>
      </c>
      <c r="N62">
        <v>7.5</v>
      </c>
      <c r="O62" t="s">
        <v>108</v>
      </c>
      <c r="P62">
        <v>874.8</v>
      </c>
      <c r="Q62">
        <f>142*0.46*0.4364</f>
        <v>28.505648000000004</v>
      </c>
      <c r="R62" t="s">
        <v>309</v>
      </c>
      <c r="S62" t="s">
        <v>1484</v>
      </c>
      <c r="T62" t="s">
        <v>665</v>
      </c>
      <c r="U62" t="s">
        <v>268</v>
      </c>
      <c r="V62" t="s">
        <v>708</v>
      </c>
      <c r="AC62">
        <v>0.32</v>
      </c>
      <c r="AD62">
        <v>0.23</v>
      </c>
      <c r="AE62">
        <v>0.7</v>
      </c>
      <c r="AF62">
        <v>0.17</v>
      </c>
      <c r="AG62">
        <v>0.14000000000000001</v>
      </c>
      <c r="AH62">
        <v>0.41</v>
      </c>
      <c r="AI62">
        <v>0.33</v>
      </c>
      <c r="AJ62">
        <v>0.24</v>
      </c>
      <c r="AK62">
        <v>0.73</v>
      </c>
      <c r="AL62">
        <v>0.31</v>
      </c>
      <c r="AM62">
        <v>0.28000000000000003</v>
      </c>
      <c r="AN62">
        <v>0.76</v>
      </c>
    </row>
    <row r="63" spans="1:40" x14ac:dyDescent="0.25">
      <c r="A63" s="23"/>
      <c r="B63" t="s">
        <v>787</v>
      </c>
      <c r="C63">
        <v>1</v>
      </c>
      <c r="D63" t="s">
        <v>307</v>
      </c>
      <c r="E63" t="s">
        <v>299</v>
      </c>
      <c r="F63" t="s">
        <v>258</v>
      </c>
      <c r="G63">
        <v>28</v>
      </c>
      <c r="H63">
        <v>35</v>
      </c>
      <c r="I63">
        <v>37</v>
      </c>
      <c r="J63">
        <v>2.14</v>
      </c>
      <c r="K63">
        <v>11.3</v>
      </c>
      <c r="L63" t="s">
        <v>1582</v>
      </c>
      <c r="M63">
        <f t="shared" si="0"/>
        <v>11.3</v>
      </c>
      <c r="N63">
        <v>7.5</v>
      </c>
      <c r="O63" t="s">
        <v>108</v>
      </c>
      <c r="P63">
        <v>873.8</v>
      </c>
      <c r="Q63">
        <v>0</v>
      </c>
      <c r="R63" t="s">
        <v>309</v>
      </c>
      <c r="S63" t="s">
        <v>1484</v>
      </c>
      <c r="T63" t="s">
        <v>665</v>
      </c>
      <c r="U63" t="s">
        <v>268</v>
      </c>
      <c r="V63" t="s">
        <v>708</v>
      </c>
      <c r="AC63">
        <v>0.14000000000000001</v>
      </c>
      <c r="AD63">
        <v>1.1499999999999999</v>
      </c>
      <c r="AE63">
        <v>1.47</v>
      </c>
      <c r="AF63">
        <v>0.11</v>
      </c>
      <c r="AG63">
        <v>0.28999999999999998</v>
      </c>
      <c r="AH63">
        <v>0.48</v>
      </c>
      <c r="AI63">
        <v>0.06</v>
      </c>
      <c r="AJ63">
        <v>0.47</v>
      </c>
      <c r="AK63">
        <v>0.6</v>
      </c>
      <c r="AL63">
        <v>0.16</v>
      </c>
      <c r="AM63">
        <v>0.35</v>
      </c>
      <c r="AN63">
        <v>0.61</v>
      </c>
    </row>
    <row r="64" spans="1:40" x14ac:dyDescent="0.25">
      <c r="A64" s="23"/>
      <c r="B64" t="s">
        <v>788</v>
      </c>
      <c r="C64">
        <v>1</v>
      </c>
      <c r="D64" t="s">
        <v>307</v>
      </c>
      <c r="E64" t="s">
        <v>225</v>
      </c>
      <c r="F64" t="s">
        <v>258</v>
      </c>
      <c r="G64">
        <v>28</v>
      </c>
      <c r="H64">
        <v>35</v>
      </c>
      <c r="I64">
        <v>37</v>
      </c>
      <c r="J64">
        <v>2.14</v>
      </c>
      <c r="K64">
        <v>11.3</v>
      </c>
      <c r="L64" t="s">
        <v>1582</v>
      </c>
      <c r="M64">
        <f t="shared" si="0"/>
        <v>11.3</v>
      </c>
      <c r="N64">
        <v>7.5</v>
      </c>
      <c r="O64" t="s">
        <v>108</v>
      </c>
      <c r="P64">
        <v>728.6</v>
      </c>
      <c r="Q64">
        <f t="shared" si="21"/>
        <v>28.505648000000004</v>
      </c>
      <c r="R64" t="s">
        <v>309</v>
      </c>
      <c r="S64" t="s">
        <v>1484</v>
      </c>
      <c r="T64" t="s">
        <v>665</v>
      </c>
      <c r="U64" t="s">
        <v>268</v>
      </c>
      <c r="V64" t="s">
        <v>708</v>
      </c>
      <c r="AC64">
        <v>0.28999999999999998</v>
      </c>
      <c r="AD64">
        <v>0.63</v>
      </c>
      <c r="AE64">
        <v>0.99</v>
      </c>
      <c r="AF64">
        <v>0.19</v>
      </c>
      <c r="AG64">
        <v>0.26</v>
      </c>
      <c r="AH64">
        <v>0.5</v>
      </c>
      <c r="AI64">
        <v>0.13</v>
      </c>
      <c r="AJ64">
        <v>0.3</v>
      </c>
      <c r="AK64">
        <v>0.46</v>
      </c>
      <c r="AL64">
        <v>0.2</v>
      </c>
      <c r="AM64">
        <v>0.3</v>
      </c>
      <c r="AN64">
        <v>0.56000000000000005</v>
      </c>
    </row>
    <row r="65" spans="1:40" x14ac:dyDescent="0.25">
      <c r="A65" s="23"/>
      <c r="B65" t="s">
        <v>789</v>
      </c>
      <c r="C65">
        <v>1</v>
      </c>
      <c r="D65" t="s">
        <v>307</v>
      </c>
      <c r="E65" t="s">
        <v>299</v>
      </c>
      <c r="F65" t="s">
        <v>258</v>
      </c>
      <c r="G65">
        <v>28</v>
      </c>
      <c r="H65">
        <v>35</v>
      </c>
      <c r="I65">
        <v>37</v>
      </c>
      <c r="J65">
        <v>2.14</v>
      </c>
      <c r="K65">
        <v>11.3</v>
      </c>
      <c r="L65" t="s">
        <v>1582</v>
      </c>
      <c r="M65">
        <f t="shared" si="0"/>
        <v>11.3</v>
      </c>
      <c r="N65">
        <v>7.5</v>
      </c>
      <c r="O65" t="s">
        <v>108</v>
      </c>
      <c r="P65">
        <v>774.2</v>
      </c>
      <c r="Q65">
        <v>0</v>
      </c>
      <c r="R65" t="s">
        <v>309</v>
      </c>
      <c r="S65" t="s">
        <v>1484</v>
      </c>
      <c r="T65" t="s">
        <v>665</v>
      </c>
      <c r="U65" t="s">
        <v>268</v>
      </c>
      <c r="V65" t="s">
        <v>708</v>
      </c>
      <c r="AC65">
        <v>0.32</v>
      </c>
      <c r="AD65">
        <v>0.26</v>
      </c>
      <c r="AE65">
        <v>0.64</v>
      </c>
      <c r="AF65">
        <v>0.21</v>
      </c>
      <c r="AG65">
        <v>0.21</v>
      </c>
      <c r="AH65">
        <v>0.45</v>
      </c>
      <c r="AI65">
        <v>0.19</v>
      </c>
      <c r="AJ65">
        <v>0.15</v>
      </c>
      <c r="AK65">
        <v>0.38</v>
      </c>
      <c r="AL65">
        <v>0.26</v>
      </c>
      <c r="AM65">
        <v>0.25</v>
      </c>
      <c r="AN65">
        <v>0.55000000000000004</v>
      </c>
    </row>
    <row r="66" spans="1:40" x14ac:dyDescent="0.25">
      <c r="A66" s="23"/>
      <c r="B66" t="s">
        <v>790</v>
      </c>
      <c r="C66">
        <v>1</v>
      </c>
      <c r="D66" t="s">
        <v>307</v>
      </c>
      <c r="E66" t="s">
        <v>225</v>
      </c>
      <c r="F66" t="s">
        <v>258</v>
      </c>
      <c r="G66">
        <v>28</v>
      </c>
      <c r="H66">
        <v>35</v>
      </c>
      <c r="I66">
        <v>37</v>
      </c>
      <c r="J66">
        <v>2.14</v>
      </c>
      <c r="K66">
        <v>11.3</v>
      </c>
      <c r="L66" t="s">
        <v>1582</v>
      </c>
      <c r="M66">
        <f t="shared" si="0"/>
        <v>11.3</v>
      </c>
      <c r="N66">
        <v>7.5</v>
      </c>
      <c r="O66" t="s">
        <v>108</v>
      </c>
      <c r="P66">
        <v>874.8</v>
      </c>
      <c r="Q66">
        <f>142*0.46*0.4364</f>
        <v>28.505648000000004</v>
      </c>
      <c r="R66" t="s">
        <v>309</v>
      </c>
      <c r="S66" t="s">
        <v>1484</v>
      </c>
      <c r="T66" t="s">
        <v>664</v>
      </c>
      <c r="U66" t="s">
        <v>268</v>
      </c>
      <c r="V66" t="s">
        <v>2</v>
      </c>
      <c r="AC66">
        <v>0.4</v>
      </c>
      <c r="AD66">
        <v>0.24</v>
      </c>
      <c r="AE66">
        <v>0.77</v>
      </c>
      <c r="AF66">
        <v>0.21</v>
      </c>
      <c r="AG66">
        <v>0.26</v>
      </c>
      <c r="AH66">
        <v>0.64</v>
      </c>
      <c r="AI66">
        <v>0.41</v>
      </c>
      <c r="AJ66">
        <v>0.25</v>
      </c>
      <c r="AK66">
        <v>0.8</v>
      </c>
      <c r="AL66">
        <v>0.3</v>
      </c>
      <c r="AM66">
        <v>0.36</v>
      </c>
      <c r="AN66">
        <v>0.9</v>
      </c>
    </row>
    <row r="67" spans="1:40" x14ac:dyDescent="0.25">
      <c r="A67" s="23"/>
      <c r="B67" t="s">
        <v>791</v>
      </c>
      <c r="C67">
        <v>1</v>
      </c>
      <c r="D67" t="s">
        <v>307</v>
      </c>
      <c r="E67" t="s">
        <v>299</v>
      </c>
      <c r="F67" t="s">
        <v>258</v>
      </c>
      <c r="G67">
        <v>28</v>
      </c>
      <c r="H67">
        <v>35</v>
      </c>
      <c r="I67">
        <v>37</v>
      </c>
      <c r="J67">
        <v>2.14</v>
      </c>
      <c r="K67">
        <v>11.3</v>
      </c>
      <c r="L67" t="s">
        <v>1582</v>
      </c>
      <c r="M67">
        <f t="shared" ref="M67:M130" si="22">K67</f>
        <v>11.3</v>
      </c>
      <c r="N67">
        <v>7.5</v>
      </c>
      <c r="O67" t="s">
        <v>108</v>
      </c>
      <c r="P67">
        <v>873.8</v>
      </c>
      <c r="Q67">
        <v>0</v>
      </c>
      <c r="R67" t="s">
        <v>309</v>
      </c>
      <c r="S67" t="s">
        <v>1484</v>
      </c>
      <c r="T67" t="s">
        <v>664</v>
      </c>
      <c r="U67" t="s">
        <v>268</v>
      </c>
      <c r="V67" t="s">
        <v>2</v>
      </c>
      <c r="AC67">
        <v>0.19</v>
      </c>
      <c r="AD67">
        <v>0.88</v>
      </c>
      <c r="AE67">
        <v>1.25</v>
      </c>
      <c r="AF67">
        <v>0.18</v>
      </c>
      <c r="AG67">
        <v>0.45</v>
      </c>
      <c r="AH67">
        <v>0.76</v>
      </c>
      <c r="AI67">
        <v>0.09</v>
      </c>
      <c r="AJ67">
        <v>0.42</v>
      </c>
      <c r="AK67">
        <v>0.59</v>
      </c>
      <c r="AL67">
        <v>0.16</v>
      </c>
      <c r="AM67">
        <v>0.39</v>
      </c>
      <c r="AN67">
        <v>0.66</v>
      </c>
    </row>
    <row r="68" spans="1:40" x14ac:dyDescent="0.25">
      <c r="A68" s="23"/>
      <c r="B68" t="s">
        <v>792</v>
      </c>
      <c r="C68">
        <v>1</v>
      </c>
      <c r="D68" t="s">
        <v>307</v>
      </c>
      <c r="E68" t="s">
        <v>225</v>
      </c>
      <c r="F68" t="s">
        <v>258</v>
      </c>
      <c r="G68">
        <v>28</v>
      </c>
      <c r="H68">
        <v>35</v>
      </c>
      <c r="I68">
        <v>37</v>
      </c>
      <c r="J68">
        <v>2.14</v>
      </c>
      <c r="K68">
        <v>11.3</v>
      </c>
      <c r="L68" t="s">
        <v>1582</v>
      </c>
      <c r="M68">
        <f t="shared" si="22"/>
        <v>11.3</v>
      </c>
      <c r="N68">
        <v>7.5</v>
      </c>
      <c r="O68" t="s">
        <v>108</v>
      </c>
      <c r="P68">
        <v>728.6</v>
      </c>
      <c r="Q68">
        <f t="shared" si="21"/>
        <v>28.505648000000004</v>
      </c>
      <c r="R68" t="s">
        <v>309</v>
      </c>
      <c r="S68" t="s">
        <v>1484</v>
      </c>
      <c r="T68" t="s">
        <v>664</v>
      </c>
      <c r="U68" t="s">
        <v>268</v>
      </c>
      <c r="V68" t="s">
        <v>2</v>
      </c>
      <c r="AC68">
        <v>0.55000000000000004</v>
      </c>
      <c r="AD68">
        <v>1.27</v>
      </c>
      <c r="AE68">
        <v>1.88</v>
      </c>
      <c r="AF68">
        <v>0.24</v>
      </c>
      <c r="AG68">
        <v>0.57999999999999996</v>
      </c>
      <c r="AH68">
        <v>0.85</v>
      </c>
      <c r="AI68">
        <v>0.25</v>
      </c>
      <c r="AJ68">
        <v>0.57999999999999996</v>
      </c>
      <c r="AK68">
        <v>0.87</v>
      </c>
      <c r="AL68">
        <v>0.32</v>
      </c>
      <c r="AM68">
        <v>0.77</v>
      </c>
      <c r="AN68">
        <v>1.1299999999999999</v>
      </c>
    </row>
    <row r="69" spans="1:40" x14ac:dyDescent="0.25">
      <c r="A69" s="23"/>
      <c r="B69" t="s">
        <v>793</v>
      </c>
      <c r="C69">
        <v>1</v>
      </c>
      <c r="D69" t="s">
        <v>307</v>
      </c>
      <c r="E69" t="s">
        <v>299</v>
      </c>
      <c r="F69" t="s">
        <v>258</v>
      </c>
      <c r="G69">
        <v>28</v>
      </c>
      <c r="H69">
        <v>35</v>
      </c>
      <c r="I69">
        <v>37</v>
      </c>
      <c r="J69">
        <v>2.14</v>
      </c>
      <c r="K69">
        <v>11.3</v>
      </c>
      <c r="L69" t="s">
        <v>1582</v>
      </c>
      <c r="M69">
        <f t="shared" si="22"/>
        <v>11.3</v>
      </c>
      <c r="N69">
        <v>7.5</v>
      </c>
      <c r="O69" t="s">
        <v>108</v>
      </c>
      <c r="P69">
        <v>774.2</v>
      </c>
      <c r="Q69">
        <v>0</v>
      </c>
      <c r="R69" t="s">
        <v>309</v>
      </c>
      <c r="S69" t="s">
        <v>1484</v>
      </c>
      <c r="T69" t="s">
        <v>664</v>
      </c>
      <c r="U69" t="s">
        <v>268</v>
      </c>
      <c r="V69" t="s">
        <v>2</v>
      </c>
      <c r="AC69">
        <v>0.24</v>
      </c>
      <c r="AD69">
        <v>0.37</v>
      </c>
      <c r="AE69">
        <v>0.66</v>
      </c>
      <c r="AF69">
        <v>0.19</v>
      </c>
      <c r="AG69">
        <v>0.23</v>
      </c>
      <c r="AH69">
        <v>0.46</v>
      </c>
      <c r="AI69">
        <v>0.14000000000000001</v>
      </c>
      <c r="AJ69">
        <v>0.23</v>
      </c>
      <c r="AK69">
        <v>0.4</v>
      </c>
      <c r="AL69">
        <v>0.19</v>
      </c>
      <c r="AM69">
        <v>0.23</v>
      </c>
      <c r="AN69">
        <v>0.47</v>
      </c>
    </row>
    <row r="70" spans="1:40" x14ac:dyDescent="0.25">
      <c r="A70" s="23"/>
      <c r="B70" t="s">
        <v>794</v>
      </c>
      <c r="C70">
        <v>1</v>
      </c>
      <c r="D70" t="s">
        <v>307</v>
      </c>
      <c r="E70" t="s">
        <v>225</v>
      </c>
      <c r="F70" t="s">
        <v>258</v>
      </c>
      <c r="G70">
        <v>28</v>
      </c>
      <c r="H70">
        <v>35</v>
      </c>
      <c r="I70">
        <v>37</v>
      </c>
      <c r="J70">
        <v>2.14</v>
      </c>
      <c r="K70">
        <v>11.3</v>
      </c>
      <c r="L70" t="s">
        <v>1582</v>
      </c>
      <c r="M70">
        <f t="shared" si="22"/>
        <v>11.3</v>
      </c>
      <c r="N70">
        <v>7.5</v>
      </c>
      <c r="O70" t="s">
        <v>108</v>
      </c>
      <c r="P70">
        <v>874.8</v>
      </c>
      <c r="Q70">
        <f>142*0.46*0.4364</f>
        <v>28.505648000000004</v>
      </c>
      <c r="R70" t="s">
        <v>309</v>
      </c>
      <c r="S70" t="s">
        <v>1484</v>
      </c>
      <c r="T70" t="s">
        <v>664</v>
      </c>
      <c r="U70" t="s">
        <v>268</v>
      </c>
      <c r="V70" t="s">
        <v>708</v>
      </c>
      <c r="AC70">
        <v>0.28000000000000003</v>
      </c>
      <c r="AD70">
        <v>0.17</v>
      </c>
      <c r="AE70">
        <v>0.57999999999999996</v>
      </c>
      <c r="AF70">
        <v>0.38</v>
      </c>
      <c r="AG70">
        <v>0.17</v>
      </c>
      <c r="AH70">
        <v>0.67</v>
      </c>
      <c r="AI70">
        <v>0.35</v>
      </c>
      <c r="AJ70">
        <v>0.22</v>
      </c>
      <c r="AK70">
        <v>0.73</v>
      </c>
      <c r="AL70">
        <v>0.57999999999999996</v>
      </c>
      <c r="AM70">
        <v>0.25</v>
      </c>
      <c r="AN70">
        <v>1</v>
      </c>
    </row>
    <row r="71" spans="1:40" x14ac:dyDescent="0.25">
      <c r="A71" s="23"/>
      <c r="B71" t="s">
        <v>795</v>
      </c>
      <c r="C71">
        <v>1</v>
      </c>
      <c r="D71" t="s">
        <v>307</v>
      </c>
      <c r="E71" t="s">
        <v>299</v>
      </c>
      <c r="F71" t="s">
        <v>258</v>
      </c>
      <c r="G71">
        <v>28</v>
      </c>
      <c r="H71">
        <v>35</v>
      </c>
      <c r="I71">
        <v>37</v>
      </c>
      <c r="J71">
        <v>2.14</v>
      </c>
      <c r="K71">
        <v>11.3</v>
      </c>
      <c r="L71" t="s">
        <v>1582</v>
      </c>
      <c r="M71">
        <f t="shared" si="22"/>
        <v>11.3</v>
      </c>
      <c r="N71">
        <v>7.5</v>
      </c>
      <c r="O71" t="s">
        <v>108</v>
      </c>
      <c r="P71">
        <v>873.8</v>
      </c>
      <c r="Q71">
        <v>0</v>
      </c>
      <c r="R71" t="s">
        <v>309</v>
      </c>
      <c r="S71" t="s">
        <v>1484</v>
      </c>
      <c r="T71" t="s">
        <v>664</v>
      </c>
      <c r="U71" t="s">
        <v>268</v>
      </c>
      <c r="V71" t="s">
        <v>708</v>
      </c>
      <c r="AC71">
        <v>0.24</v>
      </c>
      <c r="AD71">
        <v>0.98</v>
      </c>
      <c r="AE71">
        <v>1.47</v>
      </c>
      <c r="AF71">
        <v>0.19</v>
      </c>
      <c r="AG71">
        <v>0.31</v>
      </c>
      <c r="AH71">
        <v>0.56999999999999995</v>
      </c>
      <c r="AI71">
        <v>0.1</v>
      </c>
      <c r="AJ71">
        <v>0.4</v>
      </c>
      <c r="AK71">
        <v>0.6</v>
      </c>
      <c r="AL71">
        <v>0.22</v>
      </c>
      <c r="AM71">
        <v>0.38</v>
      </c>
      <c r="AN71">
        <v>0.69</v>
      </c>
    </row>
    <row r="72" spans="1:40" x14ac:dyDescent="0.25">
      <c r="A72" s="23"/>
      <c r="B72" t="s">
        <v>796</v>
      </c>
      <c r="C72">
        <v>1</v>
      </c>
      <c r="D72" t="s">
        <v>307</v>
      </c>
      <c r="E72" t="s">
        <v>225</v>
      </c>
      <c r="F72" t="s">
        <v>258</v>
      </c>
      <c r="G72">
        <v>28</v>
      </c>
      <c r="H72">
        <v>35</v>
      </c>
      <c r="I72">
        <v>37</v>
      </c>
      <c r="J72">
        <v>2.14</v>
      </c>
      <c r="K72">
        <v>11.3</v>
      </c>
      <c r="L72" t="s">
        <v>1582</v>
      </c>
      <c r="M72">
        <f t="shared" si="22"/>
        <v>11.3</v>
      </c>
      <c r="N72">
        <v>7.5</v>
      </c>
      <c r="O72" t="s">
        <v>108</v>
      </c>
      <c r="P72">
        <v>728.6</v>
      </c>
      <c r="Q72">
        <f t="shared" si="21"/>
        <v>28.505648000000004</v>
      </c>
      <c r="R72" t="s">
        <v>309</v>
      </c>
      <c r="S72" t="s">
        <v>1484</v>
      </c>
      <c r="T72" t="s">
        <v>664</v>
      </c>
      <c r="U72" t="s">
        <v>268</v>
      </c>
      <c r="V72" t="s">
        <v>708</v>
      </c>
      <c r="AC72">
        <v>0.51</v>
      </c>
      <c r="AD72">
        <v>0.75</v>
      </c>
      <c r="AE72">
        <v>1.34</v>
      </c>
      <c r="AF72">
        <v>0.18</v>
      </c>
      <c r="AG72">
        <v>0.45</v>
      </c>
      <c r="AH72">
        <v>0.65</v>
      </c>
      <c r="AI72">
        <v>0.21</v>
      </c>
      <c r="AJ72">
        <v>0.32</v>
      </c>
      <c r="AK72">
        <v>0.56000000000000005</v>
      </c>
      <c r="AL72">
        <v>0.19</v>
      </c>
      <c r="AM72">
        <v>0.46</v>
      </c>
      <c r="AN72">
        <v>0.67</v>
      </c>
    </row>
    <row r="73" spans="1:40" x14ac:dyDescent="0.25">
      <c r="A73" s="23"/>
      <c r="B73" t="s">
        <v>797</v>
      </c>
      <c r="C73">
        <v>1</v>
      </c>
      <c r="D73" t="s">
        <v>307</v>
      </c>
      <c r="E73" t="s">
        <v>299</v>
      </c>
      <c r="F73" t="s">
        <v>258</v>
      </c>
      <c r="G73">
        <v>28</v>
      </c>
      <c r="H73">
        <v>35</v>
      </c>
      <c r="I73">
        <v>37</v>
      </c>
      <c r="J73">
        <v>2.14</v>
      </c>
      <c r="K73">
        <v>11.3</v>
      </c>
      <c r="L73" t="s">
        <v>1582</v>
      </c>
      <c r="M73">
        <f t="shared" si="22"/>
        <v>11.3</v>
      </c>
      <c r="N73">
        <v>7.5</v>
      </c>
      <c r="O73" t="s">
        <v>108</v>
      </c>
      <c r="P73">
        <v>774.2</v>
      </c>
      <c r="Q73">
        <v>0</v>
      </c>
      <c r="R73" t="s">
        <v>309</v>
      </c>
      <c r="S73" t="s">
        <v>1484</v>
      </c>
      <c r="T73" t="s">
        <v>664</v>
      </c>
      <c r="U73" t="s">
        <v>268</v>
      </c>
      <c r="V73" t="s">
        <v>708</v>
      </c>
      <c r="AC73">
        <v>0.33</v>
      </c>
      <c r="AD73">
        <v>0.42</v>
      </c>
      <c r="AE73">
        <v>0.79</v>
      </c>
      <c r="AF73">
        <v>0.15</v>
      </c>
      <c r="AG73">
        <v>0.17</v>
      </c>
      <c r="AH73">
        <v>0.37</v>
      </c>
      <c r="AI73">
        <v>0.17</v>
      </c>
      <c r="AJ73">
        <v>0.24</v>
      </c>
      <c r="AK73">
        <v>0.44</v>
      </c>
      <c r="AL73">
        <v>0.23</v>
      </c>
      <c r="AM73">
        <v>0.28999999999999998</v>
      </c>
      <c r="AN73">
        <v>0.6</v>
      </c>
    </row>
    <row r="74" spans="1:40" x14ac:dyDescent="0.25">
      <c r="A74" s="23" t="s">
        <v>640</v>
      </c>
      <c r="B74" t="s">
        <v>800</v>
      </c>
      <c r="C74">
        <v>1</v>
      </c>
      <c r="D74" t="s">
        <v>313</v>
      </c>
      <c r="E74" t="s">
        <v>299</v>
      </c>
      <c r="F74" t="s">
        <v>1579</v>
      </c>
      <c r="G74">
        <v>57</v>
      </c>
      <c r="H74">
        <v>33</v>
      </c>
      <c r="I74">
        <v>10</v>
      </c>
      <c r="J74">
        <v>4.0999999999999996</v>
      </c>
      <c r="K74">
        <v>25</v>
      </c>
      <c r="L74" t="s">
        <v>1584</v>
      </c>
      <c r="M74">
        <f>K74*2</f>
        <v>50</v>
      </c>
      <c r="N74">
        <v>6.6</v>
      </c>
      <c r="O74" t="s">
        <v>108</v>
      </c>
      <c r="P74">
        <v>944</v>
      </c>
      <c r="Q74">
        <v>0</v>
      </c>
      <c r="R74" t="s">
        <v>309</v>
      </c>
      <c r="S74" t="s">
        <v>1484</v>
      </c>
      <c r="T74" t="s">
        <v>664</v>
      </c>
      <c r="U74" t="s">
        <v>268</v>
      </c>
      <c r="V74" t="s">
        <v>2</v>
      </c>
      <c r="X74">
        <v>96.2</v>
      </c>
      <c r="AC74">
        <v>1.7999999999999999E-2</v>
      </c>
      <c r="AE74">
        <v>0.09</v>
      </c>
    </row>
    <row r="75" spans="1:40" x14ac:dyDescent="0.25">
      <c r="A75" s="23"/>
      <c r="B75" t="s">
        <v>801</v>
      </c>
      <c r="C75">
        <v>1</v>
      </c>
      <c r="D75" t="s">
        <v>313</v>
      </c>
      <c r="E75" t="s">
        <v>798</v>
      </c>
      <c r="F75" t="s">
        <v>1579</v>
      </c>
      <c r="G75">
        <v>57</v>
      </c>
      <c r="H75">
        <v>33</v>
      </c>
      <c r="I75">
        <v>10</v>
      </c>
      <c r="J75">
        <v>4.0999999999999996</v>
      </c>
      <c r="K75">
        <v>25</v>
      </c>
      <c r="L75" t="s">
        <v>1584</v>
      </c>
      <c r="M75">
        <f t="shared" ref="M75:M79" si="23">K75*2</f>
        <v>50</v>
      </c>
      <c r="N75">
        <v>6.6</v>
      </c>
      <c r="O75" t="s">
        <v>108</v>
      </c>
      <c r="P75">
        <v>748</v>
      </c>
      <c r="Q75">
        <v>26.6</v>
      </c>
      <c r="R75" t="s">
        <v>309</v>
      </c>
      <c r="S75" t="s">
        <v>1484</v>
      </c>
      <c r="T75" t="s">
        <v>664</v>
      </c>
      <c r="U75" t="s">
        <v>268</v>
      </c>
      <c r="V75" t="s">
        <v>2</v>
      </c>
      <c r="X75">
        <v>39.6</v>
      </c>
      <c r="AC75">
        <v>5.0000000000000001E-3</v>
      </c>
      <c r="AE75">
        <v>2.4E-2</v>
      </c>
    </row>
    <row r="76" spans="1:40" x14ac:dyDescent="0.25">
      <c r="A76" s="23"/>
      <c r="B76" t="s">
        <v>802</v>
      </c>
      <c r="C76">
        <v>1</v>
      </c>
      <c r="D76" t="s">
        <v>313</v>
      </c>
      <c r="E76" t="s">
        <v>299</v>
      </c>
      <c r="F76" t="s">
        <v>1579</v>
      </c>
      <c r="G76">
        <v>57</v>
      </c>
      <c r="H76">
        <v>33</v>
      </c>
      <c r="I76">
        <v>10</v>
      </c>
      <c r="J76">
        <v>4.0999999999999996</v>
      </c>
      <c r="K76">
        <v>25</v>
      </c>
      <c r="L76" t="s">
        <v>1584</v>
      </c>
      <c r="M76">
        <f t="shared" si="23"/>
        <v>50</v>
      </c>
      <c r="N76">
        <v>6.6</v>
      </c>
      <c r="O76" t="s">
        <v>108</v>
      </c>
      <c r="P76">
        <v>944</v>
      </c>
      <c r="Q76">
        <v>0</v>
      </c>
      <c r="R76" t="s">
        <v>309</v>
      </c>
      <c r="S76" t="s">
        <v>1484</v>
      </c>
      <c r="T76" t="s">
        <v>664</v>
      </c>
      <c r="U76" t="s">
        <v>621</v>
      </c>
      <c r="V76" t="s">
        <v>2</v>
      </c>
      <c r="X76">
        <v>352.3</v>
      </c>
      <c r="AC76">
        <v>0.19</v>
      </c>
      <c r="AE76">
        <v>0.83699999999999997</v>
      </c>
    </row>
    <row r="77" spans="1:40" x14ac:dyDescent="0.25">
      <c r="A77" s="23"/>
      <c r="B77" t="s">
        <v>803</v>
      </c>
      <c r="C77">
        <v>1</v>
      </c>
      <c r="D77" t="s">
        <v>313</v>
      </c>
      <c r="E77" t="s">
        <v>798</v>
      </c>
      <c r="F77" t="s">
        <v>1579</v>
      </c>
      <c r="G77">
        <v>57</v>
      </c>
      <c r="H77">
        <v>33</v>
      </c>
      <c r="I77">
        <v>10</v>
      </c>
      <c r="J77">
        <v>4.0999999999999996</v>
      </c>
      <c r="K77">
        <v>25</v>
      </c>
      <c r="L77" t="s">
        <v>1584</v>
      </c>
      <c r="M77">
        <f t="shared" si="23"/>
        <v>50</v>
      </c>
      <c r="N77">
        <v>6.6</v>
      </c>
      <c r="O77" t="s">
        <v>108</v>
      </c>
      <c r="P77">
        <v>748</v>
      </c>
      <c r="Q77">
        <v>26.6</v>
      </c>
      <c r="R77" t="s">
        <v>309</v>
      </c>
      <c r="S77" t="s">
        <v>1484</v>
      </c>
      <c r="T77" t="s">
        <v>664</v>
      </c>
      <c r="U77" t="s">
        <v>621</v>
      </c>
      <c r="V77" t="s">
        <v>2</v>
      </c>
      <c r="X77">
        <v>185.1</v>
      </c>
      <c r="AC77">
        <v>1.2999999999999999E-2</v>
      </c>
      <c r="AE77">
        <v>7.1999999999999995E-2</v>
      </c>
    </row>
    <row r="78" spans="1:40" hidden="1" x14ac:dyDescent="0.25">
      <c r="A78" s="8" t="s">
        <v>641</v>
      </c>
      <c r="B78" t="s">
        <v>812</v>
      </c>
      <c r="C78">
        <v>1</v>
      </c>
      <c r="D78" t="s">
        <v>313</v>
      </c>
      <c r="E78" t="s">
        <v>135</v>
      </c>
      <c r="F78" t="s">
        <v>261</v>
      </c>
      <c r="G78">
        <v>36</v>
      </c>
      <c r="H78">
        <v>49</v>
      </c>
      <c r="I78">
        <v>15</v>
      </c>
      <c r="J78">
        <v>1.27</v>
      </c>
      <c r="K78">
        <v>15</v>
      </c>
      <c r="L78" t="s">
        <v>1584</v>
      </c>
      <c r="M78">
        <f t="shared" si="23"/>
        <v>30</v>
      </c>
      <c r="N78">
        <v>6.8</v>
      </c>
      <c r="O78" t="s">
        <v>259</v>
      </c>
      <c r="P78">
        <v>728</v>
      </c>
      <c r="Q78">
        <f>90+38</f>
        <v>128</v>
      </c>
      <c r="R78" t="s">
        <v>330</v>
      </c>
      <c r="S78" t="s">
        <v>1484</v>
      </c>
      <c r="T78" t="s">
        <v>664</v>
      </c>
      <c r="U78" t="s">
        <v>621</v>
      </c>
      <c r="V78" t="s">
        <v>708</v>
      </c>
      <c r="AC78">
        <v>0.17</v>
      </c>
      <c r="AE78">
        <v>0.28000000000000003</v>
      </c>
      <c r="AF78">
        <v>0</v>
      </c>
      <c r="AH78">
        <v>0.01</v>
      </c>
    </row>
    <row r="79" spans="1:40" hidden="1" x14ac:dyDescent="0.25">
      <c r="B79" t="s">
        <v>811</v>
      </c>
      <c r="C79">
        <v>1</v>
      </c>
      <c r="D79" t="s">
        <v>313</v>
      </c>
      <c r="E79" t="s">
        <v>135</v>
      </c>
      <c r="F79" t="s">
        <v>260</v>
      </c>
      <c r="G79">
        <v>22</v>
      </c>
      <c r="H79">
        <v>55</v>
      </c>
      <c r="I79">
        <v>23</v>
      </c>
      <c r="J79">
        <v>1.26</v>
      </c>
      <c r="K79">
        <v>12</v>
      </c>
      <c r="L79" t="s">
        <v>1584</v>
      </c>
      <c r="M79">
        <f t="shared" si="23"/>
        <v>24</v>
      </c>
      <c r="N79">
        <v>7.7</v>
      </c>
      <c r="O79" t="s">
        <v>259</v>
      </c>
      <c r="P79">
        <v>658</v>
      </c>
      <c r="Q79">
        <f>76*2</f>
        <v>152</v>
      </c>
      <c r="R79" t="s">
        <v>330</v>
      </c>
      <c r="S79" t="s">
        <v>1484</v>
      </c>
      <c r="T79" t="s">
        <v>664</v>
      </c>
      <c r="U79" t="s">
        <v>621</v>
      </c>
      <c r="V79" t="s">
        <v>708</v>
      </c>
    </row>
    <row r="80" spans="1:40" x14ac:dyDescent="0.25">
      <c r="A80" s="8" t="s">
        <v>851</v>
      </c>
      <c r="B80" t="s">
        <v>852</v>
      </c>
      <c r="C80">
        <v>1</v>
      </c>
      <c r="D80" t="s">
        <v>307</v>
      </c>
      <c r="E80" t="s">
        <v>1492</v>
      </c>
      <c r="F80" t="s">
        <v>258</v>
      </c>
      <c r="G80">
        <v>28</v>
      </c>
      <c r="H80">
        <v>35</v>
      </c>
      <c r="I80">
        <v>37</v>
      </c>
      <c r="J80">
        <v>2.27</v>
      </c>
      <c r="K80">
        <v>31.8</v>
      </c>
      <c r="L80" t="s">
        <v>1582</v>
      </c>
      <c r="M80">
        <f t="shared" si="22"/>
        <v>31.8</v>
      </c>
      <c r="N80">
        <v>8.5</v>
      </c>
      <c r="O80" t="s">
        <v>108</v>
      </c>
      <c r="P80">
        <v>925.89999999999986</v>
      </c>
      <c r="Q80">
        <v>25</v>
      </c>
      <c r="R80" t="s">
        <v>309</v>
      </c>
      <c r="S80" t="s">
        <v>1484</v>
      </c>
      <c r="T80" t="s">
        <v>664</v>
      </c>
      <c r="U80" t="s">
        <v>268</v>
      </c>
      <c r="V80" t="s">
        <v>2</v>
      </c>
      <c r="X80" s="28">
        <v>420</v>
      </c>
      <c r="AC80" s="28">
        <v>0.20649999999999999</v>
      </c>
      <c r="AD80" s="28">
        <v>4.8500000000000001E-2</v>
      </c>
      <c r="AE80" s="28">
        <v>0.70974999999999999</v>
      </c>
      <c r="AI80" s="28">
        <v>0.189</v>
      </c>
      <c r="AJ80" s="28">
        <v>0.42399999999999999</v>
      </c>
      <c r="AK80" s="28">
        <v>0.63100000000000001</v>
      </c>
    </row>
    <row r="81" spans="1:37" x14ac:dyDescent="0.25">
      <c r="B81" t="s">
        <v>853</v>
      </c>
      <c r="C81">
        <v>1</v>
      </c>
      <c r="D81" t="s">
        <v>307</v>
      </c>
      <c r="E81" t="s">
        <v>1492</v>
      </c>
      <c r="F81" t="s">
        <v>258</v>
      </c>
      <c r="G81">
        <v>28</v>
      </c>
      <c r="H81">
        <v>35</v>
      </c>
      <c r="I81">
        <v>37</v>
      </c>
      <c r="J81">
        <v>2.27</v>
      </c>
      <c r="K81">
        <v>31.8</v>
      </c>
      <c r="L81" t="s">
        <v>1582</v>
      </c>
      <c r="M81">
        <f t="shared" si="22"/>
        <v>31.8</v>
      </c>
      <c r="N81">
        <v>8.5</v>
      </c>
      <c r="O81" t="s">
        <v>108</v>
      </c>
      <c r="P81">
        <v>925.89999999999986</v>
      </c>
      <c r="Q81">
        <v>25</v>
      </c>
      <c r="R81" t="s">
        <v>330</v>
      </c>
      <c r="S81" t="s">
        <v>1484</v>
      </c>
      <c r="T81" t="s">
        <v>664</v>
      </c>
      <c r="U81" t="s">
        <v>268</v>
      </c>
      <c r="V81" t="s">
        <v>2</v>
      </c>
      <c r="X81" s="28">
        <v>407</v>
      </c>
      <c r="AC81" s="28">
        <v>0.17574999999999999</v>
      </c>
      <c r="AD81" s="28">
        <v>3.6499999999999998E-2</v>
      </c>
      <c r="AE81" s="28">
        <v>0.5605</v>
      </c>
      <c r="AI81" s="28">
        <v>0.158</v>
      </c>
      <c r="AJ81" s="28">
        <v>0.33400000000000002</v>
      </c>
      <c r="AK81" s="28">
        <v>0.51200000000000001</v>
      </c>
    </row>
    <row r="82" spans="1:37" hidden="1" x14ac:dyDescent="0.25">
      <c r="A82" s="8" t="s">
        <v>892</v>
      </c>
      <c r="B82" t="s">
        <v>911</v>
      </c>
      <c r="C82">
        <v>1</v>
      </c>
      <c r="D82" t="s">
        <v>307</v>
      </c>
      <c r="E82" t="s">
        <v>299</v>
      </c>
      <c r="F82" t="s">
        <v>258</v>
      </c>
      <c r="G82">
        <v>41.5</v>
      </c>
      <c r="H82">
        <v>27.1</v>
      </c>
      <c r="I82">
        <v>31.4</v>
      </c>
      <c r="J82">
        <v>1.74</v>
      </c>
      <c r="K82">
        <v>60.5</v>
      </c>
      <c r="L82" t="s">
        <v>1582</v>
      </c>
      <c r="M82">
        <f t="shared" si="22"/>
        <v>60.5</v>
      </c>
      <c r="N82">
        <v>5.9</v>
      </c>
      <c r="O82" t="s">
        <v>257</v>
      </c>
      <c r="P82">
        <v>535</v>
      </c>
      <c r="Q82">
        <v>0</v>
      </c>
      <c r="R82" t="s">
        <v>325</v>
      </c>
      <c r="S82" t="s">
        <v>1484</v>
      </c>
      <c r="T82" t="s">
        <v>664</v>
      </c>
      <c r="U82" t="s">
        <v>621</v>
      </c>
      <c r="V82" t="s">
        <v>2</v>
      </c>
      <c r="X82">
        <v>56</v>
      </c>
      <c r="AC82">
        <v>0.36</v>
      </c>
      <c r="AE82">
        <v>0.41</v>
      </c>
    </row>
    <row r="83" spans="1:37" hidden="1" x14ac:dyDescent="0.25">
      <c r="B83" t="s">
        <v>913</v>
      </c>
      <c r="C83">
        <v>1</v>
      </c>
      <c r="D83" t="s">
        <v>307</v>
      </c>
      <c r="E83" t="s">
        <v>225</v>
      </c>
      <c r="F83" t="s">
        <v>258</v>
      </c>
      <c r="G83">
        <v>41.5</v>
      </c>
      <c r="H83">
        <v>27.1</v>
      </c>
      <c r="I83">
        <v>31.4</v>
      </c>
      <c r="J83">
        <v>1.74</v>
      </c>
      <c r="K83">
        <v>60.5</v>
      </c>
      <c r="L83" t="s">
        <v>1582</v>
      </c>
      <c r="M83">
        <f t="shared" si="22"/>
        <v>60.5</v>
      </c>
      <c r="N83">
        <v>5.9</v>
      </c>
      <c r="O83" t="s">
        <v>257</v>
      </c>
      <c r="P83">
        <v>561</v>
      </c>
      <c r="Q83">
        <v>48.7</v>
      </c>
      <c r="R83" t="s">
        <v>309</v>
      </c>
      <c r="S83" t="s">
        <v>1484</v>
      </c>
      <c r="T83" t="s">
        <v>664</v>
      </c>
      <c r="U83" t="s">
        <v>621</v>
      </c>
      <c r="V83" t="s">
        <v>2</v>
      </c>
      <c r="X83">
        <v>55</v>
      </c>
      <c r="AC83">
        <v>0.16</v>
      </c>
      <c r="AE83">
        <v>0.18</v>
      </c>
    </row>
    <row r="84" spans="1:37" hidden="1" x14ac:dyDescent="0.25">
      <c r="B84" t="s">
        <v>914</v>
      </c>
      <c r="C84">
        <v>1</v>
      </c>
      <c r="D84" t="s">
        <v>307</v>
      </c>
      <c r="E84" t="s">
        <v>299</v>
      </c>
      <c r="F84" t="s">
        <v>258</v>
      </c>
      <c r="G84">
        <v>41.5</v>
      </c>
      <c r="H84">
        <v>27.1</v>
      </c>
      <c r="I84">
        <v>31.4</v>
      </c>
      <c r="J84">
        <v>1.74</v>
      </c>
      <c r="K84">
        <v>60.5</v>
      </c>
      <c r="L84" t="s">
        <v>1582</v>
      </c>
      <c r="M84">
        <f t="shared" si="22"/>
        <v>60.5</v>
      </c>
      <c r="N84">
        <v>5.9</v>
      </c>
      <c r="O84" t="s">
        <v>257</v>
      </c>
      <c r="P84">
        <v>422</v>
      </c>
      <c r="Q84">
        <v>117.4</v>
      </c>
      <c r="R84" t="s">
        <v>330</v>
      </c>
      <c r="S84" t="s">
        <v>1484</v>
      </c>
      <c r="T84" t="s">
        <v>664</v>
      </c>
      <c r="U84" t="s">
        <v>621</v>
      </c>
      <c r="V84" t="s">
        <v>2</v>
      </c>
      <c r="X84">
        <v>4</v>
      </c>
      <c r="AC84">
        <v>0.01</v>
      </c>
      <c r="AE84">
        <v>0.02</v>
      </c>
    </row>
    <row r="85" spans="1:37" hidden="1" x14ac:dyDescent="0.25">
      <c r="B85" t="s">
        <v>915</v>
      </c>
      <c r="C85">
        <v>1</v>
      </c>
      <c r="D85" t="s">
        <v>307</v>
      </c>
      <c r="E85" t="s">
        <v>299</v>
      </c>
      <c r="F85" t="s">
        <v>258</v>
      </c>
      <c r="G85">
        <v>41.5</v>
      </c>
      <c r="H85">
        <v>27.1</v>
      </c>
      <c r="I85">
        <v>31.4</v>
      </c>
      <c r="J85">
        <v>1.74</v>
      </c>
      <c r="K85">
        <v>60.5</v>
      </c>
      <c r="L85" t="s">
        <v>1582</v>
      </c>
      <c r="M85">
        <f t="shared" si="22"/>
        <v>60.5</v>
      </c>
      <c r="N85">
        <v>5.9</v>
      </c>
      <c r="O85" t="s">
        <v>257</v>
      </c>
      <c r="P85">
        <v>480</v>
      </c>
      <c r="Q85">
        <v>0</v>
      </c>
      <c r="R85" t="s">
        <v>325</v>
      </c>
      <c r="S85" t="s">
        <v>1484</v>
      </c>
      <c r="T85" t="s">
        <v>664</v>
      </c>
      <c r="U85" t="s">
        <v>621</v>
      </c>
      <c r="V85" t="s">
        <v>2</v>
      </c>
      <c r="X85">
        <v>70</v>
      </c>
      <c r="AC85">
        <v>0.08</v>
      </c>
      <c r="AE85">
        <v>0.15</v>
      </c>
    </row>
    <row r="86" spans="1:37" hidden="1" x14ac:dyDescent="0.25">
      <c r="B86" t="s">
        <v>916</v>
      </c>
      <c r="C86">
        <v>1</v>
      </c>
      <c r="D86" t="s">
        <v>307</v>
      </c>
      <c r="E86" t="s">
        <v>225</v>
      </c>
      <c r="F86" t="s">
        <v>258</v>
      </c>
      <c r="G86">
        <v>41.5</v>
      </c>
      <c r="H86">
        <v>27.1</v>
      </c>
      <c r="I86">
        <v>31.4</v>
      </c>
      <c r="J86">
        <v>1.74</v>
      </c>
      <c r="K86">
        <v>60.5</v>
      </c>
      <c r="L86" t="s">
        <v>1582</v>
      </c>
      <c r="M86">
        <f t="shared" si="22"/>
        <v>60.5</v>
      </c>
      <c r="N86">
        <v>5.9</v>
      </c>
      <c r="O86" t="s">
        <v>257</v>
      </c>
      <c r="P86">
        <v>601</v>
      </c>
      <c r="R86" t="s">
        <v>325</v>
      </c>
      <c r="S86" t="s">
        <v>1484</v>
      </c>
      <c r="T86" t="s">
        <v>664</v>
      </c>
      <c r="U86" t="s">
        <v>621</v>
      </c>
      <c r="V86" t="s">
        <v>2</v>
      </c>
      <c r="X86">
        <v>50</v>
      </c>
      <c r="AC86">
        <v>0.06</v>
      </c>
      <c r="AE86">
        <v>7.0000000000000007E-2</v>
      </c>
    </row>
    <row r="87" spans="1:37" hidden="1" x14ac:dyDescent="0.25">
      <c r="B87" t="s">
        <v>917</v>
      </c>
      <c r="C87">
        <v>1</v>
      </c>
      <c r="D87" t="s">
        <v>307</v>
      </c>
      <c r="E87" t="s">
        <v>299</v>
      </c>
      <c r="F87" t="s">
        <v>258</v>
      </c>
      <c r="G87">
        <v>41.5</v>
      </c>
      <c r="H87">
        <v>27.1</v>
      </c>
      <c r="I87">
        <v>31.4</v>
      </c>
      <c r="J87">
        <v>1.74</v>
      </c>
      <c r="K87">
        <v>60.5</v>
      </c>
      <c r="L87" t="s">
        <v>1582</v>
      </c>
      <c r="M87">
        <f t="shared" si="22"/>
        <v>60.5</v>
      </c>
      <c r="N87">
        <v>5.9</v>
      </c>
      <c r="O87" t="s">
        <v>257</v>
      </c>
      <c r="P87">
        <v>466</v>
      </c>
      <c r="Q87">
        <v>0</v>
      </c>
      <c r="R87" t="s">
        <v>325</v>
      </c>
      <c r="S87" t="s">
        <v>1484</v>
      </c>
      <c r="T87" t="s">
        <v>664</v>
      </c>
      <c r="U87" t="s">
        <v>621</v>
      </c>
      <c r="V87" t="s">
        <v>2</v>
      </c>
      <c r="X87">
        <v>27</v>
      </c>
      <c r="AC87">
        <v>0.05</v>
      </c>
      <c r="AE87">
        <v>0.06</v>
      </c>
    </row>
    <row r="88" spans="1:37" hidden="1" x14ac:dyDescent="0.25">
      <c r="B88" t="s">
        <v>918</v>
      </c>
      <c r="C88">
        <v>1</v>
      </c>
      <c r="D88" t="s">
        <v>307</v>
      </c>
      <c r="E88" t="s">
        <v>225</v>
      </c>
      <c r="F88" t="s">
        <v>258</v>
      </c>
      <c r="G88">
        <v>41.5</v>
      </c>
      <c r="H88">
        <v>27.1</v>
      </c>
      <c r="I88">
        <v>31.4</v>
      </c>
      <c r="J88">
        <v>1.74</v>
      </c>
      <c r="K88">
        <v>60.5</v>
      </c>
      <c r="L88" t="s">
        <v>1582</v>
      </c>
      <c r="M88">
        <f t="shared" si="22"/>
        <v>60.5</v>
      </c>
      <c r="N88">
        <v>5.9</v>
      </c>
      <c r="O88" t="s">
        <v>257</v>
      </c>
      <c r="P88">
        <v>547</v>
      </c>
      <c r="R88" t="s">
        <v>325</v>
      </c>
      <c r="S88" t="s">
        <v>1484</v>
      </c>
      <c r="T88" t="s">
        <v>664</v>
      </c>
      <c r="U88" t="s">
        <v>621</v>
      </c>
      <c r="V88" t="s">
        <v>2</v>
      </c>
      <c r="X88">
        <v>78</v>
      </c>
      <c r="AC88">
        <v>0.28000000000000003</v>
      </c>
      <c r="AE88">
        <v>0.34</v>
      </c>
    </row>
    <row r="89" spans="1:37" hidden="1" x14ac:dyDescent="0.25">
      <c r="B89" t="s">
        <v>919</v>
      </c>
      <c r="C89">
        <v>1</v>
      </c>
      <c r="D89" t="s">
        <v>307</v>
      </c>
      <c r="E89" t="s">
        <v>299</v>
      </c>
      <c r="F89" t="s">
        <v>258</v>
      </c>
      <c r="G89">
        <v>41.5</v>
      </c>
      <c r="H89">
        <v>27.1</v>
      </c>
      <c r="I89">
        <v>31.4</v>
      </c>
      <c r="J89">
        <v>1.74</v>
      </c>
      <c r="K89">
        <v>60.5</v>
      </c>
      <c r="L89" t="s">
        <v>1582</v>
      </c>
      <c r="M89">
        <f t="shared" si="22"/>
        <v>60.5</v>
      </c>
      <c r="N89">
        <v>5.9</v>
      </c>
      <c r="O89" t="s">
        <v>257</v>
      </c>
      <c r="P89">
        <v>341</v>
      </c>
      <c r="Q89">
        <v>0</v>
      </c>
      <c r="R89" t="s">
        <v>325</v>
      </c>
      <c r="S89" t="s">
        <v>1484</v>
      </c>
      <c r="T89" t="s">
        <v>664</v>
      </c>
      <c r="U89" t="s">
        <v>621</v>
      </c>
      <c r="V89" t="s">
        <v>2</v>
      </c>
      <c r="X89">
        <v>0</v>
      </c>
      <c r="AC89">
        <v>0</v>
      </c>
      <c r="AE89">
        <v>0</v>
      </c>
    </row>
    <row r="90" spans="1:37" hidden="1" x14ac:dyDescent="0.25">
      <c r="B90" t="s">
        <v>912</v>
      </c>
      <c r="C90">
        <v>1</v>
      </c>
      <c r="D90" t="s">
        <v>307</v>
      </c>
      <c r="E90" t="s">
        <v>299</v>
      </c>
      <c r="F90" t="s">
        <v>258</v>
      </c>
      <c r="G90">
        <v>40.299999999999997</v>
      </c>
      <c r="H90">
        <v>32.4</v>
      </c>
      <c r="I90">
        <v>27.4</v>
      </c>
      <c r="J90">
        <v>2.3199999999999998</v>
      </c>
      <c r="K90">
        <v>63.2</v>
      </c>
      <c r="L90" t="s">
        <v>1582</v>
      </c>
      <c r="M90">
        <f t="shared" si="22"/>
        <v>63.2</v>
      </c>
      <c r="N90">
        <v>6.7</v>
      </c>
      <c r="O90" t="s">
        <v>257</v>
      </c>
      <c r="P90">
        <v>535</v>
      </c>
      <c r="Q90">
        <v>0</v>
      </c>
      <c r="R90" t="s">
        <v>325</v>
      </c>
      <c r="S90" t="s">
        <v>1484</v>
      </c>
      <c r="T90" t="s">
        <v>664</v>
      </c>
      <c r="U90" t="s">
        <v>621</v>
      </c>
      <c r="V90" t="s">
        <v>2</v>
      </c>
      <c r="X90">
        <v>43</v>
      </c>
      <c r="AC90">
        <v>0.24</v>
      </c>
      <c r="AE90">
        <v>0.39</v>
      </c>
    </row>
    <row r="91" spans="1:37" hidden="1" x14ac:dyDescent="0.25">
      <c r="B91" t="s">
        <v>920</v>
      </c>
      <c r="C91">
        <v>1</v>
      </c>
      <c r="D91" t="s">
        <v>307</v>
      </c>
      <c r="E91" t="s">
        <v>225</v>
      </c>
      <c r="F91" t="s">
        <v>258</v>
      </c>
      <c r="G91">
        <v>40.299999999999997</v>
      </c>
      <c r="H91">
        <v>32.4</v>
      </c>
      <c r="I91">
        <v>27.4</v>
      </c>
      <c r="J91">
        <v>2.3199999999999998</v>
      </c>
      <c r="K91">
        <v>63.2</v>
      </c>
      <c r="L91" t="s">
        <v>1582</v>
      </c>
      <c r="M91">
        <f t="shared" si="22"/>
        <v>63.2</v>
      </c>
      <c r="N91">
        <v>6.7</v>
      </c>
      <c r="O91" t="s">
        <v>257</v>
      </c>
      <c r="P91">
        <v>561</v>
      </c>
      <c r="Q91">
        <v>48.7</v>
      </c>
      <c r="R91" t="s">
        <v>309</v>
      </c>
      <c r="S91" t="s">
        <v>1484</v>
      </c>
      <c r="T91" t="s">
        <v>664</v>
      </c>
      <c r="U91" t="s">
        <v>621</v>
      </c>
      <c r="V91" t="s">
        <v>2</v>
      </c>
      <c r="X91">
        <v>50</v>
      </c>
      <c r="AC91">
        <v>0.12</v>
      </c>
      <c r="AE91">
        <v>0.15</v>
      </c>
    </row>
    <row r="92" spans="1:37" hidden="1" x14ac:dyDescent="0.25">
      <c r="B92" t="s">
        <v>921</v>
      </c>
      <c r="C92">
        <v>1</v>
      </c>
      <c r="D92" t="s">
        <v>307</v>
      </c>
      <c r="E92" t="s">
        <v>299</v>
      </c>
      <c r="F92" t="s">
        <v>258</v>
      </c>
      <c r="G92">
        <v>40.299999999999997</v>
      </c>
      <c r="H92">
        <v>32.4</v>
      </c>
      <c r="I92">
        <v>27.4</v>
      </c>
      <c r="J92">
        <v>2.3199999999999998</v>
      </c>
      <c r="K92">
        <v>63.2</v>
      </c>
      <c r="L92" t="s">
        <v>1582</v>
      </c>
      <c r="M92">
        <f t="shared" si="22"/>
        <v>63.2</v>
      </c>
      <c r="N92">
        <v>6.7</v>
      </c>
      <c r="O92" t="s">
        <v>257</v>
      </c>
      <c r="P92">
        <v>422</v>
      </c>
      <c r="Q92">
        <v>117.4</v>
      </c>
      <c r="R92" t="s">
        <v>330</v>
      </c>
      <c r="S92" t="s">
        <v>1484</v>
      </c>
      <c r="T92" t="s">
        <v>664</v>
      </c>
      <c r="U92" t="s">
        <v>621</v>
      </c>
      <c r="V92" t="s">
        <v>2</v>
      </c>
      <c r="X92">
        <v>7</v>
      </c>
      <c r="AC92">
        <v>0.01</v>
      </c>
      <c r="AE92">
        <v>0.01</v>
      </c>
    </row>
    <row r="93" spans="1:37" hidden="1" x14ac:dyDescent="0.25">
      <c r="B93" t="s">
        <v>922</v>
      </c>
      <c r="C93">
        <v>1</v>
      </c>
      <c r="D93" t="s">
        <v>307</v>
      </c>
      <c r="E93" t="s">
        <v>299</v>
      </c>
      <c r="F93" t="s">
        <v>258</v>
      </c>
      <c r="G93">
        <v>40.299999999999997</v>
      </c>
      <c r="H93">
        <v>32.4</v>
      </c>
      <c r="I93">
        <v>27.4</v>
      </c>
      <c r="J93">
        <v>2.3199999999999998</v>
      </c>
      <c r="K93">
        <v>63.2</v>
      </c>
      <c r="L93" t="s">
        <v>1582</v>
      </c>
      <c r="M93">
        <f t="shared" si="22"/>
        <v>63.2</v>
      </c>
      <c r="N93">
        <v>6.7</v>
      </c>
      <c r="O93" t="s">
        <v>257</v>
      </c>
      <c r="P93">
        <v>480</v>
      </c>
      <c r="Q93">
        <v>0</v>
      </c>
      <c r="R93" t="s">
        <v>325</v>
      </c>
      <c r="S93" t="s">
        <v>1484</v>
      </c>
      <c r="T93" t="s">
        <v>664</v>
      </c>
      <c r="U93" t="s">
        <v>621</v>
      </c>
      <c r="V93" t="s">
        <v>2</v>
      </c>
      <c r="X93">
        <v>91</v>
      </c>
      <c r="AC93">
        <v>0.75</v>
      </c>
      <c r="AE93">
        <v>0.79</v>
      </c>
    </row>
    <row r="94" spans="1:37" hidden="1" x14ac:dyDescent="0.25">
      <c r="B94" t="s">
        <v>923</v>
      </c>
      <c r="C94">
        <v>1</v>
      </c>
      <c r="D94" t="s">
        <v>307</v>
      </c>
      <c r="E94" t="s">
        <v>225</v>
      </c>
      <c r="F94" t="s">
        <v>258</v>
      </c>
      <c r="G94">
        <v>40.299999999999997</v>
      </c>
      <c r="H94">
        <v>32.4</v>
      </c>
      <c r="I94">
        <v>27.4</v>
      </c>
      <c r="J94">
        <v>2.3199999999999998</v>
      </c>
      <c r="K94">
        <v>63.2</v>
      </c>
      <c r="L94" t="s">
        <v>1582</v>
      </c>
      <c r="M94">
        <f t="shared" si="22"/>
        <v>63.2</v>
      </c>
      <c r="N94">
        <v>6.7</v>
      </c>
      <c r="O94" t="s">
        <v>257</v>
      </c>
      <c r="P94">
        <v>601</v>
      </c>
      <c r="R94" t="s">
        <v>325</v>
      </c>
      <c r="S94" t="s">
        <v>1484</v>
      </c>
      <c r="T94" t="s">
        <v>665</v>
      </c>
      <c r="U94" t="s">
        <v>621</v>
      </c>
      <c r="V94" t="s">
        <v>2</v>
      </c>
      <c r="X94">
        <v>55</v>
      </c>
      <c r="AC94">
        <v>0.04</v>
      </c>
      <c r="AE94">
        <v>0.05</v>
      </c>
    </row>
    <row r="95" spans="1:37" hidden="1" x14ac:dyDescent="0.25">
      <c r="B95" t="s">
        <v>924</v>
      </c>
      <c r="C95">
        <v>1</v>
      </c>
      <c r="D95" t="s">
        <v>307</v>
      </c>
      <c r="E95" t="s">
        <v>299</v>
      </c>
      <c r="F95" t="s">
        <v>258</v>
      </c>
      <c r="G95">
        <v>40.299999999999997</v>
      </c>
      <c r="H95">
        <v>32.4</v>
      </c>
      <c r="I95">
        <v>27.4</v>
      </c>
      <c r="J95">
        <v>2.3199999999999998</v>
      </c>
      <c r="K95">
        <v>63.2</v>
      </c>
      <c r="L95" t="s">
        <v>1582</v>
      </c>
      <c r="M95">
        <f t="shared" si="22"/>
        <v>63.2</v>
      </c>
      <c r="N95">
        <v>6.7</v>
      </c>
      <c r="O95" t="s">
        <v>257</v>
      </c>
      <c r="P95">
        <v>466</v>
      </c>
      <c r="Q95">
        <v>0</v>
      </c>
      <c r="R95" t="s">
        <v>325</v>
      </c>
      <c r="S95" t="s">
        <v>1484</v>
      </c>
      <c r="T95" t="s">
        <v>665</v>
      </c>
      <c r="U95" t="s">
        <v>621</v>
      </c>
      <c r="V95" t="s">
        <v>2</v>
      </c>
      <c r="X95">
        <v>48</v>
      </c>
      <c r="AC95">
        <v>0.05</v>
      </c>
      <c r="AE95">
        <v>7.0000000000000007E-2</v>
      </c>
    </row>
    <row r="96" spans="1:37" hidden="1" x14ac:dyDescent="0.25">
      <c r="B96" t="s">
        <v>925</v>
      </c>
      <c r="C96">
        <v>1</v>
      </c>
      <c r="D96" t="s">
        <v>307</v>
      </c>
      <c r="E96" t="s">
        <v>225</v>
      </c>
      <c r="F96" t="s">
        <v>258</v>
      </c>
      <c r="G96">
        <v>40.299999999999997</v>
      </c>
      <c r="H96">
        <v>32.4</v>
      </c>
      <c r="I96">
        <v>27.4</v>
      </c>
      <c r="J96">
        <v>2.3199999999999998</v>
      </c>
      <c r="K96">
        <v>63.2</v>
      </c>
      <c r="L96" t="s">
        <v>1582</v>
      </c>
      <c r="M96">
        <f t="shared" si="22"/>
        <v>63.2</v>
      </c>
      <c r="N96">
        <v>6.7</v>
      </c>
      <c r="O96" t="s">
        <v>257</v>
      </c>
      <c r="P96">
        <v>547</v>
      </c>
      <c r="R96" t="s">
        <v>325</v>
      </c>
      <c r="S96" t="s">
        <v>1484</v>
      </c>
      <c r="T96" t="s">
        <v>665</v>
      </c>
      <c r="U96" t="s">
        <v>621</v>
      </c>
      <c r="V96" t="s">
        <v>2</v>
      </c>
      <c r="X96">
        <v>84</v>
      </c>
      <c r="AC96">
        <v>0.08</v>
      </c>
      <c r="AE96">
        <v>0.08</v>
      </c>
    </row>
    <row r="97" spans="2:31" hidden="1" x14ac:dyDescent="0.25">
      <c r="B97" t="s">
        <v>926</v>
      </c>
      <c r="C97">
        <v>1</v>
      </c>
      <c r="D97" t="s">
        <v>307</v>
      </c>
      <c r="E97" t="s">
        <v>299</v>
      </c>
      <c r="F97" t="s">
        <v>258</v>
      </c>
      <c r="G97">
        <v>40.299999999999997</v>
      </c>
      <c r="H97">
        <v>32.4</v>
      </c>
      <c r="I97">
        <v>27.4</v>
      </c>
      <c r="J97">
        <v>2.3199999999999998</v>
      </c>
      <c r="K97">
        <v>63.2</v>
      </c>
      <c r="L97" t="s">
        <v>1582</v>
      </c>
      <c r="M97">
        <f t="shared" si="22"/>
        <v>63.2</v>
      </c>
      <c r="N97">
        <v>6.7</v>
      </c>
      <c r="O97" t="s">
        <v>257</v>
      </c>
      <c r="P97">
        <v>341</v>
      </c>
      <c r="Q97">
        <v>0</v>
      </c>
      <c r="R97" t="s">
        <v>325</v>
      </c>
      <c r="S97" t="s">
        <v>1484</v>
      </c>
      <c r="T97" t="s">
        <v>665</v>
      </c>
      <c r="U97" t="s">
        <v>621</v>
      </c>
      <c r="V97" t="s">
        <v>2</v>
      </c>
      <c r="X97">
        <v>11</v>
      </c>
      <c r="AC97">
        <v>0.01</v>
      </c>
      <c r="AE97">
        <v>0.01</v>
      </c>
    </row>
    <row r="98" spans="2:31" hidden="1" x14ac:dyDescent="0.25">
      <c r="B98" t="s">
        <v>927</v>
      </c>
      <c r="C98">
        <v>1</v>
      </c>
      <c r="D98" t="s">
        <v>307</v>
      </c>
      <c r="E98" t="s">
        <v>299</v>
      </c>
      <c r="F98" t="s">
        <v>258</v>
      </c>
      <c r="G98">
        <v>41.5</v>
      </c>
      <c r="H98">
        <v>27.1</v>
      </c>
      <c r="I98">
        <v>31.4</v>
      </c>
      <c r="J98">
        <v>1.74</v>
      </c>
      <c r="K98">
        <v>42</v>
      </c>
      <c r="L98" t="s">
        <v>1582</v>
      </c>
      <c r="M98">
        <f t="shared" si="22"/>
        <v>42</v>
      </c>
      <c r="N98">
        <v>5.9</v>
      </c>
      <c r="O98" t="s">
        <v>257</v>
      </c>
      <c r="P98">
        <v>535</v>
      </c>
      <c r="Q98">
        <v>0</v>
      </c>
      <c r="R98" t="s">
        <v>325</v>
      </c>
      <c r="S98" t="s">
        <v>1484</v>
      </c>
      <c r="T98" t="s">
        <v>664</v>
      </c>
      <c r="U98" t="s">
        <v>621</v>
      </c>
      <c r="V98" t="s">
        <v>2</v>
      </c>
      <c r="X98">
        <v>56</v>
      </c>
      <c r="AC98">
        <v>0.13</v>
      </c>
      <c r="AE98">
        <v>0.28999999999999998</v>
      </c>
    </row>
    <row r="99" spans="2:31" hidden="1" x14ac:dyDescent="0.25">
      <c r="B99" t="s">
        <v>928</v>
      </c>
      <c r="C99">
        <v>1</v>
      </c>
      <c r="D99" t="s">
        <v>307</v>
      </c>
      <c r="E99" t="s">
        <v>225</v>
      </c>
      <c r="F99" t="s">
        <v>258</v>
      </c>
      <c r="G99">
        <v>41.5</v>
      </c>
      <c r="H99">
        <v>27.1</v>
      </c>
      <c r="I99">
        <v>31.4</v>
      </c>
      <c r="J99">
        <v>1.74</v>
      </c>
      <c r="K99">
        <v>42</v>
      </c>
      <c r="L99" t="s">
        <v>1582</v>
      </c>
      <c r="M99">
        <f t="shared" si="22"/>
        <v>42</v>
      </c>
      <c r="N99">
        <v>5.9</v>
      </c>
      <c r="O99" t="s">
        <v>257</v>
      </c>
      <c r="P99">
        <v>559</v>
      </c>
      <c r="Q99">
        <v>48.7</v>
      </c>
      <c r="R99" t="s">
        <v>309</v>
      </c>
      <c r="S99" t="s">
        <v>1484</v>
      </c>
      <c r="T99" t="s">
        <v>664</v>
      </c>
      <c r="U99" t="s">
        <v>621</v>
      </c>
      <c r="V99" t="s">
        <v>2</v>
      </c>
      <c r="X99">
        <v>78</v>
      </c>
      <c r="AC99">
        <v>0.09</v>
      </c>
      <c r="AE99">
        <v>0.13</v>
      </c>
    </row>
    <row r="100" spans="2:31" hidden="1" x14ac:dyDescent="0.25">
      <c r="B100" t="s">
        <v>929</v>
      </c>
      <c r="C100">
        <v>1</v>
      </c>
      <c r="D100" t="s">
        <v>307</v>
      </c>
      <c r="E100" t="s">
        <v>299</v>
      </c>
      <c r="F100" t="s">
        <v>258</v>
      </c>
      <c r="G100">
        <v>41.5</v>
      </c>
      <c r="H100">
        <v>27.1</v>
      </c>
      <c r="I100">
        <v>31.4</v>
      </c>
      <c r="J100">
        <v>1.74</v>
      </c>
      <c r="K100">
        <v>42</v>
      </c>
      <c r="L100" t="s">
        <v>1582</v>
      </c>
      <c r="M100">
        <f t="shared" si="22"/>
        <v>42</v>
      </c>
      <c r="N100">
        <v>5.9</v>
      </c>
      <c r="O100" t="s">
        <v>257</v>
      </c>
      <c r="P100">
        <v>416</v>
      </c>
      <c r="Q100">
        <v>117.4</v>
      </c>
      <c r="R100" t="s">
        <v>330</v>
      </c>
      <c r="S100" t="s">
        <v>1484</v>
      </c>
      <c r="T100" t="s">
        <v>664</v>
      </c>
      <c r="U100" t="s">
        <v>621</v>
      </c>
      <c r="V100" t="s">
        <v>2</v>
      </c>
      <c r="X100">
        <v>5</v>
      </c>
      <c r="AC100">
        <v>0</v>
      </c>
      <c r="AE100">
        <v>0</v>
      </c>
    </row>
    <row r="101" spans="2:31" hidden="1" x14ac:dyDescent="0.25">
      <c r="B101" t="s">
        <v>930</v>
      </c>
      <c r="C101">
        <v>1</v>
      </c>
      <c r="D101" t="s">
        <v>307</v>
      </c>
      <c r="E101" t="s">
        <v>225</v>
      </c>
      <c r="F101" t="s">
        <v>258</v>
      </c>
      <c r="G101">
        <v>41.5</v>
      </c>
      <c r="H101">
        <v>27.1</v>
      </c>
      <c r="I101">
        <v>31.4</v>
      </c>
      <c r="J101">
        <v>1.74</v>
      </c>
      <c r="K101">
        <v>42</v>
      </c>
      <c r="L101" t="s">
        <v>1582</v>
      </c>
      <c r="M101">
        <f t="shared" si="22"/>
        <v>42</v>
      </c>
      <c r="N101">
        <v>5.9</v>
      </c>
      <c r="O101" t="s">
        <v>257</v>
      </c>
      <c r="P101">
        <v>515</v>
      </c>
      <c r="Q101">
        <v>19.5</v>
      </c>
      <c r="R101" t="s">
        <v>309</v>
      </c>
      <c r="S101" t="s">
        <v>1484</v>
      </c>
      <c r="T101" t="s">
        <v>664</v>
      </c>
      <c r="U101" t="s">
        <v>621</v>
      </c>
      <c r="V101" t="s">
        <v>2</v>
      </c>
      <c r="X101">
        <v>209</v>
      </c>
      <c r="AC101">
        <v>0.86</v>
      </c>
      <c r="AE101">
        <v>0.93</v>
      </c>
    </row>
    <row r="102" spans="2:31" hidden="1" x14ac:dyDescent="0.25">
      <c r="B102" t="s">
        <v>931</v>
      </c>
      <c r="C102">
        <v>1</v>
      </c>
      <c r="D102" t="s">
        <v>307</v>
      </c>
      <c r="E102" t="s">
        <v>299</v>
      </c>
      <c r="F102" t="s">
        <v>258</v>
      </c>
      <c r="G102">
        <v>41.5</v>
      </c>
      <c r="H102">
        <v>27.1</v>
      </c>
      <c r="I102">
        <v>31.4</v>
      </c>
      <c r="J102">
        <v>1.74</v>
      </c>
      <c r="K102">
        <v>42</v>
      </c>
      <c r="L102" t="s">
        <v>1582</v>
      </c>
      <c r="M102">
        <f t="shared" si="22"/>
        <v>42</v>
      </c>
      <c r="N102">
        <v>5.9</v>
      </c>
      <c r="O102" t="s">
        <v>257</v>
      </c>
      <c r="P102">
        <v>526</v>
      </c>
      <c r="Q102">
        <v>0</v>
      </c>
      <c r="R102" t="s">
        <v>325</v>
      </c>
      <c r="S102" t="s">
        <v>1484</v>
      </c>
      <c r="T102" t="s">
        <v>664</v>
      </c>
      <c r="U102" t="s">
        <v>621</v>
      </c>
      <c r="V102" t="s">
        <v>2</v>
      </c>
      <c r="X102">
        <v>108</v>
      </c>
      <c r="AC102">
        <v>0.05</v>
      </c>
      <c r="AE102">
        <v>7.0000000000000007E-2</v>
      </c>
    </row>
    <row r="103" spans="2:31" hidden="1" x14ac:dyDescent="0.25">
      <c r="B103" t="s">
        <v>932</v>
      </c>
      <c r="C103">
        <v>1</v>
      </c>
      <c r="D103" t="s">
        <v>307</v>
      </c>
      <c r="E103" t="s">
        <v>225</v>
      </c>
      <c r="F103" t="s">
        <v>258</v>
      </c>
      <c r="G103">
        <v>41.5</v>
      </c>
      <c r="H103">
        <v>27.1</v>
      </c>
      <c r="I103">
        <v>31.4</v>
      </c>
      <c r="J103">
        <v>1.74</v>
      </c>
      <c r="K103">
        <v>42</v>
      </c>
      <c r="L103" t="s">
        <v>1582</v>
      </c>
      <c r="M103">
        <f t="shared" si="22"/>
        <v>42</v>
      </c>
      <c r="N103">
        <v>5.9</v>
      </c>
      <c r="O103" t="s">
        <v>257</v>
      </c>
      <c r="P103">
        <v>517</v>
      </c>
      <c r="R103" t="s">
        <v>325</v>
      </c>
      <c r="S103" t="s">
        <v>1484</v>
      </c>
      <c r="T103" t="s">
        <v>664</v>
      </c>
      <c r="U103" t="s">
        <v>621</v>
      </c>
      <c r="V103" t="s">
        <v>2</v>
      </c>
      <c r="X103">
        <v>121</v>
      </c>
      <c r="AC103">
        <v>0.16</v>
      </c>
      <c r="AE103">
        <v>0.16</v>
      </c>
    </row>
    <row r="104" spans="2:31" hidden="1" x14ac:dyDescent="0.25">
      <c r="B104" t="s">
        <v>933</v>
      </c>
      <c r="C104">
        <v>1</v>
      </c>
      <c r="D104" t="s">
        <v>307</v>
      </c>
      <c r="E104" t="s">
        <v>299</v>
      </c>
      <c r="F104" t="s">
        <v>258</v>
      </c>
      <c r="G104">
        <v>41.5</v>
      </c>
      <c r="H104">
        <v>27.1</v>
      </c>
      <c r="I104">
        <v>31.4</v>
      </c>
      <c r="J104">
        <v>1.74</v>
      </c>
      <c r="K104">
        <v>42</v>
      </c>
      <c r="L104" t="s">
        <v>1582</v>
      </c>
      <c r="M104">
        <f t="shared" si="22"/>
        <v>42</v>
      </c>
      <c r="N104">
        <v>5.9</v>
      </c>
      <c r="O104" t="s">
        <v>257</v>
      </c>
      <c r="P104">
        <v>546</v>
      </c>
      <c r="Q104">
        <v>0</v>
      </c>
      <c r="R104" t="s">
        <v>325</v>
      </c>
      <c r="S104" t="s">
        <v>1484</v>
      </c>
      <c r="T104" t="s">
        <v>664</v>
      </c>
      <c r="U104" t="s">
        <v>621</v>
      </c>
      <c r="V104" t="s">
        <v>2</v>
      </c>
      <c r="X104">
        <v>238</v>
      </c>
      <c r="AC104">
        <v>0.12</v>
      </c>
      <c r="AE104">
        <v>0.16</v>
      </c>
    </row>
    <row r="105" spans="2:31" hidden="1" x14ac:dyDescent="0.25">
      <c r="B105" t="s">
        <v>934</v>
      </c>
      <c r="C105">
        <v>1</v>
      </c>
      <c r="D105" t="s">
        <v>307</v>
      </c>
      <c r="E105" t="s">
        <v>225</v>
      </c>
      <c r="F105" t="s">
        <v>258</v>
      </c>
      <c r="G105">
        <v>41.5</v>
      </c>
      <c r="H105">
        <v>27.1</v>
      </c>
      <c r="I105">
        <v>31.4</v>
      </c>
      <c r="J105">
        <v>1.74</v>
      </c>
      <c r="K105">
        <v>42</v>
      </c>
      <c r="L105" t="s">
        <v>1582</v>
      </c>
      <c r="M105">
        <f t="shared" si="22"/>
        <v>42</v>
      </c>
      <c r="N105">
        <v>5.9</v>
      </c>
      <c r="O105" t="s">
        <v>257</v>
      </c>
      <c r="P105">
        <v>392</v>
      </c>
      <c r="R105" t="s">
        <v>325</v>
      </c>
      <c r="S105" t="s">
        <v>1484</v>
      </c>
      <c r="T105" t="s">
        <v>664</v>
      </c>
      <c r="U105" t="s">
        <v>621</v>
      </c>
      <c r="V105" t="s">
        <v>2</v>
      </c>
      <c r="X105">
        <v>14</v>
      </c>
      <c r="AC105">
        <v>0.03</v>
      </c>
      <c r="AE105">
        <v>0.02</v>
      </c>
    </row>
    <row r="106" spans="2:31" hidden="1" x14ac:dyDescent="0.25">
      <c r="B106" t="s">
        <v>935</v>
      </c>
      <c r="C106">
        <v>1</v>
      </c>
      <c r="D106" t="s">
        <v>307</v>
      </c>
      <c r="E106" t="s">
        <v>2</v>
      </c>
      <c r="F106" t="s">
        <v>258</v>
      </c>
      <c r="G106">
        <v>41.5</v>
      </c>
      <c r="H106">
        <v>27.1</v>
      </c>
      <c r="I106">
        <v>31.4</v>
      </c>
      <c r="J106">
        <v>1.74</v>
      </c>
      <c r="K106">
        <v>60.5</v>
      </c>
      <c r="L106" t="s">
        <v>1582</v>
      </c>
      <c r="M106">
        <f t="shared" si="22"/>
        <v>60.5</v>
      </c>
      <c r="N106">
        <v>5.9</v>
      </c>
      <c r="O106" t="s">
        <v>259</v>
      </c>
      <c r="P106">
        <v>586</v>
      </c>
      <c r="Q106">
        <v>0</v>
      </c>
      <c r="R106" t="s">
        <v>325</v>
      </c>
      <c r="S106" t="s">
        <v>1484</v>
      </c>
      <c r="T106" t="s">
        <v>664</v>
      </c>
      <c r="U106" t="s">
        <v>621</v>
      </c>
      <c r="V106" t="s">
        <v>2</v>
      </c>
      <c r="X106">
        <v>264</v>
      </c>
      <c r="AC106">
        <v>0.42</v>
      </c>
      <c r="AE106">
        <v>0.49</v>
      </c>
    </row>
    <row r="107" spans="2:31" hidden="1" x14ac:dyDescent="0.25">
      <c r="B107" t="s">
        <v>936</v>
      </c>
      <c r="C107">
        <v>1</v>
      </c>
      <c r="D107" t="s">
        <v>307</v>
      </c>
      <c r="E107" t="s">
        <v>2</v>
      </c>
      <c r="F107" t="s">
        <v>258</v>
      </c>
      <c r="G107">
        <v>41.5</v>
      </c>
      <c r="H107">
        <v>27.1</v>
      </c>
      <c r="I107">
        <v>31.4</v>
      </c>
      <c r="J107">
        <v>1.74</v>
      </c>
      <c r="K107">
        <v>60.5</v>
      </c>
      <c r="L107" t="s">
        <v>1582</v>
      </c>
      <c r="M107">
        <f t="shared" si="22"/>
        <v>60.5</v>
      </c>
      <c r="N107">
        <v>5.9</v>
      </c>
      <c r="O107" t="s">
        <v>259</v>
      </c>
      <c r="P107">
        <v>503</v>
      </c>
      <c r="Q107">
        <v>0</v>
      </c>
      <c r="R107" t="s">
        <v>309</v>
      </c>
      <c r="S107" t="s">
        <v>1484</v>
      </c>
      <c r="T107" t="s">
        <v>664</v>
      </c>
      <c r="U107" t="s">
        <v>621</v>
      </c>
      <c r="V107" t="s">
        <v>2</v>
      </c>
      <c r="X107">
        <v>185</v>
      </c>
      <c r="AC107">
        <v>0.22</v>
      </c>
      <c r="AE107">
        <v>0.31</v>
      </c>
    </row>
    <row r="108" spans="2:31" hidden="1" x14ac:dyDescent="0.25">
      <c r="B108" t="s">
        <v>937</v>
      </c>
      <c r="C108">
        <v>1</v>
      </c>
      <c r="D108" t="s">
        <v>307</v>
      </c>
      <c r="E108" t="s">
        <v>2</v>
      </c>
      <c r="F108" t="s">
        <v>258</v>
      </c>
      <c r="G108">
        <v>41.5</v>
      </c>
      <c r="H108">
        <v>27.1</v>
      </c>
      <c r="I108">
        <v>31.4</v>
      </c>
      <c r="J108">
        <v>1.74</v>
      </c>
      <c r="K108">
        <v>60.5</v>
      </c>
      <c r="L108" t="s">
        <v>1582</v>
      </c>
      <c r="M108">
        <f t="shared" si="22"/>
        <v>60.5</v>
      </c>
      <c r="N108">
        <v>5.9</v>
      </c>
      <c r="O108" t="s">
        <v>259</v>
      </c>
      <c r="P108">
        <v>673</v>
      </c>
      <c r="Q108">
        <v>0</v>
      </c>
      <c r="R108" t="s">
        <v>330</v>
      </c>
      <c r="S108" t="s">
        <v>1484</v>
      </c>
      <c r="T108" t="s">
        <v>664</v>
      </c>
      <c r="U108" t="s">
        <v>621</v>
      </c>
      <c r="V108" t="s">
        <v>2</v>
      </c>
      <c r="X108">
        <v>336</v>
      </c>
      <c r="AC108">
        <v>0.34</v>
      </c>
      <c r="AE108">
        <v>0.57999999999999996</v>
      </c>
    </row>
    <row r="109" spans="2:31" hidden="1" x14ac:dyDescent="0.25">
      <c r="B109" t="s">
        <v>938</v>
      </c>
      <c r="C109">
        <v>1</v>
      </c>
      <c r="D109" t="s">
        <v>307</v>
      </c>
      <c r="E109" t="s">
        <v>2</v>
      </c>
      <c r="F109" t="s">
        <v>258</v>
      </c>
      <c r="G109">
        <v>41.5</v>
      </c>
      <c r="H109">
        <v>27.1</v>
      </c>
      <c r="I109">
        <v>31.4</v>
      </c>
      <c r="J109">
        <v>1.74</v>
      </c>
      <c r="K109">
        <v>60.5</v>
      </c>
      <c r="L109" t="s">
        <v>1582</v>
      </c>
      <c r="M109">
        <f t="shared" si="22"/>
        <v>60.5</v>
      </c>
      <c r="N109">
        <v>5.9</v>
      </c>
      <c r="O109" t="s">
        <v>259</v>
      </c>
      <c r="P109">
        <v>525</v>
      </c>
      <c r="Q109">
        <v>0</v>
      </c>
      <c r="R109" t="s">
        <v>325</v>
      </c>
      <c r="S109" t="s">
        <v>1484</v>
      </c>
      <c r="T109" t="s">
        <v>664</v>
      </c>
      <c r="U109" t="s">
        <v>621</v>
      </c>
      <c r="V109" t="s">
        <v>2</v>
      </c>
      <c r="X109">
        <v>154</v>
      </c>
      <c r="AC109">
        <v>0.24</v>
      </c>
      <c r="AE109">
        <v>0.28999999999999998</v>
      </c>
    </row>
    <row r="110" spans="2:31" hidden="1" x14ac:dyDescent="0.25">
      <c r="B110" t="s">
        <v>939</v>
      </c>
      <c r="C110">
        <v>1</v>
      </c>
      <c r="D110" t="s">
        <v>307</v>
      </c>
      <c r="E110" t="s">
        <v>2</v>
      </c>
      <c r="F110" t="s">
        <v>258</v>
      </c>
      <c r="G110">
        <v>41.5</v>
      </c>
      <c r="H110">
        <v>27.1</v>
      </c>
      <c r="I110">
        <v>31.4</v>
      </c>
      <c r="J110">
        <v>1.74</v>
      </c>
      <c r="K110">
        <v>60.5</v>
      </c>
      <c r="L110" t="s">
        <v>1582</v>
      </c>
      <c r="M110">
        <f t="shared" si="22"/>
        <v>60.5</v>
      </c>
      <c r="N110">
        <v>5.9</v>
      </c>
      <c r="O110" t="s">
        <v>259</v>
      </c>
      <c r="P110">
        <v>337</v>
      </c>
      <c r="Q110">
        <v>0</v>
      </c>
      <c r="R110" t="s">
        <v>325</v>
      </c>
      <c r="S110" t="s">
        <v>1484</v>
      </c>
      <c r="T110" t="s">
        <v>664</v>
      </c>
      <c r="U110" t="s">
        <v>621</v>
      </c>
      <c r="V110" t="s">
        <v>2</v>
      </c>
      <c r="X110">
        <v>102</v>
      </c>
      <c r="AC110">
        <v>0.04</v>
      </c>
      <c r="AE110">
        <v>0.04</v>
      </c>
    </row>
    <row r="111" spans="2:31" hidden="1" x14ac:dyDescent="0.25">
      <c r="B111" t="s">
        <v>940</v>
      </c>
      <c r="C111">
        <v>1</v>
      </c>
      <c r="D111" t="s">
        <v>307</v>
      </c>
      <c r="E111" t="s">
        <v>2</v>
      </c>
      <c r="F111" t="s">
        <v>258</v>
      </c>
      <c r="G111">
        <v>41.5</v>
      </c>
      <c r="H111">
        <v>27.1</v>
      </c>
      <c r="I111">
        <v>31.4</v>
      </c>
      <c r="J111">
        <v>1.74</v>
      </c>
      <c r="K111">
        <v>60.5</v>
      </c>
      <c r="L111" t="s">
        <v>1582</v>
      </c>
      <c r="M111">
        <f t="shared" si="22"/>
        <v>60.5</v>
      </c>
      <c r="N111">
        <v>5.9</v>
      </c>
      <c r="O111" t="s">
        <v>259</v>
      </c>
      <c r="P111">
        <v>306</v>
      </c>
      <c r="Q111">
        <v>0</v>
      </c>
      <c r="R111" t="s">
        <v>325</v>
      </c>
      <c r="S111" t="s">
        <v>1484</v>
      </c>
      <c r="T111" t="s">
        <v>664</v>
      </c>
      <c r="U111" t="s">
        <v>621</v>
      </c>
      <c r="V111" t="s">
        <v>2</v>
      </c>
      <c r="X111">
        <v>79</v>
      </c>
      <c r="AC111">
        <v>0.15</v>
      </c>
      <c r="AE111">
        <v>0.17</v>
      </c>
    </row>
    <row r="112" spans="2:31" hidden="1" x14ac:dyDescent="0.25">
      <c r="B112" t="s">
        <v>941</v>
      </c>
      <c r="C112">
        <v>1</v>
      </c>
      <c r="D112" t="s">
        <v>307</v>
      </c>
      <c r="E112" t="s">
        <v>2</v>
      </c>
      <c r="F112" t="s">
        <v>258</v>
      </c>
      <c r="G112">
        <v>41.5</v>
      </c>
      <c r="H112">
        <v>27.1</v>
      </c>
      <c r="I112">
        <v>31.4</v>
      </c>
      <c r="J112">
        <v>1.74</v>
      </c>
      <c r="K112">
        <v>60.5</v>
      </c>
      <c r="L112" t="s">
        <v>1582</v>
      </c>
      <c r="M112">
        <f t="shared" si="22"/>
        <v>60.5</v>
      </c>
      <c r="N112">
        <v>5.9</v>
      </c>
      <c r="O112" t="s">
        <v>259</v>
      </c>
      <c r="P112">
        <v>692</v>
      </c>
      <c r="Q112">
        <v>0</v>
      </c>
      <c r="R112" t="s">
        <v>325</v>
      </c>
      <c r="S112" t="s">
        <v>1484</v>
      </c>
      <c r="T112" t="s">
        <v>664</v>
      </c>
      <c r="U112" t="s">
        <v>621</v>
      </c>
      <c r="V112" t="s">
        <v>2</v>
      </c>
      <c r="X112">
        <v>384</v>
      </c>
      <c r="AC112">
        <v>0.67</v>
      </c>
      <c r="AE112">
        <v>0.76</v>
      </c>
    </row>
    <row r="113" spans="2:31" hidden="1" x14ac:dyDescent="0.25">
      <c r="B113" t="s">
        <v>942</v>
      </c>
      <c r="C113">
        <v>1</v>
      </c>
      <c r="D113" t="s">
        <v>307</v>
      </c>
      <c r="E113" t="s">
        <v>2</v>
      </c>
      <c r="F113" t="s">
        <v>258</v>
      </c>
      <c r="G113">
        <v>41.5</v>
      </c>
      <c r="H113">
        <v>27.1</v>
      </c>
      <c r="I113">
        <v>31.4</v>
      </c>
      <c r="J113">
        <v>1.74</v>
      </c>
      <c r="K113">
        <v>60.5</v>
      </c>
      <c r="L113" t="s">
        <v>1582</v>
      </c>
      <c r="M113">
        <f t="shared" si="22"/>
        <v>60.5</v>
      </c>
      <c r="N113">
        <v>5.9</v>
      </c>
      <c r="O113" t="s">
        <v>259</v>
      </c>
      <c r="P113">
        <v>453</v>
      </c>
      <c r="Q113">
        <v>0</v>
      </c>
      <c r="R113" t="s">
        <v>325</v>
      </c>
      <c r="S113" t="s">
        <v>1484</v>
      </c>
      <c r="T113" t="s">
        <v>664</v>
      </c>
      <c r="U113" t="s">
        <v>621</v>
      </c>
      <c r="V113" t="s">
        <v>2</v>
      </c>
      <c r="X113">
        <v>84</v>
      </c>
      <c r="AC113">
        <v>0.16</v>
      </c>
      <c r="AE113">
        <v>0.19</v>
      </c>
    </row>
    <row r="114" spans="2:31" hidden="1" x14ac:dyDescent="0.25">
      <c r="B114" t="s">
        <v>943</v>
      </c>
      <c r="C114">
        <v>1</v>
      </c>
      <c r="D114" t="s">
        <v>307</v>
      </c>
      <c r="E114" t="s">
        <v>2</v>
      </c>
      <c r="F114" t="s">
        <v>258</v>
      </c>
      <c r="G114">
        <v>40.299999999999997</v>
      </c>
      <c r="H114">
        <v>32.4</v>
      </c>
      <c r="I114">
        <v>27.4</v>
      </c>
      <c r="J114">
        <v>2.3199999999999998</v>
      </c>
      <c r="K114">
        <v>63.2</v>
      </c>
      <c r="L114" t="s">
        <v>1582</v>
      </c>
      <c r="M114">
        <f t="shared" si="22"/>
        <v>63.2</v>
      </c>
      <c r="N114">
        <v>6.7</v>
      </c>
      <c r="O114" t="s">
        <v>259</v>
      </c>
      <c r="P114">
        <v>586</v>
      </c>
      <c r="Q114">
        <v>0</v>
      </c>
      <c r="R114" t="s">
        <v>325</v>
      </c>
      <c r="S114" t="s">
        <v>1484</v>
      </c>
      <c r="T114" t="s">
        <v>664</v>
      </c>
      <c r="U114" t="s">
        <v>621</v>
      </c>
      <c r="V114" t="s">
        <v>2</v>
      </c>
      <c r="X114">
        <v>258</v>
      </c>
      <c r="AC114">
        <v>0.28999999999999998</v>
      </c>
      <c r="AE114">
        <v>0.45</v>
      </c>
    </row>
    <row r="115" spans="2:31" hidden="1" x14ac:dyDescent="0.25">
      <c r="B115" t="s">
        <v>944</v>
      </c>
      <c r="C115">
        <v>1</v>
      </c>
      <c r="D115" t="s">
        <v>307</v>
      </c>
      <c r="E115" t="s">
        <v>2</v>
      </c>
      <c r="F115" t="s">
        <v>258</v>
      </c>
      <c r="G115">
        <v>40.299999999999997</v>
      </c>
      <c r="H115">
        <v>32.4</v>
      </c>
      <c r="I115">
        <v>27.4</v>
      </c>
      <c r="J115">
        <v>2.3199999999999998</v>
      </c>
      <c r="K115">
        <v>63.2</v>
      </c>
      <c r="L115" t="s">
        <v>1582</v>
      </c>
      <c r="M115">
        <f t="shared" si="22"/>
        <v>63.2</v>
      </c>
      <c r="N115">
        <v>6.7</v>
      </c>
      <c r="O115" t="s">
        <v>259</v>
      </c>
      <c r="P115">
        <v>503</v>
      </c>
      <c r="Q115">
        <v>0</v>
      </c>
      <c r="R115" t="s">
        <v>309</v>
      </c>
      <c r="S115" t="s">
        <v>1484</v>
      </c>
      <c r="T115" t="s">
        <v>664</v>
      </c>
      <c r="U115" t="s">
        <v>621</v>
      </c>
      <c r="V115" t="s">
        <v>2</v>
      </c>
      <c r="X115">
        <v>195</v>
      </c>
      <c r="AC115">
        <v>0.2</v>
      </c>
      <c r="AE115">
        <v>0.28000000000000003</v>
      </c>
    </row>
    <row r="116" spans="2:31" hidden="1" x14ac:dyDescent="0.25">
      <c r="B116" t="s">
        <v>945</v>
      </c>
      <c r="C116">
        <v>1</v>
      </c>
      <c r="D116" t="s">
        <v>307</v>
      </c>
      <c r="E116" t="s">
        <v>2</v>
      </c>
      <c r="F116" t="s">
        <v>258</v>
      </c>
      <c r="G116">
        <v>40.299999999999997</v>
      </c>
      <c r="H116">
        <v>32.4</v>
      </c>
      <c r="I116">
        <v>27.4</v>
      </c>
      <c r="J116">
        <v>2.3199999999999998</v>
      </c>
      <c r="K116">
        <v>63.2</v>
      </c>
      <c r="L116" t="s">
        <v>1582</v>
      </c>
      <c r="M116">
        <f t="shared" si="22"/>
        <v>63.2</v>
      </c>
      <c r="N116">
        <v>6.7</v>
      </c>
      <c r="O116" t="s">
        <v>259</v>
      </c>
      <c r="P116">
        <v>673</v>
      </c>
      <c r="Q116">
        <v>0</v>
      </c>
      <c r="R116" t="s">
        <v>330</v>
      </c>
      <c r="S116" t="s">
        <v>1484</v>
      </c>
      <c r="T116" t="s">
        <v>664</v>
      </c>
      <c r="U116" t="s">
        <v>621</v>
      </c>
      <c r="V116" t="s">
        <v>2</v>
      </c>
      <c r="X116">
        <v>328</v>
      </c>
      <c r="AC116">
        <v>0.3</v>
      </c>
      <c r="AE116">
        <v>0.41</v>
      </c>
    </row>
    <row r="117" spans="2:31" hidden="1" x14ac:dyDescent="0.25">
      <c r="B117" t="s">
        <v>946</v>
      </c>
      <c r="C117">
        <v>1</v>
      </c>
      <c r="D117" t="s">
        <v>307</v>
      </c>
      <c r="E117" t="s">
        <v>2</v>
      </c>
      <c r="F117" t="s">
        <v>258</v>
      </c>
      <c r="G117">
        <v>40.299999999999997</v>
      </c>
      <c r="H117">
        <v>32.4</v>
      </c>
      <c r="I117">
        <v>27.4</v>
      </c>
      <c r="J117">
        <v>2.3199999999999998</v>
      </c>
      <c r="K117">
        <v>63.2</v>
      </c>
      <c r="L117" t="s">
        <v>1582</v>
      </c>
      <c r="M117">
        <f t="shared" si="22"/>
        <v>63.2</v>
      </c>
      <c r="N117">
        <v>6.7</v>
      </c>
      <c r="O117" t="s">
        <v>259</v>
      </c>
      <c r="P117">
        <v>525</v>
      </c>
      <c r="Q117">
        <v>0</v>
      </c>
      <c r="R117" t="s">
        <v>325</v>
      </c>
      <c r="S117" t="s">
        <v>1484</v>
      </c>
      <c r="T117" t="s">
        <v>664</v>
      </c>
      <c r="U117" t="s">
        <v>621</v>
      </c>
      <c r="V117" t="s">
        <v>2</v>
      </c>
      <c r="X117">
        <v>221</v>
      </c>
      <c r="AC117">
        <v>0.19</v>
      </c>
      <c r="AE117">
        <v>0.24</v>
      </c>
    </row>
    <row r="118" spans="2:31" hidden="1" x14ac:dyDescent="0.25">
      <c r="B118" t="s">
        <v>947</v>
      </c>
      <c r="C118">
        <v>1</v>
      </c>
      <c r="D118" t="s">
        <v>307</v>
      </c>
      <c r="E118" t="s">
        <v>2</v>
      </c>
      <c r="F118" t="s">
        <v>258</v>
      </c>
      <c r="G118">
        <v>40.299999999999997</v>
      </c>
      <c r="H118">
        <v>32.4</v>
      </c>
      <c r="I118">
        <v>27.4</v>
      </c>
      <c r="J118">
        <v>2.3199999999999998</v>
      </c>
      <c r="K118">
        <v>63.2</v>
      </c>
      <c r="L118" t="s">
        <v>1582</v>
      </c>
      <c r="M118">
        <f t="shared" si="22"/>
        <v>63.2</v>
      </c>
      <c r="N118">
        <v>6.7</v>
      </c>
      <c r="O118" t="s">
        <v>259</v>
      </c>
      <c r="P118">
        <v>337</v>
      </c>
      <c r="Q118">
        <v>0</v>
      </c>
      <c r="R118" t="s">
        <v>325</v>
      </c>
      <c r="S118" t="s">
        <v>1484</v>
      </c>
      <c r="T118" t="s">
        <v>665</v>
      </c>
      <c r="U118" t="s">
        <v>621</v>
      </c>
      <c r="V118" t="s">
        <v>2</v>
      </c>
      <c r="X118">
        <v>85</v>
      </c>
      <c r="AC118">
        <v>0.05</v>
      </c>
      <c r="AE118">
        <v>0.04</v>
      </c>
    </row>
    <row r="119" spans="2:31" hidden="1" x14ac:dyDescent="0.25">
      <c r="B119" t="s">
        <v>948</v>
      </c>
      <c r="C119">
        <v>1</v>
      </c>
      <c r="D119" t="s">
        <v>307</v>
      </c>
      <c r="E119" t="s">
        <v>2</v>
      </c>
      <c r="F119" t="s">
        <v>258</v>
      </c>
      <c r="G119">
        <v>40.299999999999997</v>
      </c>
      <c r="H119">
        <v>32.4</v>
      </c>
      <c r="I119">
        <v>27.4</v>
      </c>
      <c r="J119">
        <v>2.3199999999999998</v>
      </c>
      <c r="K119">
        <v>63.2</v>
      </c>
      <c r="L119" t="s">
        <v>1582</v>
      </c>
      <c r="M119">
        <f t="shared" si="22"/>
        <v>63.2</v>
      </c>
      <c r="N119">
        <v>6.7</v>
      </c>
      <c r="O119" t="s">
        <v>259</v>
      </c>
      <c r="P119">
        <v>306</v>
      </c>
      <c r="Q119">
        <v>0</v>
      </c>
      <c r="R119" t="s">
        <v>325</v>
      </c>
      <c r="S119" t="s">
        <v>1484</v>
      </c>
      <c r="T119" t="s">
        <v>665</v>
      </c>
      <c r="U119" t="s">
        <v>621</v>
      </c>
      <c r="V119" t="s">
        <v>2</v>
      </c>
      <c r="X119">
        <v>123</v>
      </c>
      <c r="AC119">
        <v>0.09</v>
      </c>
      <c r="AE119">
        <v>0.11</v>
      </c>
    </row>
    <row r="120" spans="2:31" hidden="1" x14ac:dyDescent="0.25">
      <c r="B120" t="s">
        <v>949</v>
      </c>
      <c r="C120">
        <v>1</v>
      </c>
      <c r="D120" t="s">
        <v>307</v>
      </c>
      <c r="E120" t="s">
        <v>2</v>
      </c>
      <c r="F120" t="s">
        <v>258</v>
      </c>
      <c r="G120">
        <v>40.299999999999997</v>
      </c>
      <c r="H120">
        <v>32.4</v>
      </c>
      <c r="I120">
        <v>27.4</v>
      </c>
      <c r="J120">
        <v>2.3199999999999998</v>
      </c>
      <c r="K120">
        <v>63.2</v>
      </c>
      <c r="L120" t="s">
        <v>1582</v>
      </c>
      <c r="M120">
        <f t="shared" si="22"/>
        <v>63.2</v>
      </c>
      <c r="N120">
        <v>6.7</v>
      </c>
      <c r="O120" t="s">
        <v>259</v>
      </c>
      <c r="P120">
        <v>692</v>
      </c>
      <c r="Q120">
        <v>0</v>
      </c>
      <c r="R120" t="s">
        <v>325</v>
      </c>
      <c r="S120" t="s">
        <v>1484</v>
      </c>
      <c r="T120" t="s">
        <v>665</v>
      </c>
      <c r="U120" t="s">
        <v>621</v>
      </c>
      <c r="V120" t="s">
        <v>2</v>
      </c>
      <c r="X120">
        <v>286</v>
      </c>
      <c r="AC120">
        <v>0.28000000000000003</v>
      </c>
      <c r="AE120">
        <v>0.27</v>
      </c>
    </row>
    <row r="121" spans="2:31" hidden="1" x14ac:dyDescent="0.25">
      <c r="B121" t="s">
        <v>950</v>
      </c>
      <c r="C121">
        <v>1</v>
      </c>
      <c r="D121" t="s">
        <v>307</v>
      </c>
      <c r="E121" t="s">
        <v>2</v>
      </c>
      <c r="F121" t="s">
        <v>258</v>
      </c>
      <c r="G121">
        <v>40.299999999999997</v>
      </c>
      <c r="H121">
        <v>32.4</v>
      </c>
      <c r="I121">
        <v>27.4</v>
      </c>
      <c r="J121">
        <v>2.3199999999999998</v>
      </c>
      <c r="K121">
        <v>63.2</v>
      </c>
      <c r="L121" t="s">
        <v>1582</v>
      </c>
      <c r="M121">
        <f t="shared" si="22"/>
        <v>63.2</v>
      </c>
      <c r="N121">
        <v>6.7</v>
      </c>
      <c r="O121" t="s">
        <v>259</v>
      </c>
      <c r="P121">
        <v>453</v>
      </c>
      <c r="Q121">
        <v>0</v>
      </c>
      <c r="R121" t="s">
        <v>325</v>
      </c>
      <c r="S121" t="s">
        <v>1484</v>
      </c>
      <c r="T121" t="s">
        <v>665</v>
      </c>
      <c r="U121" t="s">
        <v>621</v>
      </c>
      <c r="V121" t="s">
        <v>2</v>
      </c>
      <c r="X121">
        <v>179</v>
      </c>
      <c r="AC121">
        <v>0.17</v>
      </c>
      <c r="AE121">
        <v>0.17</v>
      </c>
    </row>
    <row r="122" spans="2:31" hidden="1" x14ac:dyDescent="0.25">
      <c r="B122" t="s">
        <v>951</v>
      </c>
      <c r="C122">
        <v>1</v>
      </c>
      <c r="D122" t="s">
        <v>307</v>
      </c>
      <c r="E122" t="s">
        <v>2</v>
      </c>
      <c r="F122" t="s">
        <v>258</v>
      </c>
      <c r="G122">
        <v>41.5</v>
      </c>
      <c r="H122">
        <v>27.1</v>
      </c>
      <c r="I122">
        <v>31.4</v>
      </c>
      <c r="J122">
        <v>1.74</v>
      </c>
      <c r="K122">
        <v>42</v>
      </c>
      <c r="L122" t="s">
        <v>1582</v>
      </c>
      <c r="M122">
        <f t="shared" si="22"/>
        <v>42</v>
      </c>
      <c r="N122">
        <v>5.9</v>
      </c>
      <c r="O122" t="s">
        <v>259</v>
      </c>
      <c r="P122">
        <v>586</v>
      </c>
      <c r="Q122">
        <v>0</v>
      </c>
      <c r="R122" t="s">
        <v>325</v>
      </c>
      <c r="S122" t="s">
        <v>1484</v>
      </c>
      <c r="T122" t="s">
        <v>664</v>
      </c>
      <c r="U122" t="s">
        <v>621</v>
      </c>
      <c r="V122" t="s">
        <v>2</v>
      </c>
      <c r="X122">
        <v>457</v>
      </c>
      <c r="AC122">
        <v>0.2</v>
      </c>
      <c r="AE122">
        <v>0.35</v>
      </c>
    </row>
    <row r="123" spans="2:31" hidden="1" x14ac:dyDescent="0.25">
      <c r="B123" t="s">
        <v>952</v>
      </c>
      <c r="C123">
        <v>1</v>
      </c>
      <c r="D123" t="s">
        <v>307</v>
      </c>
      <c r="E123" t="s">
        <v>2</v>
      </c>
      <c r="F123" t="s">
        <v>258</v>
      </c>
      <c r="G123">
        <v>41.5</v>
      </c>
      <c r="H123">
        <v>27.1</v>
      </c>
      <c r="I123">
        <v>31.4</v>
      </c>
      <c r="J123">
        <v>1.74</v>
      </c>
      <c r="K123">
        <v>42</v>
      </c>
      <c r="L123" t="s">
        <v>1582</v>
      </c>
      <c r="M123">
        <f t="shared" si="22"/>
        <v>42</v>
      </c>
      <c r="N123">
        <v>5.9</v>
      </c>
      <c r="O123" t="s">
        <v>259</v>
      </c>
      <c r="P123">
        <v>503</v>
      </c>
      <c r="Q123">
        <v>0</v>
      </c>
      <c r="R123" t="s">
        <v>309</v>
      </c>
      <c r="S123" t="s">
        <v>1484</v>
      </c>
      <c r="T123" t="s">
        <v>664</v>
      </c>
      <c r="U123" t="s">
        <v>621</v>
      </c>
      <c r="V123" t="s">
        <v>2</v>
      </c>
      <c r="X123">
        <v>293</v>
      </c>
      <c r="AC123">
        <v>0.2</v>
      </c>
      <c r="AE123">
        <v>0.22</v>
      </c>
    </row>
    <row r="124" spans="2:31" hidden="1" x14ac:dyDescent="0.25">
      <c r="B124" t="s">
        <v>953</v>
      </c>
      <c r="C124">
        <v>1</v>
      </c>
      <c r="D124" t="s">
        <v>307</v>
      </c>
      <c r="E124" t="s">
        <v>2</v>
      </c>
      <c r="F124" t="s">
        <v>258</v>
      </c>
      <c r="G124">
        <v>41.5</v>
      </c>
      <c r="H124">
        <v>27.1</v>
      </c>
      <c r="I124">
        <v>31.4</v>
      </c>
      <c r="J124">
        <v>1.74</v>
      </c>
      <c r="K124">
        <v>42</v>
      </c>
      <c r="L124" t="s">
        <v>1582</v>
      </c>
      <c r="M124">
        <f t="shared" si="22"/>
        <v>42</v>
      </c>
      <c r="N124">
        <v>5.9</v>
      </c>
      <c r="O124" t="s">
        <v>259</v>
      </c>
      <c r="P124">
        <v>679</v>
      </c>
      <c r="Q124">
        <v>0</v>
      </c>
      <c r="R124" t="s">
        <v>330</v>
      </c>
      <c r="S124" t="s">
        <v>1484</v>
      </c>
      <c r="T124" t="s">
        <v>664</v>
      </c>
      <c r="U124" t="s">
        <v>621</v>
      </c>
      <c r="V124" t="s">
        <v>2</v>
      </c>
      <c r="X124">
        <v>411</v>
      </c>
      <c r="AC124">
        <v>0.6</v>
      </c>
      <c r="AE124">
        <v>0.86</v>
      </c>
    </row>
    <row r="125" spans="2:31" hidden="1" x14ac:dyDescent="0.25">
      <c r="B125" t="s">
        <v>954</v>
      </c>
      <c r="C125">
        <v>1</v>
      </c>
      <c r="D125" t="s">
        <v>307</v>
      </c>
      <c r="E125" t="s">
        <v>2</v>
      </c>
      <c r="F125" t="s">
        <v>258</v>
      </c>
      <c r="G125">
        <v>41.5</v>
      </c>
      <c r="H125">
        <v>27.1</v>
      </c>
      <c r="I125">
        <v>31.4</v>
      </c>
      <c r="J125">
        <v>1.74</v>
      </c>
      <c r="K125">
        <v>42</v>
      </c>
      <c r="L125" t="s">
        <v>1582</v>
      </c>
      <c r="M125">
        <f t="shared" si="22"/>
        <v>42</v>
      </c>
      <c r="N125">
        <v>5.9</v>
      </c>
      <c r="O125" t="s">
        <v>259</v>
      </c>
      <c r="P125">
        <v>491</v>
      </c>
      <c r="Q125">
        <v>0</v>
      </c>
      <c r="R125" t="s">
        <v>309</v>
      </c>
      <c r="S125" t="s">
        <v>1484</v>
      </c>
      <c r="T125" t="s">
        <v>664</v>
      </c>
      <c r="U125" t="s">
        <v>621</v>
      </c>
      <c r="V125" t="s">
        <v>2</v>
      </c>
      <c r="X125">
        <v>413</v>
      </c>
      <c r="AC125">
        <v>1.1200000000000001</v>
      </c>
      <c r="AE125">
        <v>1.1599999999999999</v>
      </c>
    </row>
    <row r="126" spans="2:31" hidden="1" x14ac:dyDescent="0.25">
      <c r="B126" t="s">
        <v>955</v>
      </c>
      <c r="C126">
        <v>1</v>
      </c>
      <c r="D126" t="s">
        <v>307</v>
      </c>
      <c r="E126" t="s">
        <v>2</v>
      </c>
      <c r="F126" t="s">
        <v>258</v>
      </c>
      <c r="G126">
        <v>41.5</v>
      </c>
      <c r="H126">
        <v>27.1</v>
      </c>
      <c r="I126">
        <v>31.4</v>
      </c>
      <c r="J126">
        <v>1.74</v>
      </c>
      <c r="K126">
        <v>42</v>
      </c>
      <c r="L126" t="s">
        <v>1582</v>
      </c>
      <c r="M126">
        <f t="shared" si="22"/>
        <v>42</v>
      </c>
      <c r="N126">
        <v>5.9</v>
      </c>
      <c r="O126" t="s">
        <v>259</v>
      </c>
      <c r="P126">
        <v>412</v>
      </c>
      <c r="Q126">
        <v>0</v>
      </c>
      <c r="R126" t="s">
        <v>325</v>
      </c>
      <c r="S126" t="s">
        <v>1484</v>
      </c>
      <c r="T126" t="s">
        <v>664</v>
      </c>
      <c r="U126" t="s">
        <v>621</v>
      </c>
      <c r="V126" t="s">
        <v>2</v>
      </c>
      <c r="X126">
        <v>383</v>
      </c>
      <c r="AC126">
        <v>0.18</v>
      </c>
      <c r="AE126">
        <v>0.25</v>
      </c>
    </row>
    <row r="127" spans="2:31" hidden="1" x14ac:dyDescent="0.25">
      <c r="B127" t="s">
        <v>956</v>
      </c>
      <c r="C127">
        <v>1</v>
      </c>
      <c r="D127" t="s">
        <v>307</v>
      </c>
      <c r="E127" t="s">
        <v>2</v>
      </c>
      <c r="F127" t="s">
        <v>258</v>
      </c>
      <c r="G127">
        <v>41.5</v>
      </c>
      <c r="H127">
        <v>27.1</v>
      </c>
      <c r="I127">
        <v>31.4</v>
      </c>
      <c r="J127">
        <v>1.74</v>
      </c>
      <c r="K127">
        <v>42</v>
      </c>
      <c r="L127" t="s">
        <v>1582</v>
      </c>
      <c r="M127">
        <f t="shared" si="22"/>
        <v>42</v>
      </c>
      <c r="N127">
        <v>5.9</v>
      </c>
      <c r="O127" t="s">
        <v>259</v>
      </c>
      <c r="P127">
        <v>256</v>
      </c>
      <c r="Q127">
        <v>0</v>
      </c>
      <c r="R127" t="s">
        <v>325</v>
      </c>
      <c r="S127" t="s">
        <v>1484</v>
      </c>
      <c r="T127" t="s">
        <v>664</v>
      </c>
      <c r="U127" t="s">
        <v>621</v>
      </c>
      <c r="V127" t="s">
        <v>2</v>
      </c>
      <c r="X127">
        <v>361</v>
      </c>
      <c r="AC127">
        <v>0.17</v>
      </c>
      <c r="AE127">
        <v>0.24</v>
      </c>
    </row>
    <row r="128" spans="2:31" hidden="1" x14ac:dyDescent="0.25">
      <c r="B128" t="s">
        <v>957</v>
      </c>
      <c r="C128">
        <v>1</v>
      </c>
      <c r="D128" t="s">
        <v>307</v>
      </c>
      <c r="E128" t="s">
        <v>2</v>
      </c>
      <c r="F128" t="s">
        <v>258</v>
      </c>
      <c r="G128">
        <v>41.5</v>
      </c>
      <c r="H128">
        <v>27.1</v>
      </c>
      <c r="I128">
        <v>31.4</v>
      </c>
      <c r="J128">
        <v>1.74</v>
      </c>
      <c r="K128">
        <v>42</v>
      </c>
      <c r="L128" t="s">
        <v>1582</v>
      </c>
      <c r="M128">
        <f t="shared" si="22"/>
        <v>42</v>
      </c>
      <c r="N128">
        <v>5.9</v>
      </c>
      <c r="O128" t="s">
        <v>259</v>
      </c>
      <c r="P128">
        <v>693</v>
      </c>
      <c r="Q128">
        <v>0</v>
      </c>
      <c r="R128" t="s">
        <v>325</v>
      </c>
      <c r="S128" t="s">
        <v>1484</v>
      </c>
      <c r="T128" t="s">
        <v>664</v>
      </c>
      <c r="U128" t="s">
        <v>621</v>
      </c>
      <c r="V128" t="s">
        <v>2</v>
      </c>
      <c r="X128">
        <v>838</v>
      </c>
      <c r="AC128">
        <v>0.63</v>
      </c>
      <c r="AE128">
        <v>0.77</v>
      </c>
    </row>
    <row r="129" spans="2:31" hidden="1" x14ac:dyDescent="0.25">
      <c r="B129" t="s">
        <v>958</v>
      </c>
      <c r="C129">
        <v>1</v>
      </c>
      <c r="D129" t="s">
        <v>307</v>
      </c>
      <c r="E129" t="s">
        <v>2</v>
      </c>
      <c r="F129" t="s">
        <v>258</v>
      </c>
      <c r="G129">
        <v>41.5</v>
      </c>
      <c r="H129">
        <v>27.1</v>
      </c>
      <c r="I129">
        <v>31.4</v>
      </c>
      <c r="J129">
        <v>1.74</v>
      </c>
      <c r="K129">
        <v>42</v>
      </c>
      <c r="L129" t="s">
        <v>1582</v>
      </c>
      <c r="M129">
        <f t="shared" si="22"/>
        <v>42</v>
      </c>
      <c r="N129">
        <v>5.9</v>
      </c>
      <c r="O129" t="s">
        <v>259</v>
      </c>
      <c r="P129">
        <v>402</v>
      </c>
      <c r="Q129">
        <v>0</v>
      </c>
      <c r="R129" t="s">
        <v>325</v>
      </c>
      <c r="S129" t="s">
        <v>1484</v>
      </c>
      <c r="T129" t="s">
        <v>664</v>
      </c>
      <c r="U129" t="s">
        <v>621</v>
      </c>
      <c r="V129" t="s">
        <v>2</v>
      </c>
      <c r="X129">
        <v>328</v>
      </c>
      <c r="AC129">
        <v>0.35</v>
      </c>
      <c r="AE129">
        <v>0.37</v>
      </c>
    </row>
    <row r="130" spans="2:31" x14ac:dyDescent="0.25">
      <c r="B130" t="s">
        <v>893</v>
      </c>
      <c r="C130">
        <v>1</v>
      </c>
      <c r="D130" t="s">
        <v>307</v>
      </c>
      <c r="E130" t="s">
        <v>299</v>
      </c>
      <c r="F130" t="s">
        <v>258</v>
      </c>
      <c r="G130">
        <v>41.5</v>
      </c>
      <c r="H130">
        <v>27.1</v>
      </c>
      <c r="I130">
        <v>31.4</v>
      </c>
      <c r="J130">
        <v>1.74</v>
      </c>
      <c r="K130">
        <v>60.5</v>
      </c>
      <c r="L130" t="s">
        <v>1582</v>
      </c>
      <c r="M130">
        <f t="shared" si="22"/>
        <v>60.5</v>
      </c>
      <c r="N130">
        <v>5.9</v>
      </c>
      <c r="O130" t="s">
        <v>108</v>
      </c>
      <c r="P130" s="29">
        <v>1121</v>
      </c>
      <c r="Q130">
        <f>Q82+Q106</f>
        <v>0</v>
      </c>
      <c r="R130" t="s">
        <v>325</v>
      </c>
      <c r="S130" t="s">
        <v>1484</v>
      </c>
      <c r="T130" t="s">
        <v>664</v>
      </c>
      <c r="U130" t="s">
        <v>621</v>
      </c>
      <c r="V130" t="s">
        <v>2</v>
      </c>
      <c r="X130">
        <v>320</v>
      </c>
      <c r="AC130">
        <v>0.78</v>
      </c>
      <c r="AE130">
        <v>0.9</v>
      </c>
    </row>
    <row r="131" spans="2:31" x14ac:dyDescent="0.25">
      <c r="B131" t="s">
        <v>865</v>
      </c>
      <c r="C131">
        <v>1</v>
      </c>
      <c r="D131" t="s">
        <v>307</v>
      </c>
      <c r="E131" t="s">
        <v>225</v>
      </c>
      <c r="F131" t="s">
        <v>258</v>
      </c>
      <c r="G131">
        <v>41.5</v>
      </c>
      <c r="H131">
        <v>27.1</v>
      </c>
      <c r="I131">
        <v>31.4</v>
      </c>
      <c r="J131">
        <v>1.74</v>
      </c>
      <c r="K131">
        <v>60.5</v>
      </c>
      <c r="L131" t="s">
        <v>1582</v>
      </c>
      <c r="M131">
        <f t="shared" ref="M131:M194" si="24">K131</f>
        <v>60.5</v>
      </c>
      <c r="N131">
        <v>5.9</v>
      </c>
      <c r="O131" t="s">
        <v>108</v>
      </c>
      <c r="P131" s="29">
        <v>1064</v>
      </c>
      <c r="Q131">
        <f t="shared" ref="Q131:Q152" si="25">Q83+Q107</f>
        <v>48.7</v>
      </c>
      <c r="R131" t="s">
        <v>309</v>
      </c>
      <c r="S131" t="s">
        <v>1484</v>
      </c>
      <c r="T131" t="s">
        <v>664</v>
      </c>
      <c r="U131" t="s">
        <v>621</v>
      </c>
      <c r="V131" t="s">
        <v>2</v>
      </c>
      <c r="X131">
        <v>239</v>
      </c>
      <c r="AC131">
        <v>0.38</v>
      </c>
      <c r="AE131">
        <v>0.49</v>
      </c>
    </row>
    <row r="132" spans="2:31" x14ac:dyDescent="0.25">
      <c r="B132" t="s">
        <v>866</v>
      </c>
      <c r="C132">
        <v>1</v>
      </c>
      <c r="D132" t="s">
        <v>307</v>
      </c>
      <c r="E132" t="s">
        <v>299</v>
      </c>
      <c r="F132" t="s">
        <v>258</v>
      </c>
      <c r="G132">
        <v>41.5</v>
      </c>
      <c r="H132">
        <v>27.1</v>
      </c>
      <c r="I132">
        <v>31.4</v>
      </c>
      <c r="J132">
        <v>1.74</v>
      </c>
      <c r="K132">
        <v>60.5</v>
      </c>
      <c r="L132" t="s">
        <v>1582</v>
      </c>
      <c r="M132">
        <f t="shared" si="24"/>
        <v>60.5</v>
      </c>
      <c r="N132">
        <v>5.9</v>
      </c>
      <c r="O132" t="s">
        <v>108</v>
      </c>
      <c r="P132" s="29">
        <v>1095</v>
      </c>
      <c r="Q132">
        <f t="shared" si="25"/>
        <v>117.4</v>
      </c>
      <c r="R132" t="s">
        <v>330</v>
      </c>
      <c r="S132" t="s">
        <v>1484</v>
      </c>
      <c r="T132" t="s">
        <v>664</v>
      </c>
      <c r="U132" t="s">
        <v>621</v>
      </c>
      <c r="V132" t="s">
        <v>2</v>
      </c>
      <c r="X132">
        <v>339</v>
      </c>
      <c r="AC132">
        <v>0.36</v>
      </c>
      <c r="AE132">
        <v>0.6</v>
      </c>
    </row>
    <row r="133" spans="2:31" x14ac:dyDescent="0.25">
      <c r="B133" t="s">
        <v>867</v>
      </c>
      <c r="C133">
        <v>1</v>
      </c>
      <c r="D133" t="s">
        <v>307</v>
      </c>
      <c r="E133" t="s">
        <v>299</v>
      </c>
      <c r="F133" t="s">
        <v>258</v>
      </c>
      <c r="G133">
        <v>41.5</v>
      </c>
      <c r="H133">
        <v>27.1</v>
      </c>
      <c r="I133">
        <v>31.4</v>
      </c>
      <c r="J133">
        <v>1.74</v>
      </c>
      <c r="K133">
        <v>60.5</v>
      </c>
      <c r="L133" t="s">
        <v>1582</v>
      </c>
      <c r="M133">
        <f t="shared" si="24"/>
        <v>60.5</v>
      </c>
      <c r="N133">
        <v>5.9</v>
      </c>
      <c r="O133" t="s">
        <v>108</v>
      </c>
      <c r="P133" s="29">
        <v>1006</v>
      </c>
      <c r="Q133">
        <f t="shared" si="25"/>
        <v>0</v>
      </c>
      <c r="R133" t="s">
        <v>325</v>
      </c>
      <c r="S133" t="s">
        <v>1484</v>
      </c>
      <c r="T133" t="s">
        <v>664</v>
      </c>
      <c r="U133" t="s">
        <v>621</v>
      </c>
      <c r="V133" t="s">
        <v>2</v>
      </c>
      <c r="X133">
        <v>224</v>
      </c>
      <c r="AC133">
        <v>0.32</v>
      </c>
      <c r="AE133">
        <v>0.44</v>
      </c>
    </row>
    <row r="134" spans="2:31" x14ac:dyDescent="0.25">
      <c r="B134" t="s">
        <v>868</v>
      </c>
      <c r="C134">
        <v>1</v>
      </c>
      <c r="D134" t="s">
        <v>307</v>
      </c>
      <c r="E134" t="s">
        <v>225</v>
      </c>
      <c r="F134" t="s">
        <v>258</v>
      </c>
      <c r="G134">
        <v>41.5</v>
      </c>
      <c r="H134">
        <v>27.1</v>
      </c>
      <c r="I134">
        <v>31.4</v>
      </c>
      <c r="J134">
        <v>1.74</v>
      </c>
      <c r="K134">
        <v>60.5</v>
      </c>
      <c r="L134" t="s">
        <v>1582</v>
      </c>
      <c r="M134">
        <f t="shared" si="24"/>
        <v>60.5</v>
      </c>
      <c r="N134">
        <v>5.9</v>
      </c>
      <c r="O134" t="s">
        <v>108</v>
      </c>
      <c r="P134">
        <v>938</v>
      </c>
      <c r="R134" t="s">
        <v>325</v>
      </c>
      <c r="S134" t="s">
        <v>1484</v>
      </c>
      <c r="T134" t="s">
        <v>664</v>
      </c>
      <c r="U134" t="s">
        <v>621</v>
      </c>
      <c r="V134" t="s">
        <v>2</v>
      </c>
      <c r="X134">
        <v>151</v>
      </c>
      <c r="AC134">
        <v>0.1</v>
      </c>
      <c r="AE134">
        <v>0.11</v>
      </c>
    </row>
    <row r="135" spans="2:31" x14ac:dyDescent="0.25">
      <c r="B135" t="s">
        <v>869</v>
      </c>
      <c r="C135">
        <v>1</v>
      </c>
      <c r="D135" t="s">
        <v>307</v>
      </c>
      <c r="E135" t="s">
        <v>299</v>
      </c>
      <c r="F135" t="s">
        <v>258</v>
      </c>
      <c r="G135">
        <v>41.5</v>
      </c>
      <c r="H135">
        <v>27.1</v>
      </c>
      <c r="I135">
        <v>31.4</v>
      </c>
      <c r="J135">
        <v>1.74</v>
      </c>
      <c r="K135">
        <v>60.5</v>
      </c>
      <c r="L135" t="s">
        <v>1582</v>
      </c>
      <c r="M135">
        <f t="shared" si="24"/>
        <v>60.5</v>
      </c>
      <c r="N135">
        <v>5.9</v>
      </c>
      <c r="O135" t="s">
        <v>108</v>
      </c>
      <c r="P135">
        <v>773</v>
      </c>
      <c r="Q135">
        <f t="shared" si="25"/>
        <v>0</v>
      </c>
      <c r="R135" t="s">
        <v>325</v>
      </c>
      <c r="S135" t="s">
        <v>1484</v>
      </c>
      <c r="T135" t="s">
        <v>664</v>
      </c>
      <c r="U135" t="s">
        <v>621</v>
      </c>
      <c r="V135" t="s">
        <v>2</v>
      </c>
      <c r="X135">
        <v>106</v>
      </c>
      <c r="AC135">
        <v>0.2</v>
      </c>
      <c r="AE135">
        <v>0.23</v>
      </c>
    </row>
    <row r="136" spans="2:31" x14ac:dyDescent="0.25">
      <c r="B136" t="s">
        <v>870</v>
      </c>
      <c r="C136">
        <v>1</v>
      </c>
      <c r="D136" t="s">
        <v>307</v>
      </c>
      <c r="E136" t="s">
        <v>225</v>
      </c>
      <c r="F136" t="s">
        <v>258</v>
      </c>
      <c r="G136">
        <v>41.5</v>
      </c>
      <c r="H136">
        <v>27.1</v>
      </c>
      <c r="I136">
        <v>31.4</v>
      </c>
      <c r="J136">
        <v>1.74</v>
      </c>
      <c r="K136">
        <v>60.5</v>
      </c>
      <c r="L136" t="s">
        <v>1582</v>
      </c>
      <c r="M136">
        <f t="shared" si="24"/>
        <v>60.5</v>
      </c>
      <c r="N136">
        <v>5.9</v>
      </c>
      <c r="O136" t="s">
        <v>108</v>
      </c>
      <c r="P136" s="29">
        <v>1239</v>
      </c>
      <c r="R136" t="s">
        <v>325</v>
      </c>
      <c r="S136" t="s">
        <v>1484</v>
      </c>
      <c r="T136" t="s">
        <v>664</v>
      </c>
      <c r="U136" t="s">
        <v>621</v>
      </c>
      <c r="V136" t="s">
        <v>2</v>
      </c>
      <c r="X136">
        <v>463</v>
      </c>
      <c r="AC136">
        <v>0.96</v>
      </c>
      <c r="AE136">
        <v>1.1000000000000001</v>
      </c>
    </row>
    <row r="137" spans="2:31" x14ac:dyDescent="0.25">
      <c r="B137" t="s">
        <v>871</v>
      </c>
      <c r="C137">
        <v>1</v>
      </c>
      <c r="D137" t="s">
        <v>307</v>
      </c>
      <c r="E137" t="s">
        <v>299</v>
      </c>
      <c r="F137" t="s">
        <v>258</v>
      </c>
      <c r="G137">
        <v>41.5</v>
      </c>
      <c r="H137">
        <v>27.1</v>
      </c>
      <c r="I137">
        <v>31.4</v>
      </c>
      <c r="J137">
        <v>1.74</v>
      </c>
      <c r="K137">
        <v>60.5</v>
      </c>
      <c r="L137" t="s">
        <v>1582</v>
      </c>
      <c r="M137">
        <f t="shared" si="24"/>
        <v>60.5</v>
      </c>
      <c r="N137">
        <v>5.9</v>
      </c>
      <c r="O137" t="s">
        <v>108</v>
      </c>
      <c r="P137">
        <v>794</v>
      </c>
      <c r="Q137">
        <f t="shared" si="25"/>
        <v>0</v>
      </c>
      <c r="R137" t="s">
        <v>325</v>
      </c>
      <c r="S137" t="s">
        <v>1484</v>
      </c>
      <c r="T137" t="s">
        <v>664</v>
      </c>
      <c r="U137" t="s">
        <v>621</v>
      </c>
      <c r="V137" t="s">
        <v>2</v>
      </c>
      <c r="X137">
        <v>84</v>
      </c>
      <c r="AC137">
        <v>0.16</v>
      </c>
      <c r="AE137">
        <v>0.19</v>
      </c>
    </row>
    <row r="138" spans="2:31" x14ac:dyDescent="0.25">
      <c r="B138" t="s">
        <v>899</v>
      </c>
      <c r="C138">
        <v>1</v>
      </c>
      <c r="D138" t="s">
        <v>307</v>
      </c>
      <c r="E138" t="s">
        <v>299</v>
      </c>
      <c r="F138" t="s">
        <v>258</v>
      </c>
      <c r="G138">
        <v>40.299999999999997</v>
      </c>
      <c r="H138">
        <v>32.4</v>
      </c>
      <c r="I138">
        <v>27.4</v>
      </c>
      <c r="J138">
        <v>2.3199999999999998</v>
      </c>
      <c r="K138">
        <v>63.2</v>
      </c>
      <c r="L138" t="s">
        <v>1582</v>
      </c>
      <c r="M138">
        <f t="shared" si="24"/>
        <v>63.2</v>
      </c>
      <c r="N138">
        <v>6.7</v>
      </c>
      <c r="O138" t="s">
        <v>108</v>
      </c>
      <c r="P138" s="29">
        <v>1121</v>
      </c>
      <c r="Q138">
        <f t="shared" si="25"/>
        <v>0</v>
      </c>
      <c r="R138" t="s">
        <v>325</v>
      </c>
      <c r="S138" t="s">
        <v>1484</v>
      </c>
      <c r="T138" t="s">
        <v>664</v>
      </c>
      <c r="U138" t="s">
        <v>621</v>
      </c>
      <c r="V138" t="s">
        <v>2</v>
      </c>
      <c r="X138">
        <v>301</v>
      </c>
      <c r="AC138">
        <v>0.53</v>
      </c>
      <c r="AE138">
        <v>0.83</v>
      </c>
    </row>
    <row r="139" spans="2:31" x14ac:dyDescent="0.25">
      <c r="B139" t="s">
        <v>872</v>
      </c>
      <c r="C139">
        <v>1</v>
      </c>
      <c r="D139" t="s">
        <v>307</v>
      </c>
      <c r="E139" t="s">
        <v>225</v>
      </c>
      <c r="F139" t="s">
        <v>258</v>
      </c>
      <c r="G139">
        <v>40.299999999999997</v>
      </c>
      <c r="H139">
        <v>32.4</v>
      </c>
      <c r="I139">
        <v>27.4</v>
      </c>
      <c r="J139">
        <v>2.3199999999999998</v>
      </c>
      <c r="K139">
        <v>63.2</v>
      </c>
      <c r="L139" t="s">
        <v>1582</v>
      </c>
      <c r="M139">
        <f t="shared" si="24"/>
        <v>63.2</v>
      </c>
      <c r="N139">
        <v>6.7</v>
      </c>
      <c r="O139" t="s">
        <v>108</v>
      </c>
      <c r="P139" s="29">
        <v>1064</v>
      </c>
      <c r="Q139">
        <f t="shared" si="25"/>
        <v>48.7</v>
      </c>
      <c r="R139" t="s">
        <v>309</v>
      </c>
      <c r="S139" t="s">
        <v>1484</v>
      </c>
      <c r="T139" t="s">
        <v>664</v>
      </c>
      <c r="U139" t="s">
        <v>621</v>
      </c>
      <c r="V139" t="s">
        <v>2</v>
      </c>
      <c r="X139">
        <v>245</v>
      </c>
      <c r="AC139">
        <v>0.32</v>
      </c>
      <c r="AE139">
        <v>0.43</v>
      </c>
    </row>
    <row r="140" spans="2:31" x14ac:dyDescent="0.25">
      <c r="B140" t="s">
        <v>873</v>
      </c>
      <c r="C140">
        <v>1</v>
      </c>
      <c r="D140" t="s">
        <v>307</v>
      </c>
      <c r="E140" t="s">
        <v>299</v>
      </c>
      <c r="F140" t="s">
        <v>258</v>
      </c>
      <c r="G140">
        <v>40.299999999999997</v>
      </c>
      <c r="H140">
        <v>32.4</v>
      </c>
      <c r="I140">
        <v>27.4</v>
      </c>
      <c r="J140">
        <v>2.3199999999999998</v>
      </c>
      <c r="K140">
        <v>63.2</v>
      </c>
      <c r="L140" t="s">
        <v>1582</v>
      </c>
      <c r="M140">
        <f t="shared" si="24"/>
        <v>63.2</v>
      </c>
      <c r="N140">
        <v>6.7</v>
      </c>
      <c r="O140" t="s">
        <v>108</v>
      </c>
      <c r="P140" s="29">
        <v>1095</v>
      </c>
      <c r="Q140">
        <f t="shared" si="25"/>
        <v>117.4</v>
      </c>
      <c r="R140" t="s">
        <v>330</v>
      </c>
      <c r="S140" t="s">
        <v>1484</v>
      </c>
      <c r="T140" t="s">
        <v>664</v>
      </c>
      <c r="U140" t="s">
        <v>621</v>
      </c>
      <c r="V140" t="s">
        <v>2</v>
      </c>
      <c r="X140">
        <v>335</v>
      </c>
      <c r="AC140">
        <v>0.31</v>
      </c>
      <c r="AE140">
        <v>0.42</v>
      </c>
    </row>
    <row r="141" spans="2:31" x14ac:dyDescent="0.25">
      <c r="B141" t="s">
        <v>874</v>
      </c>
      <c r="C141">
        <v>1</v>
      </c>
      <c r="D141" t="s">
        <v>307</v>
      </c>
      <c r="E141" t="s">
        <v>299</v>
      </c>
      <c r="F141" t="s">
        <v>258</v>
      </c>
      <c r="G141">
        <v>40.299999999999997</v>
      </c>
      <c r="H141">
        <v>32.4</v>
      </c>
      <c r="I141">
        <v>27.4</v>
      </c>
      <c r="J141">
        <v>2.3199999999999998</v>
      </c>
      <c r="K141">
        <v>63.2</v>
      </c>
      <c r="L141" t="s">
        <v>1582</v>
      </c>
      <c r="M141">
        <f t="shared" si="24"/>
        <v>63.2</v>
      </c>
      <c r="N141">
        <v>6.7</v>
      </c>
      <c r="O141" t="s">
        <v>108</v>
      </c>
      <c r="P141" s="29">
        <v>1006</v>
      </c>
      <c r="Q141">
        <f t="shared" si="25"/>
        <v>0</v>
      </c>
      <c r="R141" t="s">
        <v>325</v>
      </c>
      <c r="S141" t="s">
        <v>1484</v>
      </c>
      <c r="T141" t="s">
        <v>664</v>
      </c>
      <c r="U141" t="s">
        <v>621</v>
      </c>
      <c r="V141" t="s">
        <v>2</v>
      </c>
      <c r="X141">
        <v>312</v>
      </c>
      <c r="AC141">
        <v>0.94</v>
      </c>
      <c r="AE141">
        <v>1.03</v>
      </c>
    </row>
    <row r="142" spans="2:31" x14ac:dyDescent="0.25">
      <c r="B142" t="s">
        <v>875</v>
      </c>
      <c r="C142">
        <v>1</v>
      </c>
      <c r="D142" t="s">
        <v>307</v>
      </c>
      <c r="E142" t="s">
        <v>225</v>
      </c>
      <c r="F142" t="s">
        <v>258</v>
      </c>
      <c r="G142">
        <v>40.299999999999997</v>
      </c>
      <c r="H142">
        <v>32.4</v>
      </c>
      <c r="I142">
        <v>27.4</v>
      </c>
      <c r="J142">
        <v>2.3199999999999998</v>
      </c>
      <c r="K142">
        <v>63.2</v>
      </c>
      <c r="L142" t="s">
        <v>1582</v>
      </c>
      <c r="M142">
        <f t="shared" si="24"/>
        <v>63.2</v>
      </c>
      <c r="N142">
        <v>6.7</v>
      </c>
      <c r="O142" t="s">
        <v>108</v>
      </c>
      <c r="P142">
        <v>938</v>
      </c>
      <c r="R142" t="s">
        <v>325</v>
      </c>
      <c r="S142" t="s">
        <v>1484</v>
      </c>
      <c r="T142" t="s">
        <v>665</v>
      </c>
      <c r="U142" t="s">
        <v>621</v>
      </c>
      <c r="V142" t="s">
        <v>2</v>
      </c>
      <c r="X142">
        <v>140</v>
      </c>
      <c r="AC142">
        <v>0.08</v>
      </c>
      <c r="AE142">
        <v>0.09</v>
      </c>
    </row>
    <row r="143" spans="2:31" x14ac:dyDescent="0.25">
      <c r="B143" t="s">
        <v>876</v>
      </c>
      <c r="C143">
        <v>1</v>
      </c>
      <c r="D143" t="s">
        <v>307</v>
      </c>
      <c r="E143" t="s">
        <v>299</v>
      </c>
      <c r="F143" t="s">
        <v>258</v>
      </c>
      <c r="G143">
        <v>40.299999999999997</v>
      </c>
      <c r="H143">
        <v>32.4</v>
      </c>
      <c r="I143">
        <v>27.4</v>
      </c>
      <c r="J143">
        <v>2.3199999999999998</v>
      </c>
      <c r="K143">
        <v>63.2</v>
      </c>
      <c r="L143" t="s">
        <v>1582</v>
      </c>
      <c r="M143">
        <f t="shared" si="24"/>
        <v>63.2</v>
      </c>
      <c r="N143">
        <v>6.7</v>
      </c>
      <c r="O143" t="s">
        <v>108</v>
      </c>
      <c r="P143">
        <v>773</v>
      </c>
      <c r="Q143">
        <f t="shared" si="25"/>
        <v>0</v>
      </c>
      <c r="R143" t="s">
        <v>325</v>
      </c>
      <c r="S143" t="s">
        <v>1484</v>
      </c>
      <c r="T143" t="s">
        <v>665</v>
      </c>
      <c r="U143" t="s">
        <v>621</v>
      </c>
      <c r="V143" t="s">
        <v>2</v>
      </c>
      <c r="X143">
        <v>171</v>
      </c>
      <c r="AC143">
        <v>0.14000000000000001</v>
      </c>
      <c r="AE143">
        <v>0.18</v>
      </c>
    </row>
    <row r="144" spans="2:31" x14ac:dyDescent="0.25">
      <c r="B144" t="s">
        <v>877</v>
      </c>
      <c r="C144">
        <v>1</v>
      </c>
      <c r="D144" t="s">
        <v>307</v>
      </c>
      <c r="E144" t="s">
        <v>225</v>
      </c>
      <c r="F144" t="s">
        <v>258</v>
      </c>
      <c r="G144">
        <v>40.299999999999997</v>
      </c>
      <c r="H144">
        <v>32.4</v>
      </c>
      <c r="I144">
        <v>27.4</v>
      </c>
      <c r="J144">
        <v>2.3199999999999998</v>
      </c>
      <c r="K144">
        <v>63.2</v>
      </c>
      <c r="L144" t="s">
        <v>1582</v>
      </c>
      <c r="M144">
        <f t="shared" si="24"/>
        <v>63.2</v>
      </c>
      <c r="N144">
        <v>6.7</v>
      </c>
      <c r="O144" t="s">
        <v>108</v>
      </c>
      <c r="P144" s="29">
        <v>1239</v>
      </c>
      <c r="R144" t="s">
        <v>325</v>
      </c>
      <c r="S144" t="s">
        <v>1484</v>
      </c>
      <c r="T144" t="s">
        <v>665</v>
      </c>
      <c r="U144" t="s">
        <v>621</v>
      </c>
      <c r="V144" t="s">
        <v>2</v>
      </c>
      <c r="X144">
        <v>370</v>
      </c>
      <c r="AC144">
        <v>0.35</v>
      </c>
      <c r="AE144">
        <v>0.36</v>
      </c>
    </row>
    <row r="145" spans="1:34" x14ac:dyDescent="0.25">
      <c r="B145" t="s">
        <v>878</v>
      </c>
      <c r="C145">
        <v>1</v>
      </c>
      <c r="D145" t="s">
        <v>307</v>
      </c>
      <c r="E145" t="s">
        <v>299</v>
      </c>
      <c r="F145" t="s">
        <v>258</v>
      </c>
      <c r="G145">
        <v>40.299999999999997</v>
      </c>
      <c r="H145">
        <v>32.4</v>
      </c>
      <c r="I145">
        <v>27.4</v>
      </c>
      <c r="J145">
        <v>2.3199999999999998</v>
      </c>
      <c r="K145">
        <v>63.2</v>
      </c>
      <c r="L145" t="s">
        <v>1582</v>
      </c>
      <c r="M145">
        <f t="shared" si="24"/>
        <v>63.2</v>
      </c>
      <c r="N145">
        <v>6.7</v>
      </c>
      <c r="O145" t="s">
        <v>108</v>
      </c>
      <c r="P145">
        <v>794</v>
      </c>
      <c r="Q145">
        <f t="shared" si="25"/>
        <v>0</v>
      </c>
      <c r="R145" t="s">
        <v>325</v>
      </c>
      <c r="S145" t="s">
        <v>1484</v>
      </c>
      <c r="T145" t="s">
        <v>665</v>
      </c>
      <c r="U145" t="s">
        <v>621</v>
      </c>
      <c r="V145" t="s">
        <v>2</v>
      </c>
      <c r="X145">
        <v>190</v>
      </c>
      <c r="AC145">
        <v>0.18</v>
      </c>
      <c r="AE145">
        <v>0.18</v>
      </c>
    </row>
    <row r="146" spans="1:34" x14ac:dyDescent="0.25">
      <c r="B146" t="s">
        <v>900</v>
      </c>
      <c r="C146">
        <v>1</v>
      </c>
      <c r="D146" t="s">
        <v>307</v>
      </c>
      <c r="E146" t="s">
        <v>299</v>
      </c>
      <c r="F146" t="s">
        <v>258</v>
      </c>
      <c r="G146">
        <v>41.5</v>
      </c>
      <c r="H146">
        <v>27.1</v>
      </c>
      <c r="I146">
        <v>31.4</v>
      </c>
      <c r="J146">
        <v>1.74</v>
      </c>
      <c r="K146">
        <v>42</v>
      </c>
      <c r="L146" t="s">
        <v>1582</v>
      </c>
      <c r="M146">
        <f t="shared" si="24"/>
        <v>42</v>
      </c>
      <c r="N146">
        <v>5.9</v>
      </c>
      <c r="O146" t="s">
        <v>108</v>
      </c>
      <c r="P146" s="29">
        <v>1121</v>
      </c>
      <c r="Q146">
        <f t="shared" si="25"/>
        <v>0</v>
      </c>
      <c r="R146" t="s">
        <v>325</v>
      </c>
      <c r="S146" t="s">
        <v>1484</v>
      </c>
      <c r="T146" t="s">
        <v>664</v>
      </c>
      <c r="U146" t="s">
        <v>621</v>
      </c>
      <c r="V146" t="s">
        <v>2</v>
      </c>
      <c r="X146">
        <v>513</v>
      </c>
      <c r="AC146">
        <v>0.33</v>
      </c>
      <c r="AE146">
        <v>0.64</v>
      </c>
    </row>
    <row r="147" spans="1:34" x14ac:dyDescent="0.25">
      <c r="B147" t="s">
        <v>901</v>
      </c>
      <c r="C147">
        <v>1</v>
      </c>
      <c r="D147" t="s">
        <v>307</v>
      </c>
      <c r="E147" t="s">
        <v>225</v>
      </c>
      <c r="F147" t="s">
        <v>258</v>
      </c>
      <c r="G147">
        <v>41.5</v>
      </c>
      <c r="H147">
        <v>27.1</v>
      </c>
      <c r="I147">
        <v>31.4</v>
      </c>
      <c r="J147">
        <v>1.74</v>
      </c>
      <c r="K147">
        <v>42</v>
      </c>
      <c r="L147" t="s">
        <v>1582</v>
      </c>
      <c r="M147">
        <f t="shared" si="24"/>
        <v>42</v>
      </c>
      <c r="N147">
        <v>5.9</v>
      </c>
      <c r="O147" t="s">
        <v>108</v>
      </c>
      <c r="P147" s="29">
        <v>1062</v>
      </c>
      <c r="Q147">
        <f t="shared" si="25"/>
        <v>48.7</v>
      </c>
      <c r="R147" t="s">
        <v>309</v>
      </c>
      <c r="S147" t="s">
        <v>1484</v>
      </c>
      <c r="T147" t="s">
        <v>664</v>
      </c>
      <c r="U147" t="s">
        <v>621</v>
      </c>
      <c r="V147" t="s">
        <v>2</v>
      </c>
      <c r="X147">
        <v>372</v>
      </c>
      <c r="AC147">
        <v>0.28999999999999998</v>
      </c>
      <c r="AE147">
        <v>0.35</v>
      </c>
    </row>
    <row r="148" spans="1:34" x14ac:dyDescent="0.25">
      <c r="B148" t="s">
        <v>902</v>
      </c>
      <c r="C148">
        <v>1</v>
      </c>
      <c r="D148" t="s">
        <v>307</v>
      </c>
      <c r="E148" t="s">
        <v>299</v>
      </c>
      <c r="F148" t="s">
        <v>258</v>
      </c>
      <c r="G148">
        <v>41.5</v>
      </c>
      <c r="H148">
        <v>27.1</v>
      </c>
      <c r="I148">
        <v>31.4</v>
      </c>
      <c r="J148">
        <v>1.74</v>
      </c>
      <c r="K148">
        <v>42</v>
      </c>
      <c r="L148" t="s">
        <v>1582</v>
      </c>
      <c r="M148">
        <f t="shared" si="24"/>
        <v>42</v>
      </c>
      <c r="N148">
        <v>5.9</v>
      </c>
      <c r="O148" t="s">
        <v>108</v>
      </c>
      <c r="P148" s="29">
        <v>1095</v>
      </c>
      <c r="Q148">
        <f t="shared" si="25"/>
        <v>117.4</v>
      </c>
      <c r="R148" t="s">
        <v>330</v>
      </c>
      <c r="S148" t="s">
        <v>1484</v>
      </c>
      <c r="T148" t="s">
        <v>664</v>
      </c>
      <c r="U148" t="s">
        <v>621</v>
      </c>
      <c r="V148" t="s">
        <v>2</v>
      </c>
      <c r="X148">
        <v>415</v>
      </c>
      <c r="AC148">
        <v>0.6</v>
      </c>
      <c r="AE148">
        <v>0.86</v>
      </c>
    </row>
    <row r="149" spans="1:34" x14ac:dyDescent="0.25">
      <c r="B149" t="s">
        <v>903</v>
      </c>
      <c r="C149">
        <v>1</v>
      </c>
      <c r="D149" t="s">
        <v>307</v>
      </c>
      <c r="E149" t="s">
        <v>225</v>
      </c>
      <c r="F149" t="s">
        <v>258</v>
      </c>
      <c r="G149">
        <v>41.5</v>
      </c>
      <c r="H149">
        <v>27.1</v>
      </c>
      <c r="I149">
        <v>31.4</v>
      </c>
      <c r="J149">
        <v>1.74</v>
      </c>
      <c r="K149">
        <v>42</v>
      </c>
      <c r="L149" t="s">
        <v>1582</v>
      </c>
      <c r="M149">
        <f t="shared" si="24"/>
        <v>42</v>
      </c>
      <c r="N149">
        <v>5.9</v>
      </c>
      <c r="O149" t="s">
        <v>108</v>
      </c>
      <c r="P149" s="29">
        <v>1006</v>
      </c>
      <c r="Q149">
        <f t="shared" si="25"/>
        <v>19.5</v>
      </c>
      <c r="R149" t="s">
        <v>309</v>
      </c>
      <c r="S149" t="s">
        <v>1484</v>
      </c>
      <c r="T149" t="s">
        <v>664</v>
      </c>
      <c r="U149" t="s">
        <v>621</v>
      </c>
      <c r="V149" t="s">
        <v>2</v>
      </c>
      <c r="X149">
        <v>622</v>
      </c>
      <c r="AC149">
        <v>1.97</v>
      </c>
      <c r="AE149">
        <v>2.1</v>
      </c>
    </row>
    <row r="150" spans="1:34" x14ac:dyDescent="0.25">
      <c r="B150" t="s">
        <v>904</v>
      </c>
      <c r="C150">
        <v>1</v>
      </c>
      <c r="D150" t="s">
        <v>307</v>
      </c>
      <c r="E150" t="s">
        <v>299</v>
      </c>
      <c r="F150" t="s">
        <v>258</v>
      </c>
      <c r="G150">
        <v>41.5</v>
      </c>
      <c r="H150">
        <v>27.1</v>
      </c>
      <c r="I150">
        <v>31.4</v>
      </c>
      <c r="J150">
        <v>1.74</v>
      </c>
      <c r="K150">
        <v>42</v>
      </c>
      <c r="L150" t="s">
        <v>1582</v>
      </c>
      <c r="M150">
        <f t="shared" si="24"/>
        <v>42</v>
      </c>
      <c r="N150">
        <v>5.9</v>
      </c>
      <c r="O150" t="s">
        <v>108</v>
      </c>
      <c r="P150">
        <v>938</v>
      </c>
      <c r="Q150">
        <f t="shared" si="25"/>
        <v>0</v>
      </c>
      <c r="R150" t="s">
        <v>325</v>
      </c>
      <c r="S150" t="s">
        <v>1484</v>
      </c>
      <c r="T150" t="s">
        <v>664</v>
      </c>
      <c r="U150" t="s">
        <v>621</v>
      </c>
      <c r="V150" t="s">
        <v>2</v>
      </c>
      <c r="X150">
        <v>491</v>
      </c>
      <c r="AC150">
        <v>0.23</v>
      </c>
      <c r="AE150">
        <v>0.32</v>
      </c>
    </row>
    <row r="151" spans="1:34" x14ac:dyDescent="0.25">
      <c r="B151" t="s">
        <v>905</v>
      </c>
      <c r="C151">
        <v>1</v>
      </c>
      <c r="D151" t="s">
        <v>307</v>
      </c>
      <c r="E151" t="s">
        <v>225</v>
      </c>
      <c r="F151" t="s">
        <v>258</v>
      </c>
      <c r="G151">
        <v>41.5</v>
      </c>
      <c r="H151">
        <v>27.1</v>
      </c>
      <c r="I151">
        <v>31.4</v>
      </c>
      <c r="J151">
        <v>1.74</v>
      </c>
      <c r="K151">
        <v>42</v>
      </c>
      <c r="L151" t="s">
        <v>1582</v>
      </c>
      <c r="M151">
        <f t="shared" si="24"/>
        <v>42</v>
      </c>
      <c r="N151">
        <v>5.9</v>
      </c>
      <c r="O151" t="s">
        <v>108</v>
      </c>
      <c r="P151">
        <v>773</v>
      </c>
      <c r="R151" t="s">
        <v>325</v>
      </c>
      <c r="S151" t="s">
        <v>1484</v>
      </c>
      <c r="T151" t="s">
        <v>664</v>
      </c>
      <c r="U151" t="s">
        <v>621</v>
      </c>
      <c r="V151" t="s">
        <v>2</v>
      </c>
      <c r="X151">
        <v>482</v>
      </c>
      <c r="AC151">
        <v>0.32</v>
      </c>
      <c r="AE151">
        <v>0.4</v>
      </c>
    </row>
    <row r="152" spans="1:34" x14ac:dyDescent="0.25">
      <c r="B152" t="s">
        <v>906</v>
      </c>
      <c r="C152">
        <v>1</v>
      </c>
      <c r="D152" t="s">
        <v>307</v>
      </c>
      <c r="E152" t="s">
        <v>299</v>
      </c>
      <c r="F152" t="s">
        <v>258</v>
      </c>
      <c r="G152">
        <v>41.5</v>
      </c>
      <c r="H152">
        <v>27.1</v>
      </c>
      <c r="I152">
        <v>31.4</v>
      </c>
      <c r="J152">
        <v>1.74</v>
      </c>
      <c r="K152">
        <v>42</v>
      </c>
      <c r="L152" t="s">
        <v>1582</v>
      </c>
      <c r="M152">
        <f t="shared" si="24"/>
        <v>42</v>
      </c>
      <c r="N152">
        <v>5.9</v>
      </c>
      <c r="O152" t="s">
        <v>108</v>
      </c>
      <c r="P152" s="29">
        <v>1239</v>
      </c>
      <c r="Q152">
        <f t="shared" si="25"/>
        <v>0</v>
      </c>
      <c r="R152" t="s">
        <v>325</v>
      </c>
      <c r="S152" t="s">
        <v>1484</v>
      </c>
      <c r="T152" t="s">
        <v>664</v>
      </c>
      <c r="U152" t="s">
        <v>621</v>
      </c>
      <c r="V152" t="s">
        <v>2</v>
      </c>
      <c r="X152" s="29">
        <v>1076</v>
      </c>
      <c r="AC152">
        <v>0.75</v>
      </c>
      <c r="AE152">
        <v>0.94</v>
      </c>
    </row>
    <row r="153" spans="1:34" x14ac:dyDescent="0.25">
      <c r="B153" t="s">
        <v>907</v>
      </c>
      <c r="C153">
        <v>1</v>
      </c>
      <c r="D153" t="s">
        <v>307</v>
      </c>
      <c r="E153" t="s">
        <v>225</v>
      </c>
      <c r="F153" t="s">
        <v>258</v>
      </c>
      <c r="G153">
        <v>41.5</v>
      </c>
      <c r="H153">
        <v>27.1</v>
      </c>
      <c r="I153">
        <v>31.4</v>
      </c>
      <c r="J153">
        <v>1.74</v>
      </c>
      <c r="K153">
        <v>42</v>
      </c>
      <c r="L153" t="s">
        <v>1582</v>
      </c>
      <c r="M153">
        <f t="shared" si="24"/>
        <v>42</v>
      </c>
      <c r="N153">
        <v>5.9</v>
      </c>
      <c r="O153" t="s">
        <v>108</v>
      </c>
      <c r="P153">
        <v>794</v>
      </c>
      <c r="R153" t="s">
        <v>325</v>
      </c>
      <c r="S153" t="s">
        <v>1484</v>
      </c>
      <c r="T153" t="s">
        <v>664</v>
      </c>
      <c r="U153" t="s">
        <v>621</v>
      </c>
      <c r="V153" t="s">
        <v>2</v>
      </c>
      <c r="X153">
        <v>342</v>
      </c>
      <c r="AC153">
        <v>0.38</v>
      </c>
      <c r="AE153">
        <v>0.39</v>
      </c>
    </row>
    <row r="154" spans="1:34" x14ac:dyDescent="0.25">
      <c r="A154" s="8" t="s">
        <v>986</v>
      </c>
      <c r="B154" t="s">
        <v>987</v>
      </c>
      <c r="C154">
        <v>1</v>
      </c>
      <c r="D154" t="s">
        <v>307</v>
      </c>
      <c r="E154" t="s">
        <v>1492</v>
      </c>
      <c r="F154" t="s">
        <v>378</v>
      </c>
      <c r="G154">
        <v>10</v>
      </c>
      <c r="H154">
        <v>55</v>
      </c>
      <c r="I154">
        <v>35</v>
      </c>
      <c r="K154">
        <v>12.5</v>
      </c>
      <c r="L154" t="s">
        <v>1582</v>
      </c>
      <c r="M154">
        <f t="shared" si="24"/>
        <v>12.5</v>
      </c>
      <c r="O154" t="s">
        <v>108</v>
      </c>
      <c r="P154" s="7">
        <v>918.45142028985504</v>
      </c>
      <c r="R154" t="s">
        <v>309</v>
      </c>
      <c r="S154" t="s">
        <v>42</v>
      </c>
      <c r="T154" t="s">
        <v>664</v>
      </c>
      <c r="U154" t="s">
        <v>308</v>
      </c>
      <c r="V154" t="s">
        <v>2</v>
      </c>
      <c r="AF154">
        <v>0.7</v>
      </c>
      <c r="AH154">
        <f>SUM(AF154:AG154)</f>
        <v>0.7</v>
      </c>
    </row>
    <row r="155" spans="1:34" x14ac:dyDescent="0.25">
      <c r="B155" t="s">
        <v>988</v>
      </c>
      <c r="C155">
        <v>1</v>
      </c>
      <c r="D155" t="s">
        <v>313</v>
      </c>
      <c r="E155" t="s">
        <v>1492</v>
      </c>
      <c r="F155" t="s">
        <v>260</v>
      </c>
      <c r="G155">
        <v>20</v>
      </c>
      <c r="H155">
        <v>65</v>
      </c>
      <c r="I155">
        <v>15</v>
      </c>
      <c r="K155">
        <v>21.3</v>
      </c>
      <c r="L155" t="s">
        <v>1582</v>
      </c>
      <c r="M155">
        <f t="shared" si="24"/>
        <v>21.3</v>
      </c>
      <c r="O155" t="s">
        <v>108</v>
      </c>
      <c r="P155" s="7">
        <v>918.45142028985504</v>
      </c>
      <c r="R155" t="s">
        <v>309</v>
      </c>
      <c r="S155" t="s">
        <v>1484</v>
      </c>
      <c r="T155" t="s">
        <v>664</v>
      </c>
      <c r="U155" t="s">
        <v>308</v>
      </c>
      <c r="V155" t="s">
        <v>2</v>
      </c>
      <c r="AC155">
        <v>0.2</v>
      </c>
      <c r="AD155">
        <v>0.1</v>
      </c>
      <c r="AE155">
        <f t="shared" ref="AE155:AE218" si="26">SUM(AC155:AD155)</f>
        <v>0.30000000000000004</v>
      </c>
    </row>
    <row r="156" spans="1:34" x14ac:dyDescent="0.25">
      <c r="B156" t="s">
        <v>871</v>
      </c>
      <c r="C156">
        <v>1</v>
      </c>
      <c r="D156" t="s">
        <v>313</v>
      </c>
      <c r="E156" t="s">
        <v>1492</v>
      </c>
      <c r="F156" t="s">
        <v>260</v>
      </c>
      <c r="G156">
        <v>20</v>
      </c>
      <c r="H156">
        <v>65</v>
      </c>
      <c r="I156">
        <v>15</v>
      </c>
      <c r="K156">
        <v>11.8</v>
      </c>
      <c r="L156" t="s">
        <v>1582</v>
      </c>
      <c r="M156">
        <f t="shared" si="24"/>
        <v>11.8</v>
      </c>
      <c r="O156" t="s">
        <v>108</v>
      </c>
      <c r="P156" s="7">
        <v>918.45142028985504</v>
      </c>
      <c r="R156" t="s">
        <v>309</v>
      </c>
      <c r="S156" t="s">
        <v>42</v>
      </c>
      <c r="T156" t="s">
        <v>664</v>
      </c>
      <c r="U156" t="s">
        <v>308</v>
      </c>
      <c r="V156" t="s">
        <v>2</v>
      </c>
      <c r="AC156">
        <v>0.4</v>
      </c>
      <c r="AD156">
        <v>0.1</v>
      </c>
      <c r="AE156">
        <f t="shared" si="26"/>
        <v>0.5</v>
      </c>
    </row>
    <row r="157" spans="1:34" x14ac:dyDescent="0.25">
      <c r="B157" t="s">
        <v>989</v>
      </c>
      <c r="C157">
        <v>1</v>
      </c>
      <c r="D157" t="s">
        <v>307</v>
      </c>
      <c r="E157" t="s">
        <v>1492</v>
      </c>
      <c r="F157" t="s">
        <v>260</v>
      </c>
      <c r="G157">
        <v>20</v>
      </c>
      <c r="H157">
        <v>65</v>
      </c>
      <c r="I157">
        <v>15</v>
      </c>
      <c r="K157">
        <v>411.9</v>
      </c>
      <c r="L157" t="s">
        <v>1582</v>
      </c>
      <c r="M157">
        <f t="shared" si="24"/>
        <v>411.9</v>
      </c>
      <c r="O157" t="s">
        <v>108</v>
      </c>
      <c r="P157" s="7">
        <v>918.45142028985504</v>
      </c>
      <c r="Q157">
        <v>0</v>
      </c>
      <c r="T157" t="s">
        <v>664</v>
      </c>
      <c r="U157" t="s">
        <v>308</v>
      </c>
      <c r="V157" t="s">
        <v>2</v>
      </c>
      <c r="AC157">
        <v>2.4</v>
      </c>
      <c r="AE157">
        <f t="shared" si="26"/>
        <v>2.4</v>
      </c>
      <c r="AF157">
        <v>1.1000000000000001</v>
      </c>
      <c r="AG157">
        <v>0.1</v>
      </c>
      <c r="AH157">
        <f t="shared" ref="AH157:AH220" si="27">SUM(AF157:AG157)</f>
        <v>1.2000000000000002</v>
      </c>
    </row>
    <row r="158" spans="1:34" x14ac:dyDescent="0.25">
      <c r="B158" t="s">
        <v>990</v>
      </c>
      <c r="C158">
        <v>1</v>
      </c>
      <c r="D158" t="s">
        <v>307</v>
      </c>
      <c r="E158" t="s">
        <v>1492</v>
      </c>
      <c r="F158" t="s">
        <v>260</v>
      </c>
      <c r="G158">
        <v>20</v>
      </c>
      <c r="H158">
        <v>65</v>
      </c>
      <c r="I158">
        <v>15</v>
      </c>
      <c r="K158">
        <v>312.60000000000002</v>
      </c>
      <c r="L158" t="s">
        <v>1582</v>
      </c>
      <c r="M158">
        <f t="shared" si="24"/>
        <v>312.60000000000002</v>
      </c>
      <c r="O158" t="s">
        <v>108</v>
      </c>
      <c r="P158" s="7">
        <v>918.45142028985504</v>
      </c>
      <c r="Q158">
        <v>0</v>
      </c>
      <c r="T158" t="s">
        <v>664</v>
      </c>
      <c r="U158" t="s">
        <v>308</v>
      </c>
      <c r="V158" t="s">
        <v>2</v>
      </c>
      <c r="AC158">
        <v>1.6</v>
      </c>
      <c r="AE158">
        <f t="shared" si="26"/>
        <v>1.6</v>
      </c>
      <c r="AF158">
        <v>0.6</v>
      </c>
      <c r="AH158">
        <f t="shared" si="27"/>
        <v>0.6</v>
      </c>
    </row>
    <row r="159" spans="1:34" x14ac:dyDescent="0.25">
      <c r="B159" t="s">
        <v>991</v>
      </c>
      <c r="C159">
        <v>1</v>
      </c>
      <c r="D159" t="s">
        <v>307</v>
      </c>
      <c r="E159" t="s">
        <v>1492</v>
      </c>
      <c r="F159" t="s">
        <v>378</v>
      </c>
      <c r="G159">
        <v>10</v>
      </c>
      <c r="H159">
        <v>55</v>
      </c>
      <c r="I159">
        <v>35</v>
      </c>
      <c r="K159">
        <v>12.5</v>
      </c>
      <c r="L159" t="s">
        <v>1582</v>
      </c>
      <c r="M159">
        <f t="shared" si="24"/>
        <v>12.5</v>
      </c>
      <c r="O159" t="s">
        <v>108</v>
      </c>
      <c r="P159" s="7">
        <v>1121.3644124168516</v>
      </c>
      <c r="R159" t="s">
        <v>309</v>
      </c>
      <c r="S159" t="s">
        <v>42</v>
      </c>
      <c r="T159" t="s">
        <v>664</v>
      </c>
      <c r="U159" t="s">
        <v>308</v>
      </c>
      <c r="V159" t="s">
        <v>2</v>
      </c>
      <c r="AF159">
        <v>0.15</v>
      </c>
      <c r="AH159">
        <f t="shared" si="27"/>
        <v>0.15</v>
      </c>
    </row>
    <row r="160" spans="1:34" x14ac:dyDescent="0.25">
      <c r="B160" t="s">
        <v>992</v>
      </c>
      <c r="C160">
        <v>1</v>
      </c>
      <c r="D160" t="s">
        <v>313</v>
      </c>
      <c r="E160" t="s">
        <v>1492</v>
      </c>
      <c r="F160" t="s">
        <v>260</v>
      </c>
      <c r="G160">
        <v>20</v>
      </c>
      <c r="H160">
        <v>65</v>
      </c>
      <c r="I160">
        <v>15</v>
      </c>
      <c r="K160">
        <v>21.3</v>
      </c>
      <c r="L160" t="s">
        <v>1582</v>
      </c>
      <c r="M160">
        <f t="shared" si="24"/>
        <v>21.3</v>
      </c>
      <c r="O160" t="s">
        <v>108</v>
      </c>
      <c r="P160" s="7">
        <v>1121.3644124168516</v>
      </c>
      <c r="R160" t="s">
        <v>309</v>
      </c>
      <c r="S160" t="s">
        <v>1484</v>
      </c>
      <c r="T160" t="s">
        <v>664</v>
      </c>
      <c r="U160" t="s">
        <v>308</v>
      </c>
      <c r="V160" t="s">
        <v>2</v>
      </c>
      <c r="AC160">
        <v>0.3</v>
      </c>
      <c r="AD160">
        <v>0.3</v>
      </c>
      <c r="AE160">
        <f t="shared" si="26"/>
        <v>0.6</v>
      </c>
      <c r="AF160">
        <v>0.1</v>
      </c>
      <c r="AG160">
        <v>0.05</v>
      </c>
      <c r="AH160">
        <f t="shared" si="27"/>
        <v>0.15000000000000002</v>
      </c>
    </row>
    <row r="161" spans="2:34" x14ac:dyDescent="0.25">
      <c r="B161" t="s">
        <v>993</v>
      </c>
      <c r="C161">
        <v>1</v>
      </c>
      <c r="D161" t="s">
        <v>313</v>
      </c>
      <c r="E161" t="s">
        <v>1492</v>
      </c>
      <c r="F161" t="s">
        <v>260</v>
      </c>
      <c r="G161">
        <v>20</v>
      </c>
      <c r="H161">
        <v>65</v>
      </c>
      <c r="I161">
        <v>15</v>
      </c>
      <c r="K161">
        <v>11.8</v>
      </c>
      <c r="L161" t="s">
        <v>1582</v>
      </c>
      <c r="M161">
        <f t="shared" si="24"/>
        <v>11.8</v>
      </c>
      <c r="O161" t="s">
        <v>108</v>
      </c>
      <c r="P161" s="7">
        <v>1121.3644124168516</v>
      </c>
      <c r="R161" t="s">
        <v>309</v>
      </c>
      <c r="S161" t="s">
        <v>42</v>
      </c>
      <c r="T161" t="s">
        <v>664</v>
      </c>
      <c r="U161" t="s">
        <v>308</v>
      </c>
      <c r="V161" t="s">
        <v>2</v>
      </c>
      <c r="AC161">
        <v>0.25</v>
      </c>
      <c r="AD161">
        <v>0.15</v>
      </c>
      <c r="AE161">
        <f t="shared" si="26"/>
        <v>0.4</v>
      </c>
      <c r="AG161">
        <v>0.1</v>
      </c>
      <c r="AH161">
        <f t="shared" si="27"/>
        <v>0.1</v>
      </c>
    </row>
    <row r="162" spans="2:34" x14ac:dyDescent="0.25">
      <c r="B162" t="s">
        <v>994</v>
      </c>
      <c r="C162">
        <v>1</v>
      </c>
      <c r="D162" t="s">
        <v>307</v>
      </c>
      <c r="E162" t="s">
        <v>1492</v>
      </c>
      <c r="F162" t="s">
        <v>260</v>
      </c>
      <c r="G162">
        <v>20</v>
      </c>
      <c r="H162">
        <v>65</v>
      </c>
      <c r="I162">
        <v>15</v>
      </c>
      <c r="K162">
        <v>19</v>
      </c>
      <c r="L162" t="s">
        <v>1582</v>
      </c>
      <c r="M162">
        <f t="shared" si="24"/>
        <v>19</v>
      </c>
      <c r="O162" t="s">
        <v>108</v>
      </c>
      <c r="P162" s="7">
        <v>1121.3644124168516</v>
      </c>
      <c r="R162" t="s">
        <v>309</v>
      </c>
      <c r="S162" t="s">
        <v>1484</v>
      </c>
      <c r="T162" t="s">
        <v>664</v>
      </c>
      <c r="U162" t="s">
        <v>308</v>
      </c>
      <c r="V162" t="s">
        <v>2</v>
      </c>
      <c r="AG162">
        <v>0.05</v>
      </c>
      <c r="AH162">
        <f t="shared" si="27"/>
        <v>0.05</v>
      </c>
    </row>
    <row r="163" spans="2:34" x14ac:dyDescent="0.25">
      <c r="B163" t="s">
        <v>995</v>
      </c>
      <c r="C163">
        <v>1</v>
      </c>
      <c r="D163" t="s">
        <v>307</v>
      </c>
      <c r="E163" t="s">
        <v>1492</v>
      </c>
      <c r="F163" t="s">
        <v>260</v>
      </c>
      <c r="G163">
        <v>20</v>
      </c>
      <c r="H163">
        <v>65</v>
      </c>
      <c r="I163">
        <v>15</v>
      </c>
      <c r="K163">
        <v>33</v>
      </c>
      <c r="L163" t="s">
        <v>1582</v>
      </c>
      <c r="M163">
        <f t="shared" si="24"/>
        <v>33</v>
      </c>
      <c r="O163" t="s">
        <v>108</v>
      </c>
      <c r="P163" s="7">
        <v>1121.3644124168516</v>
      </c>
      <c r="R163" t="s">
        <v>309</v>
      </c>
      <c r="S163" t="s">
        <v>1484</v>
      </c>
      <c r="T163" t="s">
        <v>664</v>
      </c>
      <c r="U163" t="s">
        <v>308</v>
      </c>
      <c r="V163" t="s">
        <v>2</v>
      </c>
      <c r="AG163">
        <v>0.08</v>
      </c>
      <c r="AH163">
        <f t="shared" si="27"/>
        <v>0.08</v>
      </c>
    </row>
    <row r="164" spans="2:34" x14ac:dyDescent="0.25">
      <c r="B164" t="s">
        <v>996</v>
      </c>
      <c r="C164">
        <v>1</v>
      </c>
      <c r="D164" t="s">
        <v>307</v>
      </c>
      <c r="E164" t="s">
        <v>1492</v>
      </c>
      <c r="F164" t="s">
        <v>260</v>
      </c>
      <c r="G164">
        <v>20</v>
      </c>
      <c r="H164">
        <v>65</v>
      </c>
      <c r="I164">
        <v>15</v>
      </c>
      <c r="K164">
        <v>411.9</v>
      </c>
      <c r="L164" t="s">
        <v>1582</v>
      </c>
      <c r="M164">
        <f t="shared" si="24"/>
        <v>411.9</v>
      </c>
      <c r="O164" t="s">
        <v>108</v>
      </c>
      <c r="P164" s="7">
        <v>1121.3644124168516</v>
      </c>
      <c r="Q164">
        <v>0</v>
      </c>
      <c r="T164" t="s">
        <v>664</v>
      </c>
      <c r="U164" t="s">
        <v>308</v>
      </c>
      <c r="V164" t="s">
        <v>2</v>
      </c>
      <c r="AC164">
        <v>1</v>
      </c>
      <c r="AD164">
        <v>0.1</v>
      </c>
      <c r="AE164">
        <f t="shared" si="26"/>
        <v>1.1000000000000001</v>
      </c>
      <c r="AF164">
        <v>0.27</v>
      </c>
      <c r="AG164">
        <v>0.4</v>
      </c>
      <c r="AH164">
        <f t="shared" si="27"/>
        <v>0.67</v>
      </c>
    </row>
    <row r="165" spans="2:34" x14ac:dyDescent="0.25">
      <c r="B165" t="s">
        <v>997</v>
      </c>
      <c r="C165">
        <v>1</v>
      </c>
      <c r="D165" t="s">
        <v>307</v>
      </c>
      <c r="E165" t="s">
        <v>1492</v>
      </c>
      <c r="F165" t="s">
        <v>260</v>
      </c>
      <c r="G165">
        <v>20</v>
      </c>
      <c r="H165">
        <v>65</v>
      </c>
      <c r="I165">
        <v>15</v>
      </c>
      <c r="K165">
        <v>312.60000000000002</v>
      </c>
      <c r="L165" t="s">
        <v>1582</v>
      </c>
      <c r="M165">
        <f t="shared" si="24"/>
        <v>312.60000000000002</v>
      </c>
      <c r="O165" t="s">
        <v>108</v>
      </c>
      <c r="P165" s="7">
        <v>1121.3644124168516</v>
      </c>
      <c r="Q165">
        <v>0</v>
      </c>
      <c r="T165" t="s">
        <v>664</v>
      </c>
      <c r="U165" t="s">
        <v>308</v>
      </c>
      <c r="V165" t="s">
        <v>2</v>
      </c>
      <c r="AC165">
        <v>0.7</v>
      </c>
      <c r="AD165">
        <v>0.1</v>
      </c>
      <c r="AE165">
        <f t="shared" si="26"/>
        <v>0.79999999999999993</v>
      </c>
      <c r="AF165">
        <v>0.22</v>
      </c>
      <c r="AG165">
        <v>0.52</v>
      </c>
      <c r="AH165">
        <f t="shared" si="27"/>
        <v>0.74</v>
      </c>
    </row>
    <row r="166" spans="2:34" x14ac:dyDescent="0.25">
      <c r="B166" t="s">
        <v>998</v>
      </c>
      <c r="C166">
        <v>1</v>
      </c>
      <c r="D166" t="s">
        <v>225</v>
      </c>
      <c r="E166" t="s">
        <v>225</v>
      </c>
      <c r="F166" t="s">
        <v>260</v>
      </c>
      <c r="G166">
        <v>20</v>
      </c>
      <c r="H166">
        <v>65</v>
      </c>
      <c r="I166">
        <v>15</v>
      </c>
      <c r="K166">
        <v>120.4</v>
      </c>
      <c r="L166" t="s">
        <v>1582</v>
      </c>
      <c r="M166">
        <f t="shared" si="24"/>
        <v>120.4</v>
      </c>
      <c r="O166" t="s">
        <v>108</v>
      </c>
      <c r="P166" s="7">
        <v>1121.3644124168516</v>
      </c>
      <c r="R166" t="s">
        <v>325</v>
      </c>
      <c r="S166" t="s">
        <v>780</v>
      </c>
      <c r="T166" t="s">
        <v>664</v>
      </c>
      <c r="U166" t="s">
        <v>268</v>
      </c>
      <c r="V166" t="s">
        <v>2</v>
      </c>
      <c r="AC166">
        <v>1.1499999999999999</v>
      </c>
      <c r="AE166">
        <f t="shared" si="26"/>
        <v>1.1499999999999999</v>
      </c>
    </row>
    <row r="167" spans="2:34" x14ac:dyDescent="0.25">
      <c r="B167" t="s">
        <v>999</v>
      </c>
      <c r="C167">
        <v>1</v>
      </c>
      <c r="D167" t="s">
        <v>225</v>
      </c>
      <c r="E167" t="s">
        <v>225</v>
      </c>
      <c r="F167" t="s">
        <v>260</v>
      </c>
      <c r="G167">
        <v>20</v>
      </c>
      <c r="H167">
        <v>65</v>
      </c>
      <c r="I167">
        <v>15</v>
      </c>
      <c r="K167">
        <v>121.3</v>
      </c>
      <c r="L167" t="s">
        <v>1582</v>
      </c>
      <c r="M167">
        <f t="shared" si="24"/>
        <v>121.3</v>
      </c>
      <c r="O167" t="s">
        <v>108</v>
      </c>
      <c r="P167" s="7">
        <v>1121.3644124168516</v>
      </c>
      <c r="R167" t="s">
        <v>325</v>
      </c>
      <c r="S167" t="s">
        <v>780</v>
      </c>
      <c r="T167" t="s">
        <v>664</v>
      </c>
      <c r="U167" t="s">
        <v>268</v>
      </c>
      <c r="V167" t="s">
        <v>2</v>
      </c>
      <c r="AC167">
        <v>1.1499999999999999</v>
      </c>
      <c r="AE167">
        <f t="shared" si="26"/>
        <v>1.1499999999999999</v>
      </c>
    </row>
    <row r="168" spans="2:34" x14ac:dyDescent="0.25">
      <c r="B168" t="s">
        <v>1000</v>
      </c>
      <c r="C168">
        <v>1</v>
      </c>
      <c r="D168" t="s">
        <v>307</v>
      </c>
      <c r="E168" t="s">
        <v>1492</v>
      </c>
      <c r="F168" t="s">
        <v>260</v>
      </c>
      <c r="G168">
        <v>20</v>
      </c>
      <c r="H168">
        <v>65</v>
      </c>
      <c r="I168">
        <v>15</v>
      </c>
      <c r="K168">
        <v>49</v>
      </c>
      <c r="L168" t="s">
        <v>1582</v>
      </c>
      <c r="M168">
        <f t="shared" si="24"/>
        <v>49</v>
      </c>
      <c r="O168" t="s">
        <v>108</v>
      </c>
      <c r="P168" s="7">
        <v>1121.3644124168516</v>
      </c>
      <c r="R168" t="s">
        <v>330</v>
      </c>
      <c r="S168" t="s">
        <v>42</v>
      </c>
      <c r="T168" t="s">
        <v>664</v>
      </c>
      <c r="U168" t="s">
        <v>621</v>
      </c>
      <c r="V168" t="s">
        <v>2</v>
      </c>
      <c r="AG168">
        <v>0.05</v>
      </c>
      <c r="AH168">
        <f t="shared" si="27"/>
        <v>0.05</v>
      </c>
    </row>
    <row r="169" spans="2:34" x14ac:dyDescent="0.25">
      <c r="B169" t="s">
        <v>1001</v>
      </c>
      <c r="C169">
        <v>1</v>
      </c>
      <c r="D169" t="s">
        <v>307</v>
      </c>
      <c r="E169" t="s">
        <v>1492</v>
      </c>
      <c r="F169" t="s">
        <v>260</v>
      </c>
      <c r="G169">
        <v>20</v>
      </c>
      <c r="H169">
        <v>65</v>
      </c>
      <c r="I169">
        <v>15</v>
      </c>
      <c r="K169">
        <v>42.6</v>
      </c>
      <c r="L169" t="s">
        <v>1582</v>
      </c>
      <c r="M169">
        <f t="shared" si="24"/>
        <v>42.6</v>
      </c>
      <c r="O169" t="s">
        <v>108</v>
      </c>
      <c r="P169" s="7">
        <v>1121.3644124168516</v>
      </c>
      <c r="R169" t="s">
        <v>330</v>
      </c>
      <c r="S169" t="s">
        <v>42</v>
      </c>
      <c r="T169" t="s">
        <v>664</v>
      </c>
      <c r="U169" t="s">
        <v>621</v>
      </c>
      <c r="V169" t="s">
        <v>2</v>
      </c>
      <c r="AG169">
        <v>0.03</v>
      </c>
      <c r="AH169">
        <f t="shared" si="27"/>
        <v>0.03</v>
      </c>
    </row>
    <row r="170" spans="2:34" x14ac:dyDescent="0.25">
      <c r="B170" t="s">
        <v>1002</v>
      </c>
      <c r="C170">
        <v>1</v>
      </c>
      <c r="D170" t="s">
        <v>313</v>
      </c>
      <c r="E170" t="s">
        <v>1492</v>
      </c>
      <c r="F170" t="s">
        <v>260</v>
      </c>
      <c r="G170">
        <v>20</v>
      </c>
      <c r="H170">
        <v>65</v>
      </c>
      <c r="I170">
        <v>15</v>
      </c>
      <c r="K170">
        <v>81.2</v>
      </c>
      <c r="L170" t="s">
        <v>1582</v>
      </c>
      <c r="M170">
        <f t="shared" si="24"/>
        <v>81.2</v>
      </c>
      <c r="O170" t="s">
        <v>108</v>
      </c>
      <c r="P170" s="7">
        <v>1121.3644124168516</v>
      </c>
      <c r="R170" t="s">
        <v>325</v>
      </c>
      <c r="S170" t="s">
        <v>42</v>
      </c>
      <c r="T170" t="s">
        <v>664</v>
      </c>
      <c r="U170" t="s">
        <v>621</v>
      </c>
      <c r="V170" t="s">
        <v>2</v>
      </c>
      <c r="AC170">
        <v>1</v>
      </c>
      <c r="AD170">
        <v>0.2</v>
      </c>
      <c r="AE170">
        <f t="shared" si="26"/>
        <v>1.2</v>
      </c>
    </row>
    <row r="171" spans="2:34" x14ac:dyDescent="0.25">
      <c r="B171" t="s">
        <v>1003</v>
      </c>
      <c r="C171">
        <v>1</v>
      </c>
      <c r="D171" t="s">
        <v>313</v>
      </c>
      <c r="E171" t="s">
        <v>1492</v>
      </c>
      <c r="F171" t="s">
        <v>260</v>
      </c>
      <c r="G171">
        <v>20</v>
      </c>
      <c r="H171">
        <v>65</v>
      </c>
      <c r="I171">
        <v>15</v>
      </c>
      <c r="K171">
        <v>74.8</v>
      </c>
      <c r="L171" t="s">
        <v>1582</v>
      </c>
      <c r="M171">
        <f t="shared" si="24"/>
        <v>74.8</v>
      </c>
      <c r="O171" t="s">
        <v>108</v>
      </c>
      <c r="P171" s="7">
        <v>1121.3644124168516</v>
      </c>
      <c r="R171" t="s">
        <v>325</v>
      </c>
      <c r="S171" t="s">
        <v>42</v>
      </c>
      <c r="T171" t="s">
        <v>664</v>
      </c>
      <c r="U171" t="s">
        <v>621</v>
      </c>
      <c r="V171" t="s">
        <v>2</v>
      </c>
      <c r="AC171">
        <v>0.5</v>
      </c>
      <c r="AD171">
        <v>0.1</v>
      </c>
      <c r="AE171">
        <f t="shared" si="26"/>
        <v>0.6</v>
      </c>
    </row>
    <row r="172" spans="2:34" x14ac:dyDescent="0.25">
      <c r="B172" t="s">
        <v>1004</v>
      </c>
      <c r="C172">
        <v>1</v>
      </c>
      <c r="D172" t="s">
        <v>307</v>
      </c>
      <c r="E172" t="s">
        <v>1492</v>
      </c>
      <c r="F172" t="s">
        <v>378</v>
      </c>
      <c r="G172">
        <v>10</v>
      </c>
      <c r="H172">
        <v>55</v>
      </c>
      <c r="I172">
        <v>35</v>
      </c>
      <c r="K172">
        <v>30</v>
      </c>
      <c r="L172" t="s">
        <v>1582</v>
      </c>
      <c r="M172">
        <f t="shared" si="24"/>
        <v>30</v>
      </c>
      <c r="O172" t="s">
        <v>108</v>
      </c>
      <c r="P172" s="7">
        <v>1077.2175324675325</v>
      </c>
      <c r="R172" t="s">
        <v>309</v>
      </c>
      <c r="S172" t="s">
        <v>42</v>
      </c>
      <c r="T172" t="s">
        <v>664</v>
      </c>
      <c r="U172" t="s">
        <v>308</v>
      </c>
      <c r="V172" t="s">
        <v>2</v>
      </c>
      <c r="AF172">
        <v>0.08</v>
      </c>
      <c r="AG172">
        <v>0.1</v>
      </c>
      <c r="AH172">
        <f t="shared" si="27"/>
        <v>0.18</v>
      </c>
    </row>
    <row r="173" spans="2:34" x14ac:dyDescent="0.25">
      <c r="B173" t="s">
        <v>1005</v>
      </c>
      <c r="C173">
        <v>1</v>
      </c>
      <c r="D173" t="s">
        <v>307</v>
      </c>
      <c r="E173" t="s">
        <v>1492</v>
      </c>
      <c r="F173" t="s">
        <v>378</v>
      </c>
      <c r="G173">
        <v>10</v>
      </c>
      <c r="H173">
        <v>55</v>
      </c>
      <c r="I173">
        <v>35</v>
      </c>
      <c r="K173">
        <v>12.5</v>
      </c>
      <c r="L173" t="s">
        <v>1582</v>
      </c>
      <c r="M173">
        <f t="shared" si="24"/>
        <v>12.5</v>
      </c>
      <c r="O173" t="s">
        <v>108</v>
      </c>
      <c r="P173" s="7">
        <v>1077.2175324675325</v>
      </c>
      <c r="R173" t="s">
        <v>309</v>
      </c>
      <c r="S173" t="s">
        <v>42</v>
      </c>
      <c r="T173" t="s">
        <v>664</v>
      </c>
      <c r="U173" t="s">
        <v>308</v>
      </c>
      <c r="V173" t="s">
        <v>2</v>
      </c>
      <c r="AF173">
        <v>0.95</v>
      </c>
      <c r="AG173">
        <v>0.1</v>
      </c>
      <c r="AH173">
        <f t="shared" si="27"/>
        <v>1.05</v>
      </c>
    </row>
    <row r="174" spans="2:34" x14ac:dyDescent="0.25">
      <c r="B174" t="s">
        <v>1006</v>
      </c>
      <c r="C174">
        <v>1</v>
      </c>
      <c r="D174" t="s">
        <v>313</v>
      </c>
      <c r="E174" t="s">
        <v>1492</v>
      </c>
      <c r="F174" t="s">
        <v>260</v>
      </c>
      <c r="G174">
        <v>20</v>
      </c>
      <c r="H174">
        <v>65</v>
      </c>
      <c r="I174">
        <v>15</v>
      </c>
      <c r="K174">
        <v>21.3</v>
      </c>
      <c r="L174" t="s">
        <v>1582</v>
      </c>
      <c r="M174">
        <f t="shared" si="24"/>
        <v>21.3</v>
      </c>
      <c r="O174" t="s">
        <v>108</v>
      </c>
      <c r="P174" s="7">
        <v>1077.2175324675325</v>
      </c>
      <c r="R174" t="s">
        <v>309</v>
      </c>
      <c r="S174" t="s">
        <v>1484</v>
      </c>
      <c r="T174" t="s">
        <v>664</v>
      </c>
      <c r="U174" t="s">
        <v>308</v>
      </c>
      <c r="V174" t="s">
        <v>2</v>
      </c>
      <c r="AC174">
        <v>0.4</v>
      </c>
      <c r="AD174">
        <v>0.5</v>
      </c>
      <c r="AE174">
        <f t="shared" si="26"/>
        <v>0.9</v>
      </c>
      <c r="AF174">
        <v>0.1</v>
      </c>
      <c r="AG174">
        <v>0.35</v>
      </c>
      <c r="AH174">
        <f t="shared" si="27"/>
        <v>0.44999999999999996</v>
      </c>
    </row>
    <row r="175" spans="2:34" x14ac:dyDescent="0.25">
      <c r="B175" t="s">
        <v>1007</v>
      </c>
      <c r="C175">
        <v>1</v>
      </c>
      <c r="D175" t="s">
        <v>313</v>
      </c>
      <c r="E175" t="s">
        <v>1492</v>
      </c>
      <c r="F175" t="s">
        <v>260</v>
      </c>
      <c r="G175">
        <v>20</v>
      </c>
      <c r="H175">
        <v>65</v>
      </c>
      <c r="I175">
        <v>15</v>
      </c>
      <c r="K175">
        <v>11.8</v>
      </c>
      <c r="L175" t="s">
        <v>1582</v>
      </c>
      <c r="M175">
        <f t="shared" si="24"/>
        <v>11.8</v>
      </c>
      <c r="O175" t="s">
        <v>108</v>
      </c>
      <c r="P175" s="7">
        <v>1077.2175324675325</v>
      </c>
      <c r="R175" t="s">
        <v>309</v>
      </c>
      <c r="S175" t="s">
        <v>42</v>
      </c>
      <c r="T175" t="s">
        <v>664</v>
      </c>
      <c r="U175" t="s">
        <v>308</v>
      </c>
      <c r="V175" t="s">
        <v>2</v>
      </c>
      <c r="AC175">
        <v>0.3</v>
      </c>
      <c r="AD175">
        <v>0.3</v>
      </c>
      <c r="AE175">
        <f t="shared" si="26"/>
        <v>0.6</v>
      </c>
      <c r="AF175">
        <v>0.2</v>
      </c>
      <c r="AG175">
        <v>0.35</v>
      </c>
      <c r="AH175">
        <f t="shared" si="27"/>
        <v>0.55000000000000004</v>
      </c>
    </row>
    <row r="176" spans="2:34" x14ac:dyDescent="0.25">
      <c r="B176" t="s">
        <v>1008</v>
      </c>
      <c r="C176">
        <v>1</v>
      </c>
      <c r="D176" t="s">
        <v>307</v>
      </c>
      <c r="E176" t="s">
        <v>1492</v>
      </c>
      <c r="F176" t="s">
        <v>260</v>
      </c>
      <c r="G176">
        <v>20</v>
      </c>
      <c r="H176">
        <v>65</v>
      </c>
      <c r="I176">
        <v>15</v>
      </c>
      <c r="K176">
        <v>19</v>
      </c>
      <c r="L176" t="s">
        <v>1582</v>
      </c>
      <c r="M176">
        <f t="shared" si="24"/>
        <v>19</v>
      </c>
      <c r="O176" t="s">
        <v>108</v>
      </c>
      <c r="P176" s="7">
        <v>1077.2175324675325</v>
      </c>
      <c r="R176" t="s">
        <v>309</v>
      </c>
      <c r="S176" t="s">
        <v>1484</v>
      </c>
      <c r="T176" t="s">
        <v>664</v>
      </c>
      <c r="U176" t="s">
        <v>308</v>
      </c>
      <c r="V176" t="s">
        <v>2</v>
      </c>
      <c r="AF176">
        <v>0.35</v>
      </c>
      <c r="AG176">
        <v>0.1</v>
      </c>
      <c r="AH176">
        <f t="shared" si="27"/>
        <v>0.44999999999999996</v>
      </c>
    </row>
    <row r="177" spans="2:34" x14ac:dyDescent="0.25">
      <c r="B177" t="s">
        <v>1009</v>
      </c>
      <c r="C177">
        <v>1</v>
      </c>
      <c r="D177" t="s">
        <v>307</v>
      </c>
      <c r="E177" t="s">
        <v>1492</v>
      </c>
      <c r="F177" t="s">
        <v>260</v>
      </c>
      <c r="G177">
        <v>20</v>
      </c>
      <c r="H177">
        <v>65</v>
      </c>
      <c r="I177">
        <v>15</v>
      </c>
      <c r="K177">
        <v>33</v>
      </c>
      <c r="L177" t="s">
        <v>1582</v>
      </c>
      <c r="M177">
        <f t="shared" si="24"/>
        <v>33</v>
      </c>
      <c r="O177" t="s">
        <v>108</v>
      </c>
      <c r="P177" s="7">
        <v>1077.2175324675325</v>
      </c>
      <c r="R177" t="s">
        <v>309</v>
      </c>
      <c r="S177" t="s">
        <v>1484</v>
      </c>
      <c r="T177" t="s">
        <v>664</v>
      </c>
      <c r="U177" t="s">
        <v>308</v>
      </c>
      <c r="V177" t="s">
        <v>2</v>
      </c>
      <c r="AF177">
        <v>0.42</v>
      </c>
      <c r="AG177">
        <v>0.1</v>
      </c>
      <c r="AH177">
        <f t="shared" si="27"/>
        <v>0.52</v>
      </c>
    </row>
    <row r="178" spans="2:34" x14ac:dyDescent="0.25">
      <c r="B178" t="s">
        <v>1010</v>
      </c>
      <c r="C178">
        <v>1</v>
      </c>
      <c r="D178" t="s">
        <v>307</v>
      </c>
      <c r="E178" t="s">
        <v>1492</v>
      </c>
      <c r="F178" t="s">
        <v>260</v>
      </c>
      <c r="G178">
        <v>20</v>
      </c>
      <c r="H178">
        <v>65</v>
      </c>
      <c r="I178">
        <v>15</v>
      </c>
      <c r="K178">
        <v>411.9</v>
      </c>
      <c r="L178" t="s">
        <v>1582</v>
      </c>
      <c r="M178">
        <f t="shared" si="24"/>
        <v>411.9</v>
      </c>
      <c r="O178" t="s">
        <v>108</v>
      </c>
      <c r="P178" s="7">
        <v>1077.2175324675325</v>
      </c>
      <c r="Q178">
        <v>0</v>
      </c>
      <c r="T178" t="s">
        <v>664</v>
      </c>
      <c r="U178" t="s">
        <v>308</v>
      </c>
      <c r="V178" t="s">
        <v>2</v>
      </c>
      <c r="AC178">
        <v>1</v>
      </c>
      <c r="AD178">
        <v>0.25</v>
      </c>
      <c r="AE178">
        <f t="shared" si="26"/>
        <v>1.25</v>
      </c>
      <c r="AF178">
        <v>1.4</v>
      </c>
      <c r="AG178">
        <v>1.1499999999999999</v>
      </c>
      <c r="AH178">
        <f t="shared" si="27"/>
        <v>2.5499999999999998</v>
      </c>
    </row>
    <row r="179" spans="2:34" x14ac:dyDescent="0.25">
      <c r="B179" t="s">
        <v>1011</v>
      </c>
      <c r="C179">
        <v>1</v>
      </c>
      <c r="D179" t="s">
        <v>307</v>
      </c>
      <c r="E179" t="s">
        <v>1492</v>
      </c>
      <c r="F179" t="s">
        <v>260</v>
      </c>
      <c r="G179">
        <v>20</v>
      </c>
      <c r="H179">
        <v>65</v>
      </c>
      <c r="I179">
        <v>15</v>
      </c>
      <c r="K179">
        <v>312.60000000000002</v>
      </c>
      <c r="L179" t="s">
        <v>1582</v>
      </c>
      <c r="M179">
        <f t="shared" si="24"/>
        <v>312.60000000000002</v>
      </c>
      <c r="O179" t="s">
        <v>108</v>
      </c>
      <c r="P179" s="7">
        <v>1077.2175324675325</v>
      </c>
      <c r="Q179">
        <v>0</v>
      </c>
      <c r="T179" t="s">
        <v>664</v>
      </c>
      <c r="U179" t="s">
        <v>308</v>
      </c>
      <c r="V179" t="s">
        <v>2</v>
      </c>
      <c r="AC179">
        <v>1.45</v>
      </c>
      <c r="AD179">
        <v>0.3</v>
      </c>
      <c r="AE179">
        <f t="shared" si="26"/>
        <v>1.75</v>
      </c>
      <c r="AF179">
        <v>1.3</v>
      </c>
      <c r="AG179">
        <v>1.4</v>
      </c>
      <c r="AH179">
        <f t="shared" si="27"/>
        <v>2.7</v>
      </c>
    </row>
    <row r="180" spans="2:34" x14ac:dyDescent="0.25">
      <c r="B180" t="s">
        <v>1012</v>
      </c>
      <c r="C180">
        <v>1</v>
      </c>
      <c r="D180" t="s">
        <v>225</v>
      </c>
      <c r="E180" t="s">
        <v>225</v>
      </c>
      <c r="F180" t="s">
        <v>260</v>
      </c>
      <c r="G180">
        <v>20</v>
      </c>
      <c r="H180">
        <v>65</v>
      </c>
      <c r="I180">
        <v>15</v>
      </c>
      <c r="K180">
        <v>120.4</v>
      </c>
      <c r="L180" t="s">
        <v>1582</v>
      </c>
      <c r="M180">
        <f t="shared" si="24"/>
        <v>120.4</v>
      </c>
      <c r="O180" t="s">
        <v>108</v>
      </c>
      <c r="P180" s="7">
        <v>1077.2175324675325</v>
      </c>
      <c r="R180" t="s">
        <v>325</v>
      </c>
      <c r="S180" t="s">
        <v>780</v>
      </c>
      <c r="T180" t="s">
        <v>664</v>
      </c>
      <c r="U180" t="s">
        <v>268</v>
      </c>
      <c r="V180" t="s">
        <v>2</v>
      </c>
      <c r="AC180">
        <v>0.25</v>
      </c>
      <c r="AD180">
        <v>0.05</v>
      </c>
      <c r="AE180">
        <f t="shared" si="26"/>
        <v>0.3</v>
      </c>
    </row>
    <row r="181" spans="2:34" x14ac:dyDescent="0.25">
      <c r="B181" t="s">
        <v>1013</v>
      </c>
      <c r="C181">
        <v>1</v>
      </c>
      <c r="D181" t="s">
        <v>225</v>
      </c>
      <c r="E181" t="s">
        <v>225</v>
      </c>
      <c r="F181" t="s">
        <v>260</v>
      </c>
      <c r="G181">
        <v>20</v>
      </c>
      <c r="H181">
        <v>65</v>
      </c>
      <c r="I181">
        <v>15</v>
      </c>
      <c r="K181">
        <v>121.3</v>
      </c>
      <c r="L181" t="s">
        <v>1582</v>
      </c>
      <c r="M181">
        <f t="shared" si="24"/>
        <v>121.3</v>
      </c>
      <c r="O181" t="s">
        <v>108</v>
      </c>
      <c r="P181" s="7">
        <v>1077.2175324675325</v>
      </c>
      <c r="R181" t="s">
        <v>325</v>
      </c>
      <c r="S181" t="s">
        <v>780</v>
      </c>
      <c r="T181" t="s">
        <v>664</v>
      </c>
      <c r="U181" t="s">
        <v>268</v>
      </c>
      <c r="V181" t="s">
        <v>2</v>
      </c>
      <c r="AC181">
        <v>0.2</v>
      </c>
      <c r="AD181">
        <v>0.05</v>
      </c>
      <c r="AE181">
        <f t="shared" si="26"/>
        <v>0.25</v>
      </c>
      <c r="AF181">
        <v>0.08</v>
      </c>
      <c r="AG181">
        <v>0.08</v>
      </c>
      <c r="AH181">
        <f t="shared" si="27"/>
        <v>0.16</v>
      </c>
    </row>
    <row r="182" spans="2:34" x14ac:dyDescent="0.25">
      <c r="B182" t="s">
        <v>1014</v>
      </c>
      <c r="C182">
        <v>1</v>
      </c>
      <c r="D182" t="s">
        <v>307</v>
      </c>
      <c r="E182" t="s">
        <v>1492</v>
      </c>
      <c r="F182" t="s">
        <v>260</v>
      </c>
      <c r="G182">
        <v>20</v>
      </c>
      <c r="H182">
        <v>65</v>
      </c>
      <c r="I182">
        <v>15</v>
      </c>
      <c r="K182">
        <v>49</v>
      </c>
      <c r="L182" t="s">
        <v>1582</v>
      </c>
      <c r="M182">
        <f t="shared" si="24"/>
        <v>49</v>
      </c>
      <c r="O182" t="s">
        <v>108</v>
      </c>
      <c r="P182" s="7">
        <v>1077.2175324675325</v>
      </c>
      <c r="R182" t="s">
        <v>330</v>
      </c>
      <c r="S182" t="s">
        <v>42</v>
      </c>
      <c r="T182" t="s">
        <v>664</v>
      </c>
      <c r="U182" t="s">
        <v>621</v>
      </c>
      <c r="V182" t="s">
        <v>2</v>
      </c>
      <c r="AG182">
        <v>0.05</v>
      </c>
      <c r="AH182">
        <f t="shared" si="27"/>
        <v>0.05</v>
      </c>
    </row>
    <row r="183" spans="2:34" x14ac:dyDescent="0.25">
      <c r="B183" t="s">
        <v>1015</v>
      </c>
      <c r="C183">
        <v>1</v>
      </c>
      <c r="D183" t="s">
        <v>307</v>
      </c>
      <c r="E183" t="s">
        <v>1492</v>
      </c>
      <c r="F183" t="s">
        <v>260</v>
      </c>
      <c r="G183">
        <v>20</v>
      </c>
      <c r="H183">
        <v>65</v>
      </c>
      <c r="I183">
        <v>15</v>
      </c>
      <c r="K183">
        <v>42.6</v>
      </c>
      <c r="L183" t="s">
        <v>1582</v>
      </c>
      <c r="M183">
        <f t="shared" si="24"/>
        <v>42.6</v>
      </c>
      <c r="O183" t="s">
        <v>108</v>
      </c>
      <c r="P183" s="7">
        <v>1077.2175324675325</v>
      </c>
      <c r="R183" t="s">
        <v>330</v>
      </c>
      <c r="S183" t="s">
        <v>42</v>
      </c>
      <c r="T183" t="s">
        <v>664</v>
      </c>
      <c r="U183" t="s">
        <v>621</v>
      </c>
      <c r="V183" t="s">
        <v>2</v>
      </c>
      <c r="AF183">
        <v>0.6</v>
      </c>
      <c r="AG183">
        <v>0.2</v>
      </c>
      <c r="AH183">
        <f t="shared" si="27"/>
        <v>0.8</v>
      </c>
    </row>
    <row r="184" spans="2:34" x14ac:dyDescent="0.25">
      <c r="B184" t="s">
        <v>1016</v>
      </c>
      <c r="C184">
        <v>1</v>
      </c>
      <c r="D184" t="s">
        <v>313</v>
      </c>
      <c r="E184" t="s">
        <v>1492</v>
      </c>
      <c r="F184" t="s">
        <v>260</v>
      </c>
      <c r="G184">
        <v>20</v>
      </c>
      <c r="H184">
        <v>65</v>
      </c>
      <c r="I184">
        <v>15</v>
      </c>
      <c r="K184">
        <v>81.2</v>
      </c>
      <c r="L184" t="s">
        <v>1582</v>
      </c>
      <c r="M184">
        <f t="shared" si="24"/>
        <v>81.2</v>
      </c>
      <c r="O184" t="s">
        <v>108</v>
      </c>
      <c r="P184" s="7">
        <v>1077.2175324675325</v>
      </c>
      <c r="R184" t="s">
        <v>325</v>
      </c>
      <c r="S184" t="s">
        <v>42</v>
      </c>
      <c r="T184" t="s">
        <v>664</v>
      </c>
      <c r="U184" t="s">
        <v>621</v>
      </c>
      <c r="V184" t="s">
        <v>2</v>
      </c>
      <c r="AC184">
        <v>0.9</v>
      </c>
      <c r="AD184">
        <v>0.3</v>
      </c>
      <c r="AE184">
        <f t="shared" si="26"/>
        <v>1.2</v>
      </c>
    </row>
    <row r="185" spans="2:34" x14ac:dyDescent="0.25">
      <c r="B185" t="s">
        <v>1017</v>
      </c>
      <c r="C185">
        <v>1</v>
      </c>
      <c r="D185" t="s">
        <v>313</v>
      </c>
      <c r="E185" t="s">
        <v>1492</v>
      </c>
      <c r="F185" t="s">
        <v>260</v>
      </c>
      <c r="G185">
        <v>20</v>
      </c>
      <c r="H185">
        <v>65</v>
      </c>
      <c r="I185">
        <v>15</v>
      </c>
      <c r="K185">
        <v>74.8</v>
      </c>
      <c r="L185" t="s">
        <v>1582</v>
      </c>
      <c r="M185">
        <f t="shared" si="24"/>
        <v>74.8</v>
      </c>
      <c r="O185" t="s">
        <v>108</v>
      </c>
      <c r="P185" s="7">
        <v>1077.2175324675325</v>
      </c>
      <c r="R185" t="s">
        <v>325</v>
      </c>
      <c r="S185" t="s">
        <v>42</v>
      </c>
      <c r="T185" t="s">
        <v>664</v>
      </c>
      <c r="U185" t="s">
        <v>621</v>
      </c>
      <c r="V185" t="s">
        <v>2</v>
      </c>
      <c r="AC185">
        <v>0.25</v>
      </c>
      <c r="AD185">
        <v>0.08</v>
      </c>
      <c r="AE185">
        <f t="shared" si="26"/>
        <v>0.33</v>
      </c>
      <c r="AF185">
        <v>0.08</v>
      </c>
      <c r="AG185">
        <v>0.03</v>
      </c>
      <c r="AH185">
        <f t="shared" si="27"/>
        <v>0.11</v>
      </c>
    </row>
    <row r="186" spans="2:34" x14ac:dyDescent="0.25">
      <c r="B186" t="s">
        <v>1018</v>
      </c>
      <c r="C186">
        <v>1</v>
      </c>
      <c r="D186" t="s">
        <v>313</v>
      </c>
      <c r="E186" t="s">
        <v>1492</v>
      </c>
      <c r="F186" t="s">
        <v>336</v>
      </c>
      <c r="G186">
        <v>15</v>
      </c>
      <c r="H186">
        <v>20</v>
      </c>
      <c r="I186">
        <v>65</v>
      </c>
      <c r="K186">
        <v>18.2</v>
      </c>
      <c r="L186" t="s">
        <v>1582</v>
      </c>
      <c r="M186">
        <f t="shared" si="24"/>
        <v>18.2</v>
      </c>
      <c r="O186" t="s">
        <v>108</v>
      </c>
      <c r="P186" s="7">
        <v>1077.2175324675325</v>
      </c>
      <c r="R186" t="s">
        <v>325</v>
      </c>
      <c r="S186" t="s">
        <v>42</v>
      </c>
      <c r="T186" t="s">
        <v>664</v>
      </c>
      <c r="U186" t="s">
        <v>621</v>
      </c>
      <c r="V186" t="s">
        <v>2</v>
      </c>
      <c r="AC186">
        <v>0.1</v>
      </c>
      <c r="AD186">
        <v>0.3</v>
      </c>
      <c r="AE186">
        <f t="shared" si="26"/>
        <v>0.4</v>
      </c>
      <c r="AF186">
        <v>0.02</v>
      </c>
      <c r="AG186">
        <v>0.08</v>
      </c>
      <c r="AH186">
        <f t="shared" si="27"/>
        <v>0.1</v>
      </c>
    </row>
    <row r="187" spans="2:34" x14ac:dyDescent="0.25">
      <c r="B187" t="s">
        <v>1019</v>
      </c>
      <c r="C187">
        <v>1</v>
      </c>
      <c r="D187" t="s">
        <v>313</v>
      </c>
      <c r="E187" t="s">
        <v>1492</v>
      </c>
      <c r="F187" t="s">
        <v>258</v>
      </c>
      <c r="G187">
        <v>30</v>
      </c>
      <c r="H187">
        <v>35</v>
      </c>
      <c r="I187">
        <v>35</v>
      </c>
      <c r="K187">
        <v>35.799999999999997</v>
      </c>
      <c r="L187" t="s">
        <v>1582</v>
      </c>
      <c r="M187">
        <f t="shared" si="24"/>
        <v>35.799999999999997</v>
      </c>
      <c r="O187" t="s">
        <v>108</v>
      </c>
      <c r="P187" s="7">
        <v>1077.2175324675325</v>
      </c>
      <c r="R187" t="s">
        <v>325</v>
      </c>
      <c r="S187" t="s">
        <v>1484</v>
      </c>
      <c r="T187" t="s">
        <v>664</v>
      </c>
      <c r="U187" t="s">
        <v>621</v>
      </c>
      <c r="V187" t="s">
        <v>2</v>
      </c>
      <c r="AC187">
        <v>0.35</v>
      </c>
      <c r="AD187">
        <v>1</v>
      </c>
      <c r="AE187">
        <f t="shared" si="26"/>
        <v>1.35</v>
      </c>
      <c r="AF187">
        <v>0.1</v>
      </c>
      <c r="AG187">
        <v>0.15</v>
      </c>
      <c r="AH187">
        <f t="shared" si="27"/>
        <v>0.25</v>
      </c>
    </row>
    <row r="188" spans="2:34" x14ac:dyDescent="0.25">
      <c r="B188" t="s">
        <v>1020</v>
      </c>
      <c r="C188">
        <v>1</v>
      </c>
      <c r="D188" t="s">
        <v>307</v>
      </c>
      <c r="E188" t="s">
        <v>225</v>
      </c>
      <c r="F188" t="s">
        <v>258</v>
      </c>
      <c r="G188">
        <v>30</v>
      </c>
      <c r="H188">
        <v>35</v>
      </c>
      <c r="I188">
        <v>35</v>
      </c>
      <c r="K188">
        <v>20.9</v>
      </c>
      <c r="L188" t="s">
        <v>1582</v>
      </c>
      <c r="M188">
        <f t="shared" si="24"/>
        <v>20.9</v>
      </c>
      <c r="O188" t="s">
        <v>108</v>
      </c>
      <c r="P188" s="7">
        <v>1077.2175324675325</v>
      </c>
      <c r="R188" t="s">
        <v>309</v>
      </c>
      <c r="S188" t="s">
        <v>1484</v>
      </c>
      <c r="T188" t="s">
        <v>664</v>
      </c>
      <c r="U188" t="s">
        <v>621</v>
      </c>
      <c r="V188" t="s">
        <v>2</v>
      </c>
      <c r="AC188">
        <v>0.28000000000000003</v>
      </c>
      <c r="AD188">
        <v>0.4</v>
      </c>
      <c r="AE188">
        <f t="shared" si="26"/>
        <v>0.68</v>
      </c>
    </row>
    <row r="189" spans="2:34" x14ac:dyDescent="0.25">
      <c r="B189" t="s">
        <v>1021</v>
      </c>
      <c r="C189">
        <v>1</v>
      </c>
      <c r="D189" t="s">
        <v>307</v>
      </c>
      <c r="E189" t="s">
        <v>225</v>
      </c>
      <c r="F189" t="s">
        <v>258</v>
      </c>
      <c r="G189">
        <v>30</v>
      </c>
      <c r="H189">
        <v>35</v>
      </c>
      <c r="I189">
        <v>35</v>
      </c>
      <c r="K189">
        <v>21.5</v>
      </c>
      <c r="L189" t="s">
        <v>1582</v>
      </c>
      <c r="M189">
        <f t="shared" si="24"/>
        <v>21.5</v>
      </c>
      <c r="O189" t="s">
        <v>108</v>
      </c>
      <c r="P189" s="7">
        <v>1077.2175324675325</v>
      </c>
      <c r="R189" t="s">
        <v>309</v>
      </c>
      <c r="S189" t="s">
        <v>1484</v>
      </c>
      <c r="T189" t="s">
        <v>664</v>
      </c>
      <c r="U189" t="s">
        <v>621</v>
      </c>
      <c r="V189" t="s">
        <v>2</v>
      </c>
      <c r="AC189">
        <v>0.2</v>
      </c>
      <c r="AD189">
        <v>0.2</v>
      </c>
      <c r="AE189">
        <f t="shared" si="26"/>
        <v>0.4</v>
      </c>
    </row>
    <row r="190" spans="2:34" x14ac:dyDescent="0.25">
      <c r="B190" t="s">
        <v>1022</v>
      </c>
      <c r="C190">
        <v>1</v>
      </c>
      <c r="D190" t="s">
        <v>343</v>
      </c>
      <c r="E190" t="s">
        <v>1492</v>
      </c>
      <c r="F190" t="s">
        <v>336</v>
      </c>
      <c r="G190">
        <v>15</v>
      </c>
      <c r="H190">
        <v>20</v>
      </c>
      <c r="I190">
        <v>65</v>
      </c>
      <c r="K190">
        <v>19</v>
      </c>
      <c r="L190" t="s">
        <v>1582</v>
      </c>
      <c r="M190">
        <f t="shared" si="24"/>
        <v>19</v>
      </c>
      <c r="O190" t="s">
        <v>108</v>
      </c>
      <c r="P190" s="7">
        <v>1077.2175324675325</v>
      </c>
      <c r="R190" t="s">
        <v>325</v>
      </c>
      <c r="S190" t="s">
        <v>1484</v>
      </c>
      <c r="T190" t="s">
        <v>664</v>
      </c>
      <c r="U190" t="s">
        <v>621</v>
      </c>
      <c r="V190" t="s">
        <v>2</v>
      </c>
      <c r="AC190">
        <v>0.2</v>
      </c>
      <c r="AD190">
        <v>0.23</v>
      </c>
      <c r="AE190">
        <f t="shared" si="26"/>
        <v>0.43000000000000005</v>
      </c>
    </row>
    <row r="191" spans="2:34" x14ac:dyDescent="0.25">
      <c r="B191" t="s">
        <v>1023</v>
      </c>
      <c r="C191">
        <v>1</v>
      </c>
      <c r="D191" t="s">
        <v>343</v>
      </c>
      <c r="E191" t="s">
        <v>1492</v>
      </c>
      <c r="F191" t="s">
        <v>336</v>
      </c>
      <c r="G191">
        <v>15</v>
      </c>
      <c r="H191">
        <v>20</v>
      </c>
      <c r="I191">
        <v>65</v>
      </c>
      <c r="K191">
        <v>41.3</v>
      </c>
      <c r="L191" t="s">
        <v>1582</v>
      </c>
      <c r="M191">
        <f t="shared" si="24"/>
        <v>41.3</v>
      </c>
      <c r="O191" t="s">
        <v>108</v>
      </c>
      <c r="P191" s="7">
        <v>1077.2175324675325</v>
      </c>
      <c r="R191" t="s">
        <v>325</v>
      </c>
      <c r="S191" t="s">
        <v>780</v>
      </c>
      <c r="T191" t="s">
        <v>664</v>
      </c>
      <c r="U191" t="s">
        <v>621</v>
      </c>
      <c r="V191" t="s">
        <v>2</v>
      </c>
      <c r="AC191">
        <v>0.13</v>
      </c>
      <c r="AD191">
        <v>0.15</v>
      </c>
      <c r="AE191">
        <f t="shared" si="26"/>
        <v>0.28000000000000003</v>
      </c>
    </row>
    <row r="192" spans="2:34" x14ac:dyDescent="0.25">
      <c r="B192" t="s">
        <v>1024</v>
      </c>
      <c r="C192">
        <v>1</v>
      </c>
      <c r="D192" t="s">
        <v>307</v>
      </c>
      <c r="E192" t="s">
        <v>1492</v>
      </c>
      <c r="F192" t="s">
        <v>261</v>
      </c>
      <c r="G192">
        <v>40</v>
      </c>
      <c r="H192">
        <v>40</v>
      </c>
      <c r="I192">
        <v>20</v>
      </c>
      <c r="K192">
        <v>74.8</v>
      </c>
      <c r="L192" t="s">
        <v>1582</v>
      </c>
      <c r="M192">
        <f t="shared" si="24"/>
        <v>74.8</v>
      </c>
      <c r="O192" t="s">
        <v>108</v>
      </c>
      <c r="P192" s="7">
        <v>1077.2175324675325</v>
      </c>
      <c r="R192" t="s">
        <v>309</v>
      </c>
      <c r="S192" t="s">
        <v>1484</v>
      </c>
      <c r="T192" t="s">
        <v>664</v>
      </c>
      <c r="U192" t="s">
        <v>268</v>
      </c>
      <c r="V192" t="s">
        <v>2</v>
      </c>
      <c r="AC192">
        <v>0.08</v>
      </c>
      <c r="AD192">
        <v>0.4</v>
      </c>
      <c r="AE192">
        <f t="shared" si="26"/>
        <v>0.48000000000000004</v>
      </c>
    </row>
    <row r="193" spans="2:34" x14ac:dyDescent="0.25">
      <c r="B193" t="s">
        <v>1025</v>
      </c>
      <c r="C193">
        <v>1</v>
      </c>
      <c r="D193" t="s">
        <v>307</v>
      </c>
      <c r="E193" t="s">
        <v>1492</v>
      </c>
      <c r="F193" t="s">
        <v>261</v>
      </c>
      <c r="G193">
        <v>40</v>
      </c>
      <c r="H193">
        <v>40</v>
      </c>
      <c r="I193">
        <v>20</v>
      </c>
      <c r="K193">
        <v>80.599999999999994</v>
      </c>
      <c r="L193" t="s">
        <v>1582</v>
      </c>
      <c r="M193">
        <f t="shared" si="24"/>
        <v>80.599999999999994</v>
      </c>
      <c r="O193" t="s">
        <v>108</v>
      </c>
      <c r="P193" s="7">
        <v>1077.2175324675325</v>
      </c>
      <c r="R193" t="s">
        <v>309</v>
      </c>
      <c r="S193" t="s">
        <v>1484</v>
      </c>
      <c r="T193" t="s">
        <v>664</v>
      </c>
      <c r="U193" t="s">
        <v>268</v>
      </c>
      <c r="V193" t="s">
        <v>2</v>
      </c>
      <c r="AC193">
        <v>0.12</v>
      </c>
      <c r="AD193">
        <v>0.17</v>
      </c>
      <c r="AE193">
        <f t="shared" si="26"/>
        <v>0.29000000000000004</v>
      </c>
    </row>
    <row r="194" spans="2:34" x14ac:dyDescent="0.25">
      <c r="B194" t="s">
        <v>1026</v>
      </c>
      <c r="C194">
        <v>1</v>
      </c>
      <c r="D194" t="s">
        <v>313</v>
      </c>
      <c r="E194" t="s">
        <v>1492</v>
      </c>
      <c r="F194" t="s">
        <v>379</v>
      </c>
      <c r="G194">
        <v>5</v>
      </c>
      <c r="H194">
        <v>45</v>
      </c>
      <c r="I194">
        <v>50</v>
      </c>
      <c r="K194">
        <v>35.6</v>
      </c>
      <c r="L194" t="s">
        <v>1582</v>
      </c>
      <c r="M194">
        <f t="shared" si="24"/>
        <v>35.6</v>
      </c>
      <c r="O194" t="s">
        <v>108</v>
      </c>
      <c r="P194" s="7">
        <v>1077.2175324675325</v>
      </c>
      <c r="R194" t="s">
        <v>309</v>
      </c>
      <c r="S194" t="s">
        <v>42</v>
      </c>
      <c r="T194" t="s">
        <v>664</v>
      </c>
      <c r="U194" t="s">
        <v>308</v>
      </c>
      <c r="V194" t="s">
        <v>2</v>
      </c>
      <c r="AC194">
        <v>0.05</v>
      </c>
      <c r="AE194">
        <f t="shared" si="26"/>
        <v>0.05</v>
      </c>
      <c r="AF194">
        <v>0.25</v>
      </c>
      <c r="AG194">
        <v>0.15</v>
      </c>
      <c r="AH194">
        <f t="shared" si="27"/>
        <v>0.4</v>
      </c>
    </row>
    <row r="195" spans="2:34" x14ac:dyDescent="0.25">
      <c r="B195" t="s">
        <v>1027</v>
      </c>
      <c r="C195">
        <v>1</v>
      </c>
      <c r="D195" t="s">
        <v>313</v>
      </c>
      <c r="E195" t="s">
        <v>1492</v>
      </c>
      <c r="F195" t="s">
        <v>379</v>
      </c>
      <c r="G195">
        <v>5</v>
      </c>
      <c r="H195">
        <v>45</v>
      </c>
      <c r="I195">
        <v>50</v>
      </c>
      <c r="K195">
        <v>29</v>
      </c>
      <c r="L195" t="s">
        <v>1582</v>
      </c>
      <c r="M195">
        <f t="shared" ref="M195:M258" si="28">K195</f>
        <v>29</v>
      </c>
      <c r="O195" t="s">
        <v>108</v>
      </c>
      <c r="P195" s="7">
        <v>1077.2175324675325</v>
      </c>
      <c r="R195" t="s">
        <v>309</v>
      </c>
      <c r="S195" t="s">
        <v>42</v>
      </c>
      <c r="T195" t="s">
        <v>664</v>
      </c>
      <c r="U195" t="s">
        <v>308</v>
      </c>
      <c r="V195" t="s">
        <v>2</v>
      </c>
      <c r="AC195">
        <v>0.1</v>
      </c>
      <c r="AE195">
        <f t="shared" si="26"/>
        <v>0.1</v>
      </c>
      <c r="AF195">
        <v>0.15</v>
      </c>
      <c r="AG195">
        <v>0.05</v>
      </c>
      <c r="AH195">
        <f t="shared" si="27"/>
        <v>0.2</v>
      </c>
    </row>
    <row r="196" spans="2:34" x14ac:dyDescent="0.25">
      <c r="B196" t="s">
        <v>1028</v>
      </c>
      <c r="C196">
        <v>1</v>
      </c>
      <c r="D196" t="s">
        <v>313</v>
      </c>
      <c r="E196" t="s">
        <v>1492</v>
      </c>
      <c r="F196" t="s">
        <v>260</v>
      </c>
      <c r="G196">
        <v>20</v>
      </c>
      <c r="H196">
        <v>65</v>
      </c>
      <c r="I196">
        <v>15</v>
      </c>
      <c r="K196">
        <v>21.3</v>
      </c>
      <c r="L196" t="s">
        <v>1582</v>
      </c>
      <c r="M196">
        <f t="shared" si="28"/>
        <v>21.3</v>
      </c>
      <c r="O196" t="s">
        <v>108</v>
      </c>
      <c r="P196" s="7">
        <v>1172.7699248120302</v>
      </c>
      <c r="R196" t="s">
        <v>309</v>
      </c>
      <c r="S196" t="s">
        <v>1484</v>
      </c>
      <c r="T196" t="s">
        <v>664</v>
      </c>
      <c r="U196" t="s">
        <v>308</v>
      </c>
      <c r="V196" t="s">
        <v>2</v>
      </c>
      <c r="AC196">
        <v>0.18</v>
      </c>
      <c r="AD196">
        <v>0.55000000000000004</v>
      </c>
      <c r="AE196">
        <f t="shared" si="26"/>
        <v>0.73</v>
      </c>
      <c r="AG196">
        <v>0.05</v>
      </c>
      <c r="AH196">
        <f t="shared" si="27"/>
        <v>0.05</v>
      </c>
    </row>
    <row r="197" spans="2:34" x14ac:dyDescent="0.25">
      <c r="B197" t="s">
        <v>1029</v>
      </c>
      <c r="C197">
        <v>1</v>
      </c>
      <c r="D197" t="s">
        <v>313</v>
      </c>
      <c r="E197" t="s">
        <v>1492</v>
      </c>
      <c r="F197" t="s">
        <v>260</v>
      </c>
      <c r="G197">
        <v>20</v>
      </c>
      <c r="H197">
        <v>65</v>
      </c>
      <c r="I197">
        <v>15</v>
      </c>
      <c r="K197">
        <v>11.8</v>
      </c>
      <c r="L197" t="s">
        <v>1582</v>
      </c>
      <c r="M197">
        <f t="shared" si="28"/>
        <v>11.8</v>
      </c>
      <c r="O197" t="s">
        <v>108</v>
      </c>
      <c r="P197" s="7">
        <v>1172.7699248120302</v>
      </c>
      <c r="R197" t="s">
        <v>309</v>
      </c>
      <c r="S197" t="s">
        <v>42</v>
      </c>
      <c r="T197" t="s">
        <v>664</v>
      </c>
      <c r="U197" t="s">
        <v>308</v>
      </c>
      <c r="V197" t="s">
        <v>2</v>
      </c>
      <c r="AC197">
        <v>0.08</v>
      </c>
      <c r="AD197">
        <v>0.5</v>
      </c>
      <c r="AE197">
        <f t="shared" si="26"/>
        <v>0.57999999999999996</v>
      </c>
      <c r="AF197">
        <v>0.03</v>
      </c>
      <c r="AG197">
        <v>0.23</v>
      </c>
      <c r="AH197">
        <f t="shared" si="27"/>
        <v>0.26</v>
      </c>
    </row>
    <row r="198" spans="2:34" x14ac:dyDescent="0.25">
      <c r="B198" t="s">
        <v>1030</v>
      </c>
      <c r="C198">
        <v>1</v>
      </c>
      <c r="D198" t="s">
        <v>307</v>
      </c>
      <c r="E198" t="s">
        <v>1492</v>
      </c>
      <c r="F198" t="s">
        <v>260</v>
      </c>
      <c r="G198">
        <v>20</v>
      </c>
      <c r="H198">
        <v>65</v>
      </c>
      <c r="I198">
        <v>15</v>
      </c>
      <c r="K198">
        <v>19</v>
      </c>
      <c r="L198" t="s">
        <v>1582</v>
      </c>
      <c r="M198">
        <f t="shared" si="28"/>
        <v>19</v>
      </c>
      <c r="O198" t="s">
        <v>108</v>
      </c>
      <c r="P198" s="7">
        <v>1172.7699248120302</v>
      </c>
      <c r="R198" t="s">
        <v>309</v>
      </c>
      <c r="S198" t="s">
        <v>1484</v>
      </c>
      <c r="T198" t="s">
        <v>664</v>
      </c>
      <c r="U198" t="s">
        <v>308</v>
      </c>
      <c r="V198" t="s">
        <v>2</v>
      </c>
      <c r="AF198">
        <v>0.12</v>
      </c>
      <c r="AG198">
        <v>0.1</v>
      </c>
      <c r="AH198">
        <f t="shared" si="27"/>
        <v>0.22</v>
      </c>
    </row>
    <row r="199" spans="2:34" x14ac:dyDescent="0.25">
      <c r="B199" t="s">
        <v>1031</v>
      </c>
      <c r="C199">
        <v>1</v>
      </c>
      <c r="D199" t="s">
        <v>307</v>
      </c>
      <c r="E199" t="s">
        <v>1492</v>
      </c>
      <c r="F199" t="s">
        <v>260</v>
      </c>
      <c r="G199">
        <v>20</v>
      </c>
      <c r="H199">
        <v>65</v>
      </c>
      <c r="I199">
        <v>15</v>
      </c>
      <c r="K199">
        <v>33</v>
      </c>
      <c r="L199" t="s">
        <v>1582</v>
      </c>
      <c r="M199">
        <f t="shared" si="28"/>
        <v>33</v>
      </c>
      <c r="O199" t="s">
        <v>108</v>
      </c>
      <c r="P199" s="7">
        <v>1172.7699248120302</v>
      </c>
      <c r="R199" t="s">
        <v>309</v>
      </c>
      <c r="S199" t="s">
        <v>1484</v>
      </c>
      <c r="T199" t="s">
        <v>664</v>
      </c>
      <c r="U199" t="s">
        <v>308</v>
      </c>
      <c r="V199" t="s">
        <v>2</v>
      </c>
      <c r="AF199">
        <v>0.02</v>
      </c>
      <c r="AG199">
        <v>0.06</v>
      </c>
      <c r="AH199">
        <f t="shared" si="27"/>
        <v>0.08</v>
      </c>
    </row>
    <row r="200" spans="2:34" x14ac:dyDescent="0.25">
      <c r="B200" t="s">
        <v>1032</v>
      </c>
      <c r="C200">
        <v>1</v>
      </c>
      <c r="D200" t="s">
        <v>307</v>
      </c>
      <c r="E200" t="s">
        <v>1492</v>
      </c>
      <c r="F200" t="s">
        <v>260</v>
      </c>
      <c r="G200">
        <v>20</v>
      </c>
      <c r="H200">
        <v>65</v>
      </c>
      <c r="I200">
        <v>15</v>
      </c>
      <c r="K200">
        <v>411.9</v>
      </c>
      <c r="L200" t="s">
        <v>1582</v>
      </c>
      <c r="M200">
        <f t="shared" si="28"/>
        <v>411.9</v>
      </c>
      <c r="O200" t="s">
        <v>108</v>
      </c>
      <c r="P200" s="7">
        <v>1172.7699248120302</v>
      </c>
      <c r="Q200">
        <v>0</v>
      </c>
      <c r="T200" t="s">
        <v>664</v>
      </c>
      <c r="U200" t="s">
        <v>308</v>
      </c>
      <c r="V200" t="s">
        <v>2</v>
      </c>
      <c r="AC200">
        <v>1.1000000000000001</v>
      </c>
      <c r="AD200">
        <v>0.52</v>
      </c>
      <c r="AE200">
        <f t="shared" si="26"/>
        <v>1.62</v>
      </c>
      <c r="AF200">
        <v>1.55</v>
      </c>
      <c r="AG200">
        <v>1.02</v>
      </c>
      <c r="AH200">
        <f t="shared" si="27"/>
        <v>2.5700000000000003</v>
      </c>
    </row>
    <row r="201" spans="2:34" x14ac:dyDescent="0.25">
      <c r="B201" t="s">
        <v>1033</v>
      </c>
      <c r="C201">
        <v>1</v>
      </c>
      <c r="D201" t="s">
        <v>307</v>
      </c>
      <c r="E201" t="s">
        <v>1492</v>
      </c>
      <c r="F201" t="s">
        <v>260</v>
      </c>
      <c r="G201">
        <v>20</v>
      </c>
      <c r="H201">
        <v>65</v>
      </c>
      <c r="I201">
        <v>15</v>
      </c>
      <c r="K201">
        <v>312.60000000000002</v>
      </c>
      <c r="L201" t="s">
        <v>1582</v>
      </c>
      <c r="M201">
        <f t="shared" si="28"/>
        <v>312.60000000000002</v>
      </c>
      <c r="O201" t="s">
        <v>108</v>
      </c>
      <c r="P201" s="7">
        <v>1172.7699248120302</v>
      </c>
      <c r="Q201">
        <v>0</v>
      </c>
      <c r="T201" t="s">
        <v>664</v>
      </c>
      <c r="U201" t="s">
        <v>308</v>
      </c>
      <c r="V201" t="s">
        <v>2</v>
      </c>
      <c r="AC201">
        <v>1.35</v>
      </c>
      <c r="AD201">
        <v>0.7</v>
      </c>
      <c r="AE201">
        <f t="shared" si="26"/>
        <v>2.0499999999999998</v>
      </c>
      <c r="AF201">
        <v>2.2999999999999998</v>
      </c>
      <c r="AG201">
        <v>1.8</v>
      </c>
      <c r="AH201">
        <f t="shared" si="27"/>
        <v>4.0999999999999996</v>
      </c>
    </row>
    <row r="202" spans="2:34" x14ac:dyDescent="0.25">
      <c r="B202" t="s">
        <v>1034</v>
      </c>
      <c r="C202">
        <v>1</v>
      </c>
      <c r="D202" t="s">
        <v>225</v>
      </c>
      <c r="E202" t="s">
        <v>225</v>
      </c>
      <c r="F202" t="s">
        <v>260</v>
      </c>
      <c r="G202">
        <v>20</v>
      </c>
      <c r="H202">
        <v>65</v>
      </c>
      <c r="I202">
        <v>15</v>
      </c>
      <c r="K202">
        <v>120.4</v>
      </c>
      <c r="L202" t="s">
        <v>1582</v>
      </c>
      <c r="M202">
        <f t="shared" si="28"/>
        <v>120.4</v>
      </c>
      <c r="O202" t="s">
        <v>108</v>
      </c>
      <c r="P202" s="7">
        <v>1172.7699248120302</v>
      </c>
      <c r="R202" t="s">
        <v>325</v>
      </c>
      <c r="S202" t="s">
        <v>780</v>
      </c>
      <c r="T202" t="s">
        <v>664</v>
      </c>
      <c r="U202" t="s">
        <v>268</v>
      </c>
      <c r="V202" t="s">
        <v>2</v>
      </c>
      <c r="AC202">
        <v>1.25</v>
      </c>
      <c r="AD202">
        <v>0.45</v>
      </c>
      <c r="AE202">
        <f t="shared" si="26"/>
        <v>1.7</v>
      </c>
      <c r="AF202">
        <v>0.45</v>
      </c>
      <c r="AG202">
        <v>0.83</v>
      </c>
      <c r="AH202">
        <f t="shared" si="27"/>
        <v>1.28</v>
      </c>
    </row>
    <row r="203" spans="2:34" x14ac:dyDescent="0.25">
      <c r="B203" t="s">
        <v>1035</v>
      </c>
      <c r="C203">
        <v>1</v>
      </c>
      <c r="D203" t="s">
        <v>225</v>
      </c>
      <c r="E203" t="s">
        <v>225</v>
      </c>
      <c r="F203" t="s">
        <v>260</v>
      </c>
      <c r="G203">
        <v>20</v>
      </c>
      <c r="H203">
        <v>65</v>
      </c>
      <c r="I203">
        <v>15</v>
      </c>
      <c r="K203">
        <v>121.3</v>
      </c>
      <c r="L203" t="s">
        <v>1582</v>
      </c>
      <c r="M203">
        <f t="shared" si="28"/>
        <v>121.3</v>
      </c>
      <c r="O203" t="s">
        <v>108</v>
      </c>
      <c r="P203" s="7">
        <v>1172.7699248120302</v>
      </c>
      <c r="R203" t="s">
        <v>325</v>
      </c>
      <c r="S203" t="s">
        <v>780</v>
      </c>
      <c r="T203" t="s">
        <v>664</v>
      </c>
      <c r="U203" t="s">
        <v>268</v>
      </c>
      <c r="V203" t="s">
        <v>2</v>
      </c>
      <c r="AC203">
        <v>1.25</v>
      </c>
      <c r="AD203">
        <v>0.45</v>
      </c>
      <c r="AE203">
        <f t="shared" si="26"/>
        <v>1.7</v>
      </c>
      <c r="AF203">
        <v>0.6</v>
      </c>
      <c r="AG203">
        <v>1.45</v>
      </c>
      <c r="AH203">
        <f t="shared" si="27"/>
        <v>2.0499999999999998</v>
      </c>
    </row>
    <row r="204" spans="2:34" x14ac:dyDescent="0.25">
      <c r="B204" t="s">
        <v>1036</v>
      </c>
      <c r="C204">
        <v>1</v>
      </c>
      <c r="D204" t="s">
        <v>307</v>
      </c>
      <c r="E204" t="s">
        <v>1492</v>
      </c>
      <c r="F204" t="s">
        <v>260</v>
      </c>
      <c r="G204">
        <v>20</v>
      </c>
      <c r="H204">
        <v>65</v>
      </c>
      <c r="I204">
        <v>15</v>
      </c>
      <c r="K204">
        <v>49</v>
      </c>
      <c r="L204" t="s">
        <v>1582</v>
      </c>
      <c r="M204">
        <f t="shared" si="28"/>
        <v>49</v>
      </c>
      <c r="O204" t="s">
        <v>108</v>
      </c>
      <c r="P204" s="7">
        <v>1172.7699248120302</v>
      </c>
      <c r="R204" t="s">
        <v>330</v>
      </c>
      <c r="S204" t="s">
        <v>42</v>
      </c>
      <c r="T204" t="s">
        <v>664</v>
      </c>
      <c r="U204" t="s">
        <v>621</v>
      </c>
      <c r="V204" t="s">
        <v>2</v>
      </c>
      <c r="AF204">
        <v>0.08</v>
      </c>
      <c r="AG204">
        <v>0.14000000000000001</v>
      </c>
      <c r="AH204">
        <f t="shared" si="27"/>
        <v>0.22000000000000003</v>
      </c>
    </row>
    <row r="205" spans="2:34" x14ac:dyDescent="0.25">
      <c r="B205" t="s">
        <v>1037</v>
      </c>
      <c r="C205">
        <v>1</v>
      </c>
      <c r="D205" t="s">
        <v>307</v>
      </c>
      <c r="E205" t="s">
        <v>1492</v>
      </c>
      <c r="F205" t="s">
        <v>260</v>
      </c>
      <c r="G205">
        <v>20</v>
      </c>
      <c r="H205">
        <v>65</v>
      </c>
      <c r="I205">
        <v>15</v>
      </c>
      <c r="K205">
        <v>42.6</v>
      </c>
      <c r="L205" t="s">
        <v>1582</v>
      </c>
      <c r="M205">
        <f t="shared" si="28"/>
        <v>42.6</v>
      </c>
      <c r="O205" t="s">
        <v>108</v>
      </c>
      <c r="P205" s="7">
        <v>1172.7699248120302</v>
      </c>
      <c r="R205" t="s">
        <v>330</v>
      </c>
      <c r="S205" t="s">
        <v>42</v>
      </c>
      <c r="T205" t="s">
        <v>664</v>
      </c>
      <c r="U205" t="s">
        <v>621</v>
      </c>
      <c r="V205" t="s">
        <v>2</v>
      </c>
      <c r="AF205">
        <v>0.08</v>
      </c>
      <c r="AG205">
        <v>0.08</v>
      </c>
      <c r="AH205">
        <f t="shared" si="27"/>
        <v>0.16</v>
      </c>
    </row>
    <row r="206" spans="2:34" x14ac:dyDescent="0.25">
      <c r="B206" t="s">
        <v>1038</v>
      </c>
      <c r="C206">
        <v>1</v>
      </c>
      <c r="D206" t="s">
        <v>313</v>
      </c>
      <c r="E206" t="s">
        <v>1492</v>
      </c>
      <c r="F206" t="s">
        <v>260</v>
      </c>
      <c r="G206">
        <v>20</v>
      </c>
      <c r="H206">
        <v>65</v>
      </c>
      <c r="I206">
        <v>15</v>
      </c>
      <c r="K206">
        <v>81.2</v>
      </c>
      <c r="L206" t="s">
        <v>1582</v>
      </c>
      <c r="M206">
        <f t="shared" si="28"/>
        <v>81.2</v>
      </c>
      <c r="O206" t="s">
        <v>108</v>
      </c>
      <c r="P206" s="7">
        <v>1172.7699248120302</v>
      </c>
      <c r="R206" t="s">
        <v>325</v>
      </c>
      <c r="S206" t="s">
        <v>42</v>
      </c>
      <c r="T206" t="s">
        <v>664</v>
      </c>
      <c r="U206" t="s">
        <v>621</v>
      </c>
      <c r="V206" t="s">
        <v>2</v>
      </c>
      <c r="AC206">
        <v>0.95</v>
      </c>
      <c r="AD206">
        <v>0.48</v>
      </c>
      <c r="AE206">
        <f t="shared" si="26"/>
        <v>1.43</v>
      </c>
      <c r="AF206">
        <v>0.05</v>
      </c>
      <c r="AG206">
        <v>0.08</v>
      </c>
      <c r="AH206">
        <f t="shared" si="27"/>
        <v>0.13</v>
      </c>
    </row>
    <row r="207" spans="2:34" x14ac:dyDescent="0.25">
      <c r="B207" t="s">
        <v>1039</v>
      </c>
      <c r="C207">
        <v>1</v>
      </c>
      <c r="D207" t="s">
        <v>313</v>
      </c>
      <c r="E207" t="s">
        <v>1492</v>
      </c>
      <c r="F207" t="s">
        <v>260</v>
      </c>
      <c r="G207">
        <v>20</v>
      </c>
      <c r="H207">
        <v>65</v>
      </c>
      <c r="I207">
        <v>15</v>
      </c>
      <c r="K207">
        <v>74.8</v>
      </c>
      <c r="L207" t="s">
        <v>1582</v>
      </c>
      <c r="M207">
        <f t="shared" si="28"/>
        <v>74.8</v>
      </c>
      <c r="O207" t="s">
        <v>108</v>
      </c>
      <c r="P207" s="7">
        <v>1172.7699248120302</v>
      </c>
      <c r="R207" t="s">
        <v>325</v>
      </c>
      <c r="S207" t="s">
        <v>42</v>
      </c>
      <c r="T207" t="s">
        <v>664</v>
      </c>
      <c r="U207" t="s">
        <v>621</v>
      </c>
      <c r="V207" t="s">
        <v>2</v>
      </c>
      <c r="AC207">
        <v>0.2</v>
      </c>
      <c r="AD207">
        <v>0.14000000000000001</v>
      </c>
      <c r="AE207">
        <f t="shared" si="26"/>
        <v>0.34</v>
      </c>
      <c r="AF207">
        <v>0.08</v>
      </c>
      <c r="AG207">
        <v>0.08</v>
      </c>
      <c r="AH207">
        <f t="shared" si="27"/>
        <v>0.16</v>
      </c>
    </row>
    <row r="208" spans="2:34" x14ac:dyDescent="0.25">
      <c r="B208" t="s">
        <v>1040</v>
      </c>
      <c r="C208">
        <v>1</v>
      </c>
      <c r="D208" t="s">
        <v>313</v>
      </c>
      <c r="E208" t="s">
        <v>1492</v>
      </c>
      <c r="F208" t="s">
        <v>336</v>
      </c>
      <c r="G208">
        <v>15</v>
      </c>
      <c r="H208">
        <v>20</v>
      </c>
      <c r="I208">
        <v>65</v>
      </c>
      <c r="K208">
        <v>18.2</v>
      </c>
      <c r="L208" t="s">
        <v>1582</v>
      </c>
      <c r="M208">
        <f t="shared" si="28"/>
        <v>18.2</v>
      </c>
      <c r="O208" t="s">
        <v>108</v>
      </c>
      <c r="P208" s="7">
        <v>1172.7699248120302</v>
      </c>
      <c r="R208" t="s">
        <v>325</v>
      </c>
      <c r="S208" t="s">
        <v>42</v>
      </c>
      <c r="T208" t="s">
        <v>664</v>
      </c>
      <c r="U208" t="s">
        <v>621</v>
      </c>
      <c r="V208" t="s">
        <v>2</v>
      </c>
      <c r="AC208">
        <v>0.05</v>
      </c>
      <c r="AD208">
        <v>0.7</v>
      </c>
      <c r="AE208">
        <f t="shared" si="26"/>
        <v>0.75</v>
      </c>
      <c r="AF208">
        <v>0.08</v>
      </c>
      <c r="AG208">
        <v>0.86</v>
      </c>
      <c r="AH208">
        <f t="shared" si="27"/>
        <v>0.94</v>
      </c>
    </row>
    <row r="209" spans="2:34" x14ac:dyDescent="0.25">
      <c r="B209" t="s">
        <v>1041</v>
      </c>
      <c r="C209">
        <v>1</v>
      </c>
      <c r="D209" t="s">
        <v>313</v>
      </c>
      <c r="E209" t="s">
        <v>1492</v>
      </c>
      <c r="F209" t="s">
        <v>258</v>
      </c>
      <c r="G209">
        <v>30</v>
      </c>
      <c r="H209">
        <v>35</v>
      </c>
      <c r="I209">
        <v>35</v>
      </c>
      <c r="K209">
        <v>35.799999999999997</v>
      </c>
      <c r="L209" t="s">
        <v>1582</v>
      </c>
      <c r="M209">
        <f t="shared" si="28"/>
        <v>35.799999999999997</v>
      </c>
      <c r="O209" t="s">
        <v>108</v>
      </c>
      <c r="P209" s="7">
        <v>1172.7699248120302</v>
      </c>
      <c r="R209" t="s">
        <v>325</v>
      </c>
      <c r="S209" t="s">
        <v>1484</v>
      </c>
      <c r="T209" t="s">
        <v>664</v>
      </c>
      <c r="U209" t="s">
        <v>621</v>
      </c>
      <c r="V209" t="s">
        <v>2</v>
      </c>
      <c r="AC209">
        <v>0.38</v>
      </c>
      <c r="AD209">
        <v>0.95</v>
      </c>
      <c r="AE209">
        <f t="shared" si="26"/>
        <v>1.33</v>
      </c>
      <c r="AF209">
        <v>0.2</v>
      </c>
      <c r="AG209">
        <v>0.95</v>
      </c>
      <c r="AH209">
        <f t="shared" si="27"/>
        <v>1.1499999999999999</v>
      </c>
    </row>
    <row r="210" spans="2:34" x14ac:dyDescent="0.25">
      <c r="B210" t="s">
        <v>1042</v>
      </c>
      <c r="C210">
        <v>1</v>
      </c>
      <c r="D210" t="s">
        <v>307</v>
      </c>
      <c r="E210" t="s">
        <v>1492</v>
      </c>
      <c r="F210" t="s">
        <v>258</v>
      </c>
      <c r="G210">
        <v>30</v>
      </c>
      <c r="H210">
        <v>35</v>
      </c>
      <c r="I210">
        <v>35</v>
      </c>
      <c r="K210">
        <v>20.9</v>
      </c>
      <c r="L210" t="s">
        <v>1582</v>
      </c>
      <c r="M210">
        <f t="shared" si="28"/>
        <v>20.9</v>
      </c>
      <c r="O210" t="s">
        <v>108</v>
      </c>
      <c r="P210" s="7">
        <v>1172.7699248120302</v>
      </c>
      <c r="R210" t="s">
        <v>309</v>
      </c>
      <c r="S210" t="s">
        <v>1484</v>
      </c>
      <c r="T210" t="s">
        <v>664</v>
      </c>
      <c r="U210" t="s">
        <v>621</v>
      </c>
      <c r="V210" t="s">
        <v>2</v>
      </c>
      <c r="AC210">
        <v>0.12</v>
      </c>
      <c r="AD210">
        <v>0.3</v>
      </c>
      <c r="AE210">
        <f t="shared" si="26"/>
        <v>0.42</v>
      </c>
    </row>
    <row r="211" spans="2:34" x14ac:dyDescent="0.25">
      <c r="B211" t="s">
        <v>1043</v>
      </c>
      <c r="C211">
        <v>1</v>
      </c>
      <c r="D211" t="s">
        <v>307</v>
      </c>
      <c r="E211" t="s">
        <v>1492</v>
      </c>
      <c r="F211" t="s">
        <v>258</v>
      </c>
      <c r="G211">
        <v>30</v>
      </c>
      <c r="H211">
        <v>35</v>
      </c>
      <c r="I211">
        <v>35</v>
      </c>
      <c r="K211">
        <v>21.5</v>
      </c>
      <c r="L211" t="s">
        <v>1582</v>
      </c>
      <c r="M211">
        <f t="shared" si="28"/>
        <v>21.5</v>
      </c>
      <c r="O211" t="s">
        <v>108</v>
      </c>
      <c r="P211" s="7">
        <v>1172.7699248120302</v>
      </c>
      <c r="R211" t="s">
        <v>309</v>
      </c>
      <c r="S211" t="s">
        <v>1484</v>
      </c>
      <c r="T211" t="s">
        <v>664</v>
      </c>
      <c r="U211" t="s">
        <v>621</v>
      </c>
      <c r="V211" t="s">
        <v>2</v>
      </c>
      <c r="AC211">
        <v>0.08</v>
      </c>
      <c r="AD211">
        <v>0.25</v>
      </c>
      <c r="AE211">
        <f t="shared" si="26"/>
        <v>0.33</v>
      </c>
    </row>
    <row r="212" spans="2:34" x14ac:dyDescent="0.25">
      <c r="B212" t="s">
        <v>1044</v>
      </c>
      <c r="C212">
        <v>1</v>
      </c>
      <c r="D212" t="s">
        <v>343</v>
      </c>
      <c r="E212" t="s">
        <v>1492</v>
      </c>
      <c r="F212" t="s">
        <v>336</v>
      </c>
      <c r="G212">
        <v>15</v>
      </c>
      <c r="H212">
        <v>20</v>
      </c>
      <c r="I212">
        <v>65</v>
      </c>
      <c r="K212">
        <v>19</v>
      </c>
      <c r="L212" t="s">
        <v>1582</v>
      </c>
      <c r="M212">
        <f t="shared" si="28"/>
        <v>19</v>
      </c>
      <c r="O212" t="s">
        <v>108</v>
      </c>
      <c r="P212" s="7">
        <v>1172.7699248120302</v>
      </c>
      <c r="R212" t="s">
        <v>325</v>
      </c>
      <c r="S212" t="s">
        <v>1484</v>
      </c>
      <c r="T212" t="s">
        <v>664</v>
      </c>
      <c r="U212" t="s">
        <v>621</v>
      </c>
      <c r="V212" t="s">
        <v>2</v>
      </c>
      <c r="AC212">
        <v>0.8</v>
      </c>
      <c r="AD212">
        <v>0.8</v>
      </c>
      <c r="AE212">
        <f t="shared" si="26"/>
        <v>1.6</v>
      </c>
    </row>
    <row r="213" spans="2:34" x14ac:dyDescent="0.25">
      <c r="B213" t="s">
        <v>1045</v>
      </c>
      <c r="C213">
        <v>1</v>
      </c>
      <c r="D213" t="s">
        <v>343</v>
      </c>
      <c r="E213" t="s">
        <v>1492</v>
      </c>
      <c r="F213" t="s">
        <v>336</v>
      </c>
      <c r="G213">
        <v>15</v>
      </c>
      <c r="H213">
        <v>20</v>
      </c>
      <c r="I213">
        <v>65</v>
      </c>
      <c r="K213">
        <v>41.3</v>
      </c>
      <c r="L213" t="s">
        <v>1582</v>
      </c>
      <c r="M213">
        <f t="shared" si="28"/>
        <v>41.3</v>
      </c>
      <c r="O213" t="s">
        <v>108</v>
      </c>
      <c r="P213" s="7">
        <v>1172.7699248120302</v>
      </c>
      <c r="R213" t="s">
        <v>325</v>
      </c>
      <c r="S213" t="s">
        <v>780</v>
      </c>
      <c r="T213" t="s">
        <v>664</v>
      </c>
      <c r="U213" t="s">
        <v>621</v>
      </c>
      <c r="V213" t="s">
        <v>2</v>
      </c>
      <c r="AC213">
        <v>0.32</v>
      </c>
      <c r="AD213">
        <v>0.48</v>
      </c>
      <c r="AE213">
        <f t="shared" si="26"/>
        <v>0.8</v>
      </c>
    </row>
    <row r="214" spans="2:34" x14ac:dyDescent="0.25">
      <c r="B214" t="s">
        <v>1046</v>
      </c>
      <c r="C214">
        <v>1</v>
      </c>
      <c r="D214" t="s">
        <v>307</v>
      </c>
      <c r="E214" t="s">
        <v>1492</v>
      </c>
      <c r="F214" t="s">
        <v>261</v>
      </c>
      <c r="G214">
        <v>40</v>
      </c>
      <c r="H214">
        <v>40</v>
      </c>
      <c r="I214">
        <v>20</v>
      </c>
      <c r="K214">
        <v>74.8</v>
      </c>
      <c r="L214" t="s">
        <v>1582</v>
      </c>
      <c r="M214">
        <f t="shared" si="28"/>
        <v>74.8</v>
      </c>
      <c r="O214" t="s">
        <v>108</v>
      </c>
      <c r="P214" s="7">
        <v>1172.7699248120302</v>
      </c>
      <c r="R214" t="s">
        <v>309</v>
      </c>
      <c r="S214" t="s">
        <v>1484</v>
      </c>
      <c r="T214" t="s">
        <v>664</v>
      </c>
      <c r="U214" t="s">
        <v>268</v>
      </c>
      <c r="V214" t="s">
        <v>2</v>
      </c>
      <c r="AC214">
        <v>0.05</v>
      </c>
      <c r="AD214">
        <v>0.1</v>
      </c>
      <c r="AE214">
        <f t="shared" si="26"/>
        <v>0.15000000000000002</v>
      </c>
    </row>
    <row r="215" spans="2:34" x14ac:dyDescent="0.25">
      <c r="B215" t="s">
        <v>1047</v>
      </c>
      <c r="C215">
        <v>1</v>
      </c>
      <c r="D215" t="s">
        <v>307</v>
      </c>
      <c r="E215" t="s">
        <v>1492</v>
      </c>
      <c r="F215" t="s">
        <v>261</v>
      </c>
      <c r="G215">
        <v>40</v>
      </c>
      <c r="H215">
        <v>40</v>
      </c>
      <c r="I215">
        <v>20</v>
      </c>
      <c r="K215">
        <v>80.599999999999994</v>
      </c>
      <c r="L215" t="s">
        <v>1582</v>
      </c>
      <c r="M215">
        <f t="shared" si="28"/>
        <v>80.599999999999994</v>
      </c>
      <c r="O215" t="s">
        <v>108</v>
      </c>
      <c r="P215" s="7">
        <v>1172.7699248120302</v>
      </c>
      <c r="R215" t="s">
        <v>309</v>
      </c>
      <c r="S215" t="s">
        <v>1484</v>
      </c>
      <c r="T215" t="s">
        <v>664</v>
      </c>
      <c r="U215" t="s">
        <v>268</v>
      </c>
      <c r="V215" t="s">
        <v>2</v>
      </c>
      <c r="AC215">
        <v>0.14000000000000001</v>
      </c>
      <c r="AD215">
        <v>0.14000000000000001</v>
      </c>
      <c r="AE215">
        <f t="shared" si="26"/>
        <v>0.28000000000000003</v>
      </c>
    </row>
    <row r="216" spans="2:34" x14ac:dyDescent="0.25">
      <c r="B216" t="s">
        <v>1048</v>
      </c>
      <c r="C216">
        <v>1</v>
      </c>
      <c r="D216" t="s">
        <v>313</v>
      </c>
      <c r="E216" t="s">
        <v>1492</v>
      </c>
      <c r="F216" t="s">
        <v>379</v>
      </c>
      <c r="G216">
        <v>5</v>
      </c>
      <c r="H216">
        <v>45</v>
      </c>
      <c r="I216">
        <v>50</v>
      </c>
      <c r="K216">
        <v>31.5</v>
      </c>
      <c r="L216" t="s">
        <v>1582</v>
      </c>
      <c r="M216">
        <f t="shared" si="28"/>
        <v>31.5</v>
      </c>
      <c r="O216" t="s">
        <v>108</v>
      </c>
      <c r="P216" s="7">
        <v>1172.7699248120302</v>
      </c>
      <c r="R216" t="s">
        <v>325</v>
      </c>
      <c r="S216" t="s">
        <v>1484</v>
      </c>
      <c r="T216" t="s">
        <v>664</v>
      </c>
      <c r="U216" t="s">
        <v>621</v>
      </c>
      <c r="V216" t="s">
        <v>2</v>
      </c>
      <c r="AC216">
        <v>0.08</v>
      </c>
      <c r="AD216">
        <v>0.15</v>
      </c>
      <c r="AE216">
        <f t="shared" si="26"/>
        <v>0.22999999999999998</v>
      </c>
      <c r="AF216">
        <v>0.08</v>
      </c>
      <c r="AG216">
        <v>0.15</v>
      </c>
      <c r="AH216">
        <f t="shared" si="27"/>
        <v>0.22999999999999998</v>
      </c>
    </row>
    <row r="217" spans="2:34" x14ac:dyDescent="0.25">
      <c r="B217" t="s">
        <v>1049</v>
      </c>
      <c r="C217">
        <v>1</v>
      </c>
      <c r="D217" t="s">
        <v>313</v>
      </c>
      <c r="E217" t="s">
        <v>1492</v>
      </c>
      <c r="F217" t="s">
        <v>379</v>
      </c>
      <c r="G217">
        <v>5</v>
      </c>
      <c r="H217">
        <v>45</v>
      </c>
      <c r="I217">
        <v>50</v>
      </c>
      <c r="K217">
        <v>45.5</v>
      </c>
      <c r="L217" t="s">
        <v>1582</v>
      </c>
      <c r="M217">
        <f t="shared" si="28"/>
        <v>45.5</v>
      </c>
      <c r="O217" t="s">
        <v>108</v>
      </c>
      <c r="P217" s="7">
        <v>1172.7699248120302</v>
      </c>
      <c r="R217" t="s">
        <v>325</v>
      </c>
      <c r="S217" t="s">
        <v>1484</v>
      </c>
      <c r="T217" t="s">
        <v>664</v>
      </c>
      <c r="U217" t="s">
        <v>621</v>
      </c>
      <c r="V217" t="s">
        <v>2</v>
      </c>
      <c r="AC217">
        <v>0.14000000000000001</v>
      </c>
      <c r="AD217">
        <v>0.15</v>
      </c>
      <c r="AE217">
        <f t="shared" si="26"/>
        <v>0.29000000000000004</v>
      </c>
      <c r="AF217">
        <v>0.03</v>
      </c>
      <c r="AG217">
        <v>0.05</v>
      </c>
      <c r="AH217">
        <f t="shared" si="27"/>
        <v>0.08</v>
      </c>
    </row>
    <row r="218" spans="2:34" x14ac:dyDescent="0.25">
      <c r="B218" t="s">
        <v>1050</v>
      </c>
      <c r="C218">
        <v>1</v>
      </c>
      <c r="D218" t="s">
        <v>313</v>
      </c>
      <c r="E218" t="s">
        <v>1492</v>
      </c>
      <c r="F218" t="s">
        <v>379</v>
      </c>
      <c r="G218">
        <v>5</v>
      </c>
      <c r="H218">
        <v>45</v>
      </c>
      <c r="I218">
        <v>50</v>
      </c>
      <c r="K218">
        <v>35.6</v>
      </c>
      <c r="L218" t="s">
        <v>1582</v>
      </c>
      <c r="M218">
        <f t="shared" si="28"/>
        <v>35.6</v>
      </c>
      <c r="O218" t="s">
        <v>108</v>
      </c>
      <c r="P218" s="7">
        <v>1172.7699248120302</v>
      </c>
      <c r="R218" t="s">
        <v>309</v>
      </c>
      <c r="S218" t="s">
        <v>42</v>
      </c>
      <c r="T218" t="s">
        <v>664</v>
      </c>
      <c r="U218" t="s">
        <v>308</v>
      </c>
      <c r="V218" t="s">
        <v>2</v>
      </c>
      <c r="AC218">
        <v>0.1</v>
      </c>
      <c r="AE218">
        <f t="shared" si="26"/>
        <v>0.1</v>
      </c>
      <c r="AF218">
        <v>0.05</v>
      </c>
      <c r="AG218">
        <v>0.3</v>
      </c>
      <c r="AH218">
        <f t="shared" si="27"/>
        <v>0.35</v>
      </c>
    </row>
    <row r="219" spans="2:34" x14ac:dyDescent="0.25">
      <c r="B219" t="s">
        <v>1051</v>
      </c>
      <c r="C219">
        <v>1</v>
      </c>
      <c r="D219" t="s">
        <v>313</v>
      </c>
      <c r="E219" t="s">
        <v>1492</v>
      </c>
      <c r="F219" t="s">
        <v>379</v>
      </c>
      <c r="G219">
        <v>5</v>
      </c>
      <c r="H219">
        <v>45</v>
      </c>
      <c r="I219">
        <v>50</v>
      </c>
      <c r="K219">
        <v>29</v>
      </c>
      <c r="L219" t="s">
        <v>1582</v>
      </c>
      <c r="M219">
        <f t="shared" si="28"/>
        <v>29</v>
      </c>
      <c r="O219" t="s">
        <v>108</v>
      </c>
      <c r="P219" s="7">
        <v>1172.7699248120302</v>
      </c>
      <c r="R219" t="s">
        <v>309</v>
      </c>
      <c r="S219" t="s">
        <v>42</v>
      </c>
      <c r="T219" t="s">
        <v>664</v>
      </c>
      <c r="U219" t="s">
        <v>308</v>
      </c>
      <c r="V219" t="s">
        <v>2</v>
      </c>
      <c r="AG219">
        <v>0.1</v>
      </c>
      <c r="AH219">
        <f t="shared" si="27"/>
        <v>0.1</v>
      </c>
    </row>
    <row r="220" spans="2:34" x14ac:dyDescent="0.25">
      <c r="B220" t="s">
        <v>1052</v>
      </c>
      <c r="C220">
        <v>1</v>
      </c>
      <c r="D220" t="s">
        <v>313</v>
      </c>
      <c r="E220" t="s">
        <v>1492</v>
      </c>
      <c r="F220" t="s">
        <v>379</v>
      </c>
      <c r="G220">
        <v>5</v>
      </c>
      <c r="H220">
        <v>45</v>
      </c>
      <c r="I220">
        <v>50</v>
      </c>
      <c r="K220">
        <v>41.7</v>
      </c>
      <c r="L220" t="s">
        <v>1582</v>
      </c>
      <c r="M220">
        <f t="shared" si="28"/>
        <v>41.7</v>
      </c>
      <c r="O220" t="s">
        <v>108</v>
      </c>
      <c r="P220" s="7">
        <v>1172.7699248120302</v>
      </c>
      <c r="R220" t="s">
        <v>325</v>
      </c>
      <c r="S220" t="s">
        <v>42</v>
      </c>
      <c r="T220" t="s">
        <v>664</v>
      </c>
      <c r="U220" t="s">
        <v>621</v>
      </c>
      <c r="V220" t="s">
        <v>2</v>
      </c>
      <c r="AC220">
        <v>0.5</v>
      </c>
      <c r="AD220">
        <v>0.35</v>
      </c>
      <c r="AE220">
        <f t="shared" ref="AE220:AE269" si="29">SUM(AC220:AD220)</f>
        <v>0.85</v>
      </c>
      <c r="AF220">
        <v>0.55000000000000004</v>
      </c>
      <c r="AG220">
        <v>0.33</v>
      </c>
      <c r="AH220">
        <f t="shared" si="27"/>
        <v>0.88000000000000012</v>
      </c>
    </row>
    <row r="221" spans="2:34" x14ac:dyDescent="0.25">
      <c r="B221" t="s">
        <v>1053</v>
      </c>
      <c r="C221">
        <v>1</v>
      </c>
      <c r="D221" t="s">
        <v>313</v>
      </c>
      <c r="E221" t="s">
        <v>1492</v>
      </c>
      <c r="F221" t="s">
        <v>379</v>
      </c>
      <c r="G221">
        <v>5</v>
      </c>
      <c r="H221">
        <v>45</v>
      </c>
      <c r="I221">
        <v>50</v>
      </c>
      <c r="K221">
        <v>36</v>
      </c>
      <c r="L221" t="s">
        <v>1582</v>
      </c>
      <c r="M221">
        <f t="shared" si="28"/>
        <v>36</v>
      </c>
      <c r="O221" t="s">
        <v>108</v>
      </c>
      <c r="P221" s="7">
        <v>1172.7699248120302</v>
      </c>
      <c r="R221" t="s">
        <v>330</v>
      </c>
      <c r="S221" t="s">
        <v>42</v>
      </c>
      <c r="T221" t="s">
        <v>664</v>
      </c>
      <c r="U221" t="s">
        <v>621</v>
      </c>
      <c r="V221" t="s">
        <v>2</v>
      </c>
      <c r="AC221">
        <v>0.2</v>
      </c>
      <c r="AD221">
        <v>0.21</v>
      </c>
      <c r="AE221">
        <f t="shared" si="29"/>
        <v>0.41000000000000003</v>
      </c>
      <c r="AF221">
        <v>0.54</v>
      </c>
      <c r="AG221">
        <v>0.35</v>
      </c>
      <c r="AH221">
        <f t="shared" ref="AH221:AH269" si="30">SUM(AF221:AG221)</f>
        <v>0.89</v>
      </c>
    </row>
    <row r="222" spans="2:34" x14ac:dyDescent="0.25">
      <c r="B222" t="s">
        <v>1054</v>
      </c>
      <c r="C222">
        <v>1</v>
      </c>
      <c r="D222" t="s">
        <v>313</v>
      </c>
      <c r="E222" t="s">
        <v>1492</v>
      </c>
      <c r="F222" t="s">
        <v>261</v>
      </c>
      <c r="G222">
        <v>40</v>
      </c>
      <c r="H222">
        <v>40</v>
      </c>
      <c r="I222">
        <v>20</v>
      </c>
      <c r="K222">
        <v>23.1</v>
      </c>
      <c r="L222" t="s">
        <v>1582</v>
      </c>
      <c r="M222">
        <f t="shared" si="28"/>
        <v>23.1</v>
      </c>
      <c r="O222" t="s">
        <v>108</v>
      </c>
      <c r="P222" s="7">
        <v>1172.7699248120302</v>
      </c>
      <c r="R222" t="s">
        <v>325</v>
      </c>
      <c r="S222" t="s">
        <v>780</v>
      </c>
      <c r="T222" t="s">
        <v>664</v>
      </c>
      <c r="U222" t="s">
        <v>308</v>
      </c>
      <c r="V222" t="s">
        <v>2</v>
      </c>
      <c r="AC222">
        <v>0.15</v>
      </c>
      <c r="AD222">
        <v>0.42</v>
      </c>
      <c r="AE222">
        <f t="shared" si="29"/>
        <v>0.56999999999999995</v>
      </c>
      <c r="AF222">
        <v>0.05</v>
      </c>
      <c r="AG222">
        <v>0.08</v>
      </c>
      <c r="AH222">
        <f t="shared" si="30"/>
        <v>0.13</v>
      </c>
    </row>
    <row r="223" spans="2:34" x14ac:dyDescent="0.25">
      <c r="B223" t="s">
        <v>1055</v>
      </c>
      <c r="C223">
        <v>1</v>
      </c>
      <c r="D223" t="s">
        <v>313</v>
      </c>
      <c r="E223" t="s">
        <v>1492</v>
      </c>
      <c r="F223" t="s">
        <v>261</v>
      </c>
      <c r="G223">
        <v>40</v>
      </c>
      <c r="H223">
        <v>40</v>
      </c>
      <c r="I223">
        <v>20</v>
      </c>
      <c r="K223">
        <v>29.6</v>
      </c>
      <c r="L223" t="s">
        <v>1582</v>
      </c>
      <c r="M223">
        <f t="shared" si="28"/>
        <v>29.6</v>
      </c>
      <c r="O223" t="s">
        <v>108</v>
      </c>
      <c r="P223" s="7">
        <v>1172.7699248120302</v>
      </c>
      <c r="R223" t="s">
        <v>325</v>
      </c>
      <c r="S223" t="s">
        <v>780</v>
      </c>
      <c r="T223" t="s">
        <v>664</v>
      </c>
      <c r="U223" t="s">
        <v>308</v>
      </c>
      <c r="V223" t="s">
        <v>2</v>
      </c>
      <c r="AC223">
        <v>0.16</v>
      </c>
      <c r="AD223">
        <v>0.26</v>
      </c>
      <c r="AE223">
        <f t="shared" si="29"/>
        <v>0.42000000000000004</v>
      </c>
      <c r="AF223">
        <v>0.2</v>
      </c>
      <c r="AG223">
        <v>0.32</v>
      </c>
      <c r="AH223">
        <f t="shared" si="30"/>
        <v>0.52</v>
      </c>
    </row>
    <row r="224" spans="2:34" x14ac:dyDescent="0.25">
      <c r="B224" t="s">
        <v>1056</v>
      </c>
      <c r="C224">
        <v>1</v>
      </c>
      <c r="D224" t="s">
        <v>313</v>
      </c>
      <c r="E224" t="s">
        <v>1492</v>
      </c>
      <c r="F224" t="s">
        <v>260</v>
      </c>
      <c r="G224">
        <v>20</v>
      </c>
      <c r="H224">
        <v>65</v>
      </c>
      <c r="I224">
        <v>15</v>
      </c>
      <c r="K224">
        <v>33.4</v>
      </c>
      <c r="L224" t="s">
        <v>1582</v>
      </c>
      <c r="M224">
        <f t="shared" si="28"/>
        <v>33.4</v>
      </c>
      <c r="O224" t="s">
        <v>108</v>
      </c>
      <c r="P224" s="7">
        <v>1172.7699248120302</v>
      </c>
      <c r="R224" t="s">
        <v>309</v>
      </c>
      <c r="S224" t="s">
        <v>780</v>
      </c>
      <c r="T224" t="s">
        <v>664</v>
      </c>
      <c r="U224" t="s">
        <v>621</v>
      </c>
      <c r="V224" t="s">
        <v>2</v>
      </c>
      <c r="AC224">
        <v>7.0000000000000007E-2</v>
      </c>
      <c r="AD224">
        <v>0.28000000000000003</v>
      </c>
      <c r="AE224">
        <f t="shared" si="29"/>
        <v>0.35000000000000003</v>
      </c>
      <c r="AF224">
        <v>0.03</v>
      </c>
      <c r="AG224">
        <v>0.12</v>
      </c>
      <c r="AH224">
        <f t="shared" si="30"/>
        <v>0.15</v>
      </c>
    </row>
    <row r="225" spans="2:34" x14ac:dyDescent="0.25">
      <c r="B225" t="s">
        <v>1057</v>
      </c>
      <c r="C225">
        <v>1</v>
      </c>
      <c r="D225" t="s">
        <v>313</v>
      </c>
      <c r="E225" t="s">
        <v>1492</v>
      </c>
      <c r="F225" t="s">
        <v>260</v>
      </c>
      <c r="G225">
        <v>20</v>
      </c>
      <c r="H225">
        <v>65</v>
      </c>
      <c r="I225">
        <v>15</v>
      </c>
      <c r="K225">
        <v>40.299999999999997</v>
      </c>
      <c r="L225" t="s">
        <v>1582</v>
      </c>
      <c r="M225">
        <f t="shared" si="28"/>
        <v>40.299999999999997</v>
      </c>
      <c r="O225" t="s">
        <v>108</v>
      </c>
      <c r="P225" s="7">
        <v>1172.7699248120302</v>
      </c>
      <c r="R225" t="s">
        <v>309</v>
      </c>
      <c r="S225" t="s">
        <v>780</v>
      </c>
      <c r="T225" t="s">
        <v>664</v>
      </c>
      <c r="U225" t="s">
        <v>621</v>
      </c>
      <c r="V225" t="s">
        <v>2</v>
      </c>
      <c r="AC225">
        <v>7.0000000000000007E-2</v>
      </c>
      <c r="AD225">
        <v>0.22</v>
      </c>
      <c r="AE225">
        <f t="shared" si="29"/>
        <v>0.29000000000000004</v>
      </c>
      <c r="AF225">
        <v>0.22</v>
      </c>
      <c r="AG225">
        <v>0.9</v>
      </c>
      <c r="AH225">
        <f t="shared" si="30"/>
        <v>1.1200000000000001</v>
      </c>
    </row>
    <row r="226" spans="2:34" x14ac:dyDescent="0.25">
      <c r="B226" t="s">
        <v>1058</v>
      </c>
      <c r="C226">
        <v>1</v>
      </c>
      <c r="D226" t="s">
        <v>307</v>
      </c>
      <c r="E226" t="s">
        <v>1492</v>
      </c>
      <c r="F226" t="s">
        <v>378</v>
      </c>
      <c r="G226">
        <v>10</v>
      </c>
      <c r="H226">
        <v>55</v>
      </c>
      <c r="I226">
        <v>35</v>
      </c>
      <c r="K226">
        <v>34.5</v>
      </c>
      <c r="L226" t="s">
        <v>1582</v>
      </c>
      <c r="M226">
        <f t="shared" si="28"/>
        <v>34.5</v>
      </c>
      <c r="O226" t="s">
        <v>108</v>
      </c>
      <c r="P226" s="7">
        <v>1172.7699248120302</v>
      </c>
      <c r="R226" t="s">
        <v>309</v>
      </c>
      <c r="S226" t="s">
        <v>42</v>
      </c>
      <c r="T226" t="s">
        <v>664</v>
      </c>
      <c r="U226" t="s">
        <v>268</v>
      </c>
      <c r="V226" t="s">
        <v>2</v>
      </c>
      <c r="AC226">
        <v>0.2</v>
      </c>
      <c r="AD226">
        <v>0.4</v>
      </c>
      <c r="AE226">
        <f t="shared" si="29"/>
        <v>0.60000000000000009</v>
      </c>
      <c r="AF226">
        <v>0.05</v>
      </c>
      <c r="AG226">
        <v>0.32</v>
      </c>
      <c r="AH226">
        <f t="shared" si="30"/>
        <v>0.37</v>
      </c>
    </row>
    <row r="227" spans="2:34" x14ac:dyDescent="0.25">
      <c r="B227" t="s">
        <v>1059</v>
      </c>
      <c r="C227">
        <v>1</v>
      </c>
      <c r="D227" t="s">
        <v>307</v>
      </c>
      <c r="E227" t="s">
        <v>1492</v>
      </c>
      <c r="F227" t="s">
        <v>378</v>
      </c>
      <c r="G227">
        <v>10</v>
      </c>
      <c r="H227">
        <v>55</v>
      </c>
      <c r="I227">
        <v>35</v>
      </c>
      <c r="K227">
        <v>25.7</v>
      </c>
      <c r="L227" t="s">
        <v>1582</v>
      </c>
      <c r="M227">
        <f t="shared" si="28"/>
        <v>25.7</v>
      </c>
      <c r="O227" t="s">
        <v>108</v>
      </c>
      <c r="P227" s="7">
        <v>1172.7699248120302</v>
      </c>
      <c r="R227" t="s">
        <v>309</v>
      </c>
      <c r="S227" t="s">
        <v>42</v>
      </c>
      <c r="T227" t="s">
        <v>664</v>
      </c>
      <c r="U227" t="s">
        <v>268</v>
      </c>
      <c r="V227" t="s">
        <v>2</v>
      </c>
      <c r="AC227">
        <v>0.05</v>
      </c>
      <c r="AD227">
        <v>0.4</v>
      </c>
      <c r="AE227">
        <f t="shared" si="29"/>
        <v>0.45</v>
      </c>
      <c r="AF227">
        <v>0.04</v>
      </c>
      <c r="AG227">
        <v>0.3</v>
      </c>
      <c r="AH227">
        <f t="shared" si="30"/>
        <v>0.33999999999999997</v>
      </c>
    </row>
    <row r="228" spans="2:34" x14ac:dyDescent="0.25">
      <c r="B228" t="s">
        <v>1060</v>
      </c>
      <c r="C228">
        <v>1</v>
      </c>
      <c r="D228" t="s">
        <v>313</v>
      </c>
      <c r="E228" t="s">
        <v>1492</v>
      </c>
      <c r="F228" t="s">
        <v>378</v>
      </c>
      <c r="G228">
        <v>10</v>
      </c>
      <c r="H228">
        <v>55</v>
      </c>
      <c r="I228">
        <v>35</v>
      </c>
      <c r="K228">
        <v>19.7</v>
      </c>
      <c r="L228" t="s">
        <v>1582</v>
      </c>
      <c r="M228">
        <f t="shared" si="28"/>
        <v>19.7</v>
      </c>
      <c r="O228" t="s">
        <v>108</v>
      </c>
      <c r="P228" s="7">
        <v>1172.7699248120302</v>
      </c>
      <c r="R228" t="s">
        <v>309</v>
      </c>
      <c r="S228" t="s">
        <v>1484</v>
      </c>
      <c r="T228" t="s">
        <v>664</v>
      </c>
      <c r="U228" t="s">
        <v>621</v>
      </c>
      <c r="V228" t="s">
        <v>2</v>
      </c>
      <c r="AC228">
        <v>0.18</v>
      </c>
      <c r="AD228">
        <v>0.23</v>
      </c>
      <c r="AE228">
        <f t="shared" si="29"/>
        <v>0.41000000000000003</v>
      </c>
      <c r="AF228">
        <v>0.8</v>
      </c>
      <c r="AG228">
        <v>0.43</v>
      </c>
      <c r="AH228">
        <f t="shared" si="30"/>
        <v>1.23</v>
      </c>
    </row>
    <row r="229" spans="2:34" x14ac:dyDescent="0.25">
      <c r="B229" t="s">
        <v>1061</v>
      </c>
      <c r="C229">
        <v>1</v>
      </c>
      <c r="D229" t="s">
        <v>313</v>
      </c>
      <c r="E229" t="s">
        <v>1492</v>
      </c>
      <c r="F229" t="s">
        <v>378</v>
      </c>
      <c r="G229">
        <v>10</v>
      </c>
      <c r="H229">
        <v>55</v>
      </c>
      <c r="I229">
        <v>35</v>
      </c>
      <c r="K229">
        <v>34.799999999999997</v>
      </c>
      <c r="L229" t="s">
        <v>1582</v>
      </c>
      <c r="M229">
        <f t="shared" si="28"/>
        <v>34.799999999999997</v>
      </c>
      <c r="O229" t="s">
        <v>108</v>
      </c>
      <c r="P229" s="7">
        <v>1172.7699248120302</v>
      </c>
      <c r="R229" t="s">
        <v>309</v>
      </c>
      <c r="S229" t="s">
        <v>1484</v>
      </c>
      <c r="T229" t="s">
        <v>664</v>
      </c>
      <c r="U229" t="s">
        <v>621</v>
      </c>
      <c r="V229" t="s">
        <v>2</v>
      </c>
      <c r="AC229">
        <v>0.12</v>
      </c>
      <c r="AD229">
        <v>0.14000000000000001</v>
      </c>
      <c r="AE229">
        <f t="shared" si="29"/>
        <v>0.26</v>
      </c>
      <c r="AF229">
        <v>0.36</v>
      </c>
      <c r="AG229">
        <v>0.53</v>
      </c>
      <c r="AH229">
        <f t="shared" si="30"/>
        <v>0.89</v>
      </c>
    </row>
    <row r="230" spans="2:34" x14ac:dyDescent="0.25">
      <c r="B230" t="s">
        <v>1062</v>
      </c>
      <c r="C230">
        <v>1</v>
      </c>
      <c r="D230" t="s">
        <v>307</v>
      </c>
      <c r="E230" t="s">
        <v>1492</v>
      </c>
      <c r="F230" t="s">
        <v>261</v>
      </c>
      <c r="G230">
        <v>40</v>
      </c>
      <c r="H230">
        <v>40</v>
      </c>
      <c r="I230">
        <v>20</v>
      </c>
      <c r="K230">
        <v>46.9</v>
      </c>
      <c r="L230" t="s">
        <v>1582</v>
      </c>
      <c r="M230">
        <f t="shared" si="28"/>
        <v>46.9</v>
      </c>
      <c r="O230" t="s">
        <v>108</v>
      </c>
      <c r="P230" s="7">
        <v>1172.7699248120302</v>
      </c>
      <c r="R230" t="s">
        <v>325</v>
      </c>
      <c r="S230" t="s">
        <v>1484</v>
      </c>
      <c r="T230" t="s">
        <v>664</v>
      </c>
      <c r="U230" t="s">
        <v>268</v>
      </c>
      <c r="V230" t="s">
        <v>2</v>
      </c>
      <c r="AC230">
        <v>0.2</v>
      </c>
      <c r="AD230">
        <v>0.6</v>
      </c>
      <c r="AE230">
        <f t="shared" si="29"/>
        <v>0.8</v>
      </c>
      <c r="AF230">
        <v>0.05</v>
      </c>
      <c r="AG230">
        <v>0.17</v>
      </c>
      <c r="AH230">
        <f t="shared" si="30"/>
        <v>0.22000000000000003</v>
      </c>
    </row>
    <row r="231" spans="2:34" x14ac:dyDescent="0.25">
      <c r="B231" t="s">
        <v>1063</v>
      </c>
      <c r="C231">
        <v>1</v>
      </c>
      <c r="D231" t="s">
        <v>307</v>
      </c>
      <c r="E231" t="s">
        <v>1492</v>
      </c>
      <c r="F231" t="s">
        <v>261</v>
      </c>
      <c r="G231">
        <v>40</v>
      </c>
      <c r="H231">
        <v>40</v>
      </c>
      <c r="I231">
        <v>20</v>
      </c>
      <c r="K231">
        <v>50.3</v>
      </c>
      <c r="L231" t="s">
        <v>1582</v>
      </c>
      <c r="M231">
        <f t="shared" si="28"/>
        <v>50.3</v>
      </c>
      <c r="O231" t="s">
        <v>108</v>
      </c>
      <c r="P231" s="7">
        <v>1172.7699248120302</v>
      </c>
      <c r="R231" t="s">
        <v>325</v>
      </c>
      <c r="S231" t="s">
        <v>1484</v>
      </c>
      <c r="T231" t="s">
        <v>664</v>
      </c>
      <c r="U231" t="s">
        <v>268</v>
      </c>
      <c r="V231" t="s">
        <v>2</v>
      </c>
      <c r="AC231">
        <v>0.13</v>
      </c>
      <c r="AD231">
        <v>0.2</v>
      </c>
      <c r="AE231">
        <f t="shared" si="29"/>
        <v>0.33</v>
      </c>
      <c r="AF231">
        <v>0.16</v>
      </c>
      <c r="AG231">
        <v>0.13</v>
      </c>
      <c r="AH231">
        <f t="shared" si="30"/>
        <v>0.29000000000000004</v>
      </c>
    </row>
    <row r="232" spans="2:34" hidden="1" x14ac:dyDescent="0.25">
      <c r="B232" t="s">
        <v>1064</v>
      </c>
      <c r="C232">
        <v>2</v>
      </c>
      <c r="D232" t="s">
        <v>307</v>
      </c>
      <c r="G232">
        <v>10</v>
      </c>
      <c r="H232">
        <v>55</v>
      </c>
      <c r="I232">
        <v>35</v>
      </c>
      <c r="K232">
        <v>30</v>
      </c>
      <c r="L232" t="s">
        <v>1582</v>
      </c>
      <c r="M232">
        <f t="shared" si="28"/>
        <v>30</v>
      </c>
      <c r="O232" t="s">
        <v>108</v>
      </c>
      <c r="P232">
        <v>984</v>
      </c>
      <c r="R232" t="s">
        <v>309</v>
      </c>
      <c r="S232" t="s">
        <v>42</v>
      </c>
      <c r="U232" t="s">
        <v>308</v>
      </c>
      <c r="V232" t="s">
        <v>2</v>
      </c>
      <c r="AF232">
        <v>0.01</v>
      </c>
      <c r="AG232">
        <v>0.08</v>
      </c>
      <c r="AH232">
        <f t="shared" si="30"/>
        <v>0.09</v>
      </c>
    </row>
    <row r="233" spans="2:34" hidden="1" x14ac:dyDescent="0.25">
      <c r="B233" t="s">
        <v>1065</v>
      </c>
      <c r="C233">
        <v>2</v>
      </c>
      <c r="D233" t="s">
        <v>307</v>
      </c>
      <c r="G233">
        <v>10</v>
      </c>
      <c r="H233">
        <v>55</v>
      </c>
      <c r="I233">
        <v>35</v>
      </c>
      <c r="K233">
        <v>12.5</v>
      </c>
      <c r="L233" t="s">
        <v>1582</v>
      </c>
      <c r="M233">
        <f t="shared" si="28"/>
        <v>12.5</v>
      </c>
      <c r="O233" t="s">
        <v>108</v>
      </c>
      <c r="P233">
        <v>984</v>
      </c>
      <c r="R233" t="s">
        <v>309</v>
      </c>
      <c r="S233" t="s">
        <v>42</v>
      </c>
      <c r="U233" t="s">
        <v>308</v>
      </c>
      <c r="V233" t="s">
        <v>2</v>
      </c>
      <c r="AF233">
        <v>0.6</v>
      </c>
      <c r="AG233">
        <v>0.1</v>
      </c>
      <c r="AH233">
        <f t="shared" si="30"/>
        <v>0.7</v>
      </c>
    </row>
    <row r="234" spans="2:34" hidden="1" x14ac:dyDescent="0.25">
      <c r="B234" t="s">
        <v>1066</v>
      </c>
      <c r="C234">
        <v>2</v>
      </c>
      <c r="D234" t="s">
        <v>313</v>
      </c>
      <c r="G234">
        <v>20</v>
      </c>
      <c r="H234">
        <v>65</v>
      </c>
      <c r="I234">
        <v>15</v>
      </c>
      <c r="K234">
        <v>21.3</v>
      </c>
      <c r="L234" t="s">
        <v>1582</v>
      </c>
      <c r="M234">
        <f t="shared" si="28"/>
        <v>21.3</v>
      </c>
      <c r="O234" t="s">
        <v>108</v>
      </c>
      <c r="P234">
        <v>984</v>
      </c>
      <c r="R234" t="s">
        <v>309</v>
      </c>
      <c r="S234" t="s">
        <v>1484</v>
      </c>
      <c r="U234" t="s">
        <v>308</v>
      </c>
      <c r="V234" t="s">
        <v>2</v>
      </c>
      <c r="AC234">
        <v>0.3</v>
      </c>
      <c r="AD234">
        <v>0.3</v>
      </c>
      <c r="AE234">
        <f t="shared" si="29"/>
        <v>0.6</v>
      </c>
      <c r="AF234">
        <v>0.05</v>
      </c>
      <c r="AG234">
        <v>0.1</v>
      </c>
      <c r="AH234">
        <f t="shared" si="30"/>
        <v>0.15000000000000002</v>
      </c>
    </row>
    <row r="235" spans="2:34" hidden="1" x14ac:dyDescent="0.25">
      <c r="B235" t="s">
        <v>1067</v>
      </c>
      <c r="C235">
        <v>2</v>
      </c>
      <c r="D235" t="s">
        <v>313</v>
      </c>
      <c r="G235">
        <v>20</v>
      </c>
      <c r="H235">
        <v>65</v>
      </c>
      <c r="I235">
        <v>15</v>
      </c>
      <c r="K235">
        <v>11.8</v>
      </c>
      <c r="L235" t="s">
        <v>1582</v>
      </c>
      <c r="M235">
        <f t="shared" si="28"/>
        <v>11.8</v>
      </c>
      <c r="O235" t="s">
        <v>108</v>
      </c>
      <c r="P235">
        <v>984</v>
      </c>
      <c r="R235" t="s">
        <v>309</v>
      </c>
      <c r="S235" t="s">
        <v>42</v>
      </c>
      <c r="U235" t="s">
        <v>308</v>
      </c>
      <c r="V235" t="s">
        <v>2</v>
      </c>
      <c r="AC235">
        <v>0.25</v>
      </c>
      <c r="AD235">
        <v>0.25</v>
      </c>
      <c r="AE235">
        <f t="shared" si="29"/>
        <v>0.5</v>
      </c>
      <c r="AF235">
        <v>0.05</v>
      </c>
      <c r="AG235">
        <v>0.2</v>
      </c>
      <c r="AH235">
        <f t="shared" si="30"/>
        <v>0.25</v>
      </c>
    </row>
    <row r="236" spans="2:34" hidden="1" x14ac:dyDescent="0.25">
      <c r="B236" t="s">
        <v>1068</v>
      </c>
      <c r="C236">
        <v>2</v>
      </c>
      <c r="D236" t="s">
        <v>307</v>
      </c>
      <c r="G236">
        <v>20</v>
      </c>
      <c r="H236">
        <v>65</v>
      </c>
      <c r="I236">
        <v>15</v>
      </c>
      <c r="K236">
        <v>19</v>
      </c>
      <c r="L236" t="s">
        <v>1582</v>
      </c>
      <c r="M236">
        <f t="shared" si="28"/>
        <v>19</v>
      </c>
      <c r="O236" t="s">
        <v>108</v>
      </c>
      <c r="P236">
        <v>984</v>
      </c>
      <c r="R236" t="s">
        <v>309</v>
      </c>
      <c r="S236" t="s">
        <v>1484</v>
      </c>
      <c r="U236" t="s">
        <v>308</v>
      </c>
      <c r="V236" t="s">
        <v>2</v>
      </c>
      <c r="AF236">
        <v>0.18</v>
      </c>
      <c r="AG236">
        <v>0.1</v>
      </c>
      <c r="AH236">
        <f t="shared" si="30"/>
        <v>0.28000000000000003</v>
      </c>
    </row>
    <row r="237" spans="2:34" hidden="1" x14ac:dyDescent="0.25">
      <c r="B237" t="s">
        <v>1069</v>
      </c>
      <c r="C237">
        <v>2</v>
      </c>
      <c r="D237" t="s">
        <v>307</v>
      </c>
      <c r="G237">
        <v>20</v>
      </c>
      <c r="H237">
        <v>65</v>
      </c>
      <c r="I237">
        <v>15</v>
      </c>
      <c r="K237">
        <v>33</v>
      </c>
      <c r="L237" t="s">
        <v>1582</v>
      </c>
      <c r="M237">
        <f t="shared" si="28"/>
        <v>33</v>
      </c>
      <c r="O237" t="s">
        <v>108</v>
      </c>
      <c r="P237">
        <v>984</v>
      </c>
      <c r="R237" t="s">
        <v>309</v>
      </c>
      <c r="S237" t="s">
        <v>1484</v>
      </c>
      <c r="U237" t="s">
        <v>308</v>
      </c>
      <c r="V237" t="s">
        <v>2</v>
      </c>
      <c r="AF237">
        <v>0.16</v>
      </c>
      <c r="AG237">
        <v>0.1</v>
      </c>
      <c r="AH237">
        <f t="shared" si="30"/>
        <v>0.26</v>
      </c>
    </row>
    <row r="238" spans="2:34" hidden="1" x14ac:dyDescent="0.25">
      <c r="B238" t="s">
        <v>1070</v>
      </c>
      <c r="C238">
        <v>2</v>
      </c>
      <c r="D238" t="s">
        <v>307</v>
      </c>
      <c r="G238">
        <v>20</v>
      </c>
      <c r="H238">
        <v>65</v>
      </c>
      <c r="I238">
        <v>15</v>
      </c>
      <c r="K238">
        <v>411.9</v>
      </c>
      <c r="L238" t="s">
        <v>1582</v>
      </c>
      <c r="M238">
        <f t="shared" si="28"/>
        <v>411.9</v>
      </c>
      <c r="O238" t="s">
        <v>108</v>
      </c>
      <c r="P238">
        <v>984</v>
      </c>
      <c r="Q238">
        <v>0</v>
      </c>
      <c r="U238" t="s">
        <v>308</v>
      </c>
      <c r="V238" t="s">
        <v>2</v>
      </c>
      <c r="AC238">
        <v>1.38</v>
      </c>
      <c r="AD238">
        <v>0.2</v>
      </c>
      <c r="AE238">
        <f t="shared" si="29"/>
        <v>1.5799999999999998</v>
      </c>
      <c r="AF238">
        <v>1.7</v>
      </c>
      <c r="AG238">
        <v>0.68</v>
      </c>
      <c r="AH238">
        <f t="shared" si="30"/>
        <v>2.38</v>
      </c>
    </row>
    <row r="239" spans="2:34" hidden="1" x14ac:dyDescent="0.25">
      <c r="B239" t="s">
        <v>1071</v>
      </c>
      <c r="C239">
        <v>2</v>
      </c>
      <c r="D239" t="s">
        <v>307</v>
      </c>
      <c r="G239">
        <v>20</v>
      </c>
      <c r="H239">
        <v>65</v>
      </c>
      <c r="I239">
        <v>15</v>
      </c>
      <c r="K239">
        <v>312.60000000000002</v>
      </c>
      <c r="L239" t="s">
        <v>1582</v>
      </c>
      <c r="M239">
        <f t="shared" si="28"/>
        <v>312.60000000000002</v>
      </c>
      <c r="O239" t="s">
        <v>108</v>
      </c>
      <c r="P239">
        <v>984</v>
      </c>
      <c r="Q239">
        <v>0</v>
      </c>
      <c r="U239" t="s">
        <v>308</v>
      </c>
      <c r="V239" t="s">
        <v>2</v>
      </c>
      <c r="AC239">
        <v>1.25</v>
      </c>
      <c r="AD239">
        <v>0.2</v>
      </c>
      <c r="AE239">
        <f t="shared" si="29"/>
        <v>1.45</v>
      </c>
      <c r="AF239">
        <v>1.65</v>
      </c>
      <c r="AG239">
        <v>0.95</v>
      </c>
      <c r="AH239">
        <f t="shared" si="30"/>
        <v>2.5999999999999996</v>
      </c>
    </row>
    <row r="240" spans="2:34" hidden="1" x14ac:dyDescent="0.25">
      <c r="B240" t="s">
        <v>1072</v>
      </c>
      <c r="C240">
        <v>2</v>
      </c>
      <c r="D240" t="s">
        <v>225</v>
      </c>
      <c r="G240">
        <v>20</v>
      </c>
      <c r="H240">
        <v>65</v>
      </c>
      <c r="I240">
        <v>15</v>
      </c>
      <c r="K240">
        <v>120.4</v>
      </c>
      <c r="L240" t="s">
        <v>1582</v>
      </c>
      <c r="M240">
        <f t="shared" si="28"/>
        <v>120.4</v>
      </c>
      <c r="O240" t="s">
        <v>108</v>
      </c>
      <c r="P240">
        <v>984</v>
      </c>
      <c r="R240" t="s">
        <v>325</v>
      </c>
      <c r="S240" t="s">
        <v>780</v>
      </c>
      <c r="U240" t="s">
        <v>268</v>
      </c>
      <c r="V240" t="s">
        <v>2</v>
      </c>
      <c r="AC240">
        <v>0.56999999999999995</v>
      </c>
      <c r="AD240">
        <v>0.2</v>
      </c>
      <c r="AE240">
        <f t="shared" si="29"/>
        <v>0.77</v>
      </c>
      <c r="AF240">
        <v>0.13</v>
      </c>
      <c r="AG240">
        <v>0.28000000000000003</v>
      </c>
      <c r="AH240">
        <f t="shared" si="30"/>
        <v>0.41000000000000003</v>
      </c>
    </row>
    <row r="241" spans="2:34" hidden="1" x14ac:dyDescent="0.25">
      <c r="B241" t="s">
        <v>1073</v>
      </c>
      <c r="C241">
        <v>2</v>
      </c>
      <c r="D241" t="s">
        <v>225</v>
      </c>
      <c r="G241">
        <v>20</v>
      </c>
      <c r="H241">
        <v>65</v>
      </c>
      <c r="I241">
        <v>15</v>
      </c>
      <c r="K241">
        <v>121.3</v>
      </c>
      <c r="L241" t="s">
        <v>1582</v>
      </c>
      <c r="M241">
        <f t="shared" si="28"/>
        <v>121.3</v>
      </c>
      <c r="O241" t="s">
        <v>108</v>
      </c>
      <c r="P241">
        <v>984</v>
      </c>
      <c r="R241" t="s">
        <v>325</v>
      </c>
      <c r="S241" t="s">
        <v>780</v>
      </c>
      <c r="U241" t="s">
        <v>268</v>
      </c>
      <c r="V241" t="s">
        <v>2</v>
      </c>
      <c r="AC241">
        <v>0.56999999999999995</v>
      </c>
      <c r="AD241">
        <v>0.18</v>
      </c>
      <c r="AE241">
        <f t="shared" si="29"/>
        <v>0.75</v>
      </c>
      <c r="AF241">
        <v>0.2</v>
      </c>
      <c r="AG241">
        <v>0.5</v>
      </c>
      <c r="AH241">
        <f t="shared" si="30"/>
        <v>0.7</v>
      </c>
    </row>
    <row r="242" spans="2:34" hidden="1" x14ac:dyDescent="0.25">
      <c r="B242" t="s">
        <v>1074</v>
      </c>
      <c r="C242">
        <v>2</v>
      </c>
      <c r="D242" t="s">
        <v>307</v>
      </c>
      <c r="G242">
        <v>20</v>
      </c>
      <c r="H242">
        <v>65</v>
      </c>
      <c r="I242">
        <v>15</v>
      </c>
      <c r="K242">
        <v>49</v>
      </c>
      <c r="L242" t="s">
        <v>1582</v>
      </c>
      <c r="M242">
        <f t="shared" si="28"/>
        <v>49</v>
      </c>
      <c r="O242" t="s">
        <v>108</v>
      </c>
      <c r="P242">
        <v>984</v>
      </c>
      <c r="R242" t="s">
        <v>330</v>
      </c>
      <c r="S242" t="s">
        <v>42</v>
      </c>
      <c r="U242" t="s">
        <v>621</v>
      </c>
      <c r="V242" t="s">
        <v>2</v>
      </c>
      <c r="AC242">
        <v>0.09</v>
      </c>
      <c r="AE242">
        <f t="shared" si="29"/>
        <v>0.09</v>
      </c>
    </row>
    <row r="243" spans="2:34" hidden="1" x14ac:dyDescent="0.25">
      <c r="B243" t="s">
        <v>1075</v>
      </c>
      <c r="C243">
        <v>2</v>
      </c>
      <c r="D243" t="s">
        <v>307</v>
      </c>
      <c r="G243">
        <v>20</v>
      </c>
      <c r="H243">
        <v>65</v>
      </c>
      <c r="I243">
        <v>15</v>
      </c>
      <c r="K243">
        <v>42.6</v>
      </c>
      <c r="L243" t="s">
        <v>1582</v>
      </c>
      <c r="M243">
        <f t="shared" si="28"/>
        <v>42.6</v>
      </c>
      <c r="O243" t="s">
        <v>108</v>
      </c>
      <c r="P243">
        <v>984</v>
      </c>
      <c r="R243" t="s">
        <v>330</v>
      </c>
      <c r="S243" t="s">
        <v>42</v>
      </c>
      <c r="U243" t="s">
        <v>621</v>
      </c>
      <c r="V243" t="s">
        <v>2</v>
      </c>
      <c r="AF243">
        <v>0.23</v>
      </c>
      <c r="AG243">
        <v>0.1</v>
      </c>
      <c r="AH243">
        <f t="shared" si="30"/>
        <v>0.33</v>
      </c>
    </row>
    <row r="244" spans="2:34" hidden="1" x14ac:dyDescent="0.25">
      <c r="B244" t="s">
        <v>1076</v>
      </c>
      <c r="C244">
        <v>2</v>
      </c>
      <c r="D244" t="s">
        <v>313</v>
      </c>
      <c r="G244">
        <v>20</v>
      </c>
      <c r="H244">
        <v>65</v>
      </c>
      <c r="I244">
        <v>15</v>
      </c>
      <c r="K244">
        <v>81.2</v>
      </c>
      <c r="L244" t="s">
        <v>1582</v>
      </c>
      <c r="M244">
        <f t="shared" si="28"/>
        <v>81.2</v>
      </c>
      <c r="O244" t="s">
        <v>108</v>
      </c>
      <c r="P244">
        <v>984</v>
      </c>
      <c r="R244" t="s">
        <v>325</v>
      </c>
      <c r="S244" t="s">
        <v>42</v>
      </c>
      <c r="U244" t="s">
        <v>621</v>
      </c>
      <c r="V244" t="s">
        <v>2</v>
      </c>
      <c r="AC244">
        <v>0.95</v>
      </c>
      <c r="AD244">
        <v>0.3</v>
      </c>
      <c r="AE244">
        <f t="shared" si="29"/>
        <v>1.25</v>
      </c>
      <c r="AF244">
        <v>0.03</v>
      </c>
      <c r="AG244">
        <v>0.03</v>
      </c>
      <c r="AH244">
        <f t="shared" si="30"/>
        <v>0.06</v>
      </c>
    </row>
    <row r="245" spans="2:34" hidden="1" x14ac:dyDescent="0.25">
      <c r="B245" t="s">
        <v>1077</v>
      </c>
      <c r="C245">
        <v>2</v>
      </c>
      <c r="D245" t="s">
        <v>313</v>
      </c>
      <c r="G245">
        <v>20</v>
      </c>
      <c r="H245">
        <v>65</v>
      </c>
      <c r="I245">
        <v>15</v>
      </c>
      <c r="K245">
        <v>74.8</v>
      </c>
      <c r="L245" t="s">
        <v>1582</v>
      </c>
      <c r="M245">
        <f t="shared" si="28"/>
        <v>74.8</v>
      </c>
      <c r="O245" t="s">
        <v>108</v>
      </c>
      <c r="P245">
        <v>984</v>
      </c>
      <c r="R245" t="s">
        <v>325</v>
      </c>
      <c r="S245" t="s">
        <v>42</v>
      </c>
      <c r="U245" t="s">
        <v>621</v>
      </c>
      <c r="V245" t="s">
        <v>2</v>
      </c>
      <c r="AC245">
        <v>0.3</v>
      </c>
      <c r="AD245">
        <v>0.1</v>
      </c>
      <c r="AE245">
        <f t="shared" si="29"/>
        <v>0.4</v>
      </c>
      <c r="AF245">
        <v>0.08</v>
      </c>
      <c r="AG245">
        <v>0.02</v>
      </c>
      <c r="AH245">
        <f t="shared" si="30"/>
        <v>0.1</v>
      </c>
    </row>
    <row r="246" spans="2:34" hidden="1" x14ac:dyDescent="0.25">
      <c r="B246" t="s">
        <v>1078</v>
      </c>
      <c r="C246">
        <v>2</v>
      </c>
      <c r="D246" t="s">
        <v>313</v>
      </c>
      <c r="G246">
        <v>15</v>
      </c>
      <c r="H246">
        <v>20</v>
      </c>
      <c r="I246">
        <v>65</v>
      </c>
      <c r="K246">
        <v>18.2</v>
      </c>
      <c r="L246" t="s">
        <v>1582</v>
      </c>
      <c r="M246">
        <f t="shared" si="28"/>
        <v>18.2</v>
      </c>
      <c r="O246" t="s">
        <v>108</v>
      </c>
      <c r="P246">
        <v>984</v>
      </c>
      <c r="R246" t="s">
        <v>325</v>
      </c>
      <c r="S246" t="s">
        <v>42</v>
      </c>
      <c r="U246" t="s">
        <v>621</v>
      </c>
      <c r="V246" t="s">
        <v>2</v>
      </c>
      <c r="AC246">
        <v>0.05</v>
      </c>
      <c r="AD246">
        <v>0.5</v>
      </c>
      <c r="AE246">
        <f t="shared" si="29"/>
        <v>0.55000000000000004</v>
      </c>
      <c r="AF246">
        <v>0.05</v>
      </c>
      <c r="AG246">
        <v>0.45</v>
      </c>
      <c r="AH246">
        <f t="shared" si="30"/>
        <v>0.5</v>
      </c>
    </row>
    <row r="247" spans="2:34" hidden="1" x14ac:dyDescent="0.25">
      <c r="B247" t="s">
        <v>1079</v>
      </c>
      <c r="C247">
        <v>2</v>
      </c>
      <c r="D247" t="s">
        <v>313</v>
      </c>
      <c r="G247">
        <v>30</v>
      </c>
      <c r="H247">
        <v>35</v>
      </c>
      <c r="I247">
        <v>35</v>
      </c>
      <c r="K247">
        <v>35.799999999999997</v>
      </c>
      <c r="L247" t="s">
        <v>1582</v>
      </c>
      <c r="M247">
        <f t="shared" si="28"/>
        <v>35.799999999999997</v>
      </c>
      <c r="O247" t="s">
        <v>108</v>
      </c>
      <c r="P247">
        <v>984</v>
      </c>
      <c r="R247" t="s">
        <v>325</v>
      </c>
      <c r="S247" t="s">
        <v>1484</v>
      </c>
      <c r="U247" t="s">
        <v>621</v>
      </c>
      <c r="V247" t="s">
        <v>2</v>
      </c>
      <c r="AC247">
        <v>0.35</v>
      </c>
      <c r="AD247">
        <v>0.98</v>
      </c>
      <c r="AE247">
        <f t="shared" si="29"/>
        <v>1.33</v>
      </c>
      <c r="AF247">
        <v>0.15</v>
      </c>
      <c r="AG247">
        <v>0.7</v>
      </c>
      <c r="AH247">
        <f t="shared" si="30"/>
        <v>0.85</v>
      </c>
    </row>
    <row r="248" spans="2:34" hidden="1" x14ac:dyDescent="0.25">
      <c r="B248" t="s">
        <v>1080</v>
      </c>
      <c r="C248">
        <v>2</v>
      </c>
      <c r="D248" t="s">
        <v>307</v>
      </c>
      <c r="G248">
        <v>30</v>
      </c>
      <c r="H248">
        <v>35</v>
      </c>
      <c r="I248">
        <v>35</v>
      </c>
      <c r="K248">
        <v>20.9</v>
      </c>
      <c r="L248" t="s">
        <v>1582</v>
      </c>
      <c r="M248">
        <f t="shared" si="28"/>
        <v>20.9</v>
      </c>
      <c r="O248" t="s">
        <v>108</v>
      </c>
      <c r="P248">
        <v>984</v>
      </c>
      <c r="R248" t="s">
        <v>309</v>
      </c>
      <c r="S248" t="s">
        <v>1484</v>
      </c>
      <c r="U248" t="s">
        <v>621</v>
      </c>
      <c r="V248" t="s">
        <v>2</v>
      </c>
      <c r="AC248">
        <v>0.19</v>
      </c>
      <c r="AD248">
        <v>0.36</v>
      </c>
      <c r="AE248">
        <f t="shared" si="29"/>
        <v>0.55000000000000004</v>
      </c>
    </row>
    <row r="249" spans="2:34" hidden="1" x14ac:dyDescent="0.25">
      <c r="B249" t="s">
        <v>1081</v>
      </c>
      <c r="C249">
        <v>2</v>
      </c>
      <c r="D249" t="s">
        <v>307</v>
      </c>
      <c r="G249">
        <v>30</v>
      </c>
      <c r="H249">
        <v>35</v>
      </c>
      <c r="I249">
        <v>35</v>
      </c>
      <c r="K249">
        <v>21.5</v>
      </c>
      <c r="L249" t="s">
        <v>1582</v>
      </c>
      <c r="M249">
        <f t="shared" si="28"/>
        <v>21.5</v>
      </c>
      <c r="O249" t="s">
        <v>108</v>
      </c>
      <c r="P249">
        <v>984</v>
      </c>
      <c r="R249" t="s">
        <v>309</v>
      </c>
      <c r="S249" t="s">
        <v>1484</v>
      </c>
      <c r="U249" t="s">
        <v>621</v>
      </c>
      <c r="V249" t="s">
        <v>2</v>
      </c>
      <c r="AC249">
        <v>0.13</v>
      </c>
      <c r="AD249">
        <v>0.23</v>
      </c>
      <c r="AE249">
        <f t="shared" si="29"/>
        <v>0.36</v>
      </c>
    </row>
    <row r="250" spans="2:34" hidden="1" x14ac:dyDescent="0.25">
      <c r="B250" t="s">
        <v>1082</v>
      </c>
      <c r="C250">
        <v>2</v>
      </c>
      <c r="D250" t="s">
        <v>343</v>
      </c>
      <c r="G250">
        <v>15</v>
      </c>
      <c r="H250">
        <v>20</v>
      </c>
      <c r="I250">
        <v>65</v>
      </c>
      <c r="K250">
        <v>19</v>
      </c>
      <c r="L250" t="s">
        <v>1582</v>
      </c>
      <c r="M250">
        <f t="shared" si="28"/>
        <v>19</v>
      </c>
      <c r="O250" t="s">
        <v>108</v>
      </c>
      <c r="P250">
        <v>984</v>
      </c>
      <c r="R250" t="s">
        <v>325</v>
      </c>
      <c r="S250" t="s">
        <v>1484</v>
      </c>
      <c r="U250" t="s">
        <v>621</v>
      </c>
      <c r="V250" t="s">
        <v>2</v>
      </c>
      <c r="AC250">
        <v>0.5</v>
      </c>
      <c r="AD250">
        <v>0.49</v>
      </c>
      <c r="AE250">
        <f t="shared" si="29"/>
        <v>0.99</v>
      </c>
    </row>
    <row r="251" spans="2:34" hidden="1" x14ac:dyDescent="0.25">
      <c r="B251" t="s">
        <v>1083</v>
      </c>
      <c r="C251">
        <v>2</v>
      </c>
      <c r="D251" t="s">
        <v>343</v>
      </c>
      <c r="G251">
        <v>15</v>
      </c>
      <c r="H251">
        <v>20</v>
      </c>
      <c r="I251">
        <v>65</v>
      </c>
      <c r="K251">
        <v>41.3</v>
      </c>
      <c r="L251" t="s">
        <v>1582</v>
      </c>
      <c r="M251">
        <f t="shared" si="28"/>
        <v>41.3</v>
      </c>
      <c r="O251" t="s">
        <v>108</v>
      </c>
      <c r="P251">
        <v>984</v>
      </c>
      <c r="R251" t="s">
        <v>325</v>
      </c>
      <c r="S251" t="s">
        <v>780</v>
      </c>
      <c r="U251" t="s">
        <v>621</v>
      </c>
      <c r="V251" t="s">
        <v>2</v>
      </c>
      <c r="AC251">
        <v>0.2</v>
      </c>
      <c r="AD251">
        <v>0.32</v>
      </c>
      <c r="AE251">
        <f t="shared" si="29"/>
        <v>0.52</v>
      </c>
    </row>
    <row r="252" spans="2:34" hidden="1" x14ac:dyDescent="0.25">
      <c r="B252" t="s">
        <v>1084</v>
      </c>
      <c r="C252">
        <v>2</v>
      </c>
      <c r="D252" t="s">
        <v>307</v>
      </c>
      <c r="G252">
        <v>40</v>
      </c>
      <c r="H252">
        <v>40</v>
      </c>
      <c r="I252">
        <v>20</v>
      </c>
      <c r="K252">
        <v>74.8</v>
      </c>
      <c r="L252" t="s">
        <v>1582</v>
      </c>
      <c r="M252">
        <f t="shared" si="28"/>
        <v>74.8</v>
      </c>
      <c r="O252" t="s">
        <v>108</v>
      </c>
      <c r="P252">
        <v>984</v>
      </c>
      <c r="R252" t="s">
        <v>309</v>
      </c>
      <c r="S252" t="s">
        <v>1484</v>
      </c>
      <c r="U252" t="s">
        <v>268</v>
      </c>
      <c r="V252" t="s">
        <v>2</v>
      </c>
      <c r="AC252">
        <v>0.06</v>
      </c>
      <c r="AD252">
        <v>0.26</v>
      </c>
      <c r="AE252">
        <f t="shared" si="29"/>
        <v>0.32</v>
      </c>
    </row>
    <row r="253" spans="2:34" hidden="1" x14ac:dyDescent="0.25">
      <c r="B253" t="s">
        <v>1085</v>
      </c>
      <c r="C253">
        <v>2</v>
      </c>
      <c r="D253" t="s">
        <v>307</v>
      </c>
      <c r="G253">
        <v>40</v>
      </c>
      <c r="H253">
        <v>40</v>
      </c>
      <c r="I253">
        <v>20</v>
      </c>
      <c r="K253">
        <v>80.599999999999994</v>
      </c>
      <c r="L253" t="s">
        <v>1582</v>
      </c>
      <c r="M253">
        <f t="shared" si="28"/>
        <v>80.599999999999994</v>
      </c>
      <c r="O253" t="s">
        <v>108</v>
      </c>
      <c r="P253">
        <v>984</v>
      </c>
      <c r="R253" t="s">
        <v>309</v>
      </c>
      <c r="S253" t="s">
        <v>1484</v>
      </c>
      <c r="U253" t="s">
        <v>268</v>
      </c>
      <c r="V253" t="s">
        <v>2</v>
      </c>
      <c r="AC253">
        <v>0.13</v>
      </c>
      <c r="AD253">
        <v>0.16</v>
      </c>
      <c r="AE253">
        <f t="shared" si="29"/>
        <v>0.29000000000000004</v>
      </c>
    </row>
    <row r="254" spans="2:34" hidden="1" x14ac:dyDescent="0.25">
      <c r="B254" t="s">
        <v>1086</v>
      </c>
      <c r="C254">
        <v>2</v>
      </c>
      <c r="D254" t="s">
        <v>313</v>
      </c>
      <c r="G254">
        <v>5</v>
      </c>
      <c r="H254">
        <v>45</v>
      </c>
      <c r="I254">
        <v>50</v>
      </c>
      <c r="K254">
        <v>31.5</v>
      </c>
      <c r="L254" t="s">
        <v>1582</v>
      </c>
      <c r="M254">
        <f t="shared" si="28"/>
        <v>31.5</v>
      </c>
      <c r="O254" t="s">
        <v>108</v>
      </c>
      <c r="P254">
        <v>984</v>
      </c>
      <c r="R254" t="s">
        <v>325</v>
      </c>
      <c r="S254" t="s">
        <v>1484</v>
      </c>
      <c r="U254" t="s">
        <v>621</v>
      </c>
      <c r="V254" t="s">
        <v>2</v>
      </c>
      <c r="AC254">
        <v>0.05</v>
      </c>
      <c r="AD254">
        <v>0.16</v>
      </c>
      <c r="AE254">
        <f t="shared" si="29"/>
        <v>0.21000000000000002</v>
      </c>
      <c r="AF254">
        <v>0.05</v>
      </c>
      <c r="AG254">
        <v>0.2</v>
      </c>
      <c r="AH254">
        <f t="shared" si="30"/>
        <v>0.25</v>
      </c>
    </row>
    <row r="255" spans="2:34" hidden="1" x14ac:dyDescent="0.25">
      <c r="B255" t="s">
        <v>1087</v>
      </c>
      <c r="C255">
        <v>2</v>
      </c>
      <c r="D255" t="s">
        <v>313</v>
      </c>
      <c r="G255">
        <v>5</v>
      </c>
      <c r="H255">
        <v>45</v>
      </c>
      <c r="I255">
        <v>50</v>
      </c>
      <c r="K255">
        <v>45.5</v>
      </c>
      <c r="L255" t="s">
        <v>1582</v>
      </c>
      <c r="M255">
        <f t="shared" si="28"/>
        <v>45.5</v>
      </c>
      <c r="O255" t="s">
        <v>108</v>
      </c>
      <c r="P255">
        <v>984</v>
      </c>
      <c r="R255" t="s">
        <v>325</v>
      </c>
      <c r="S255" t="s">
        <v>1484</v>
      </c>
      <c r="U255" t="s">
        <v>621</v>
      </c>
      <c r="V255" t="s">
        <v>2</v>
      </c>
      <c r="AC255">
        <v>0.12</v>
      </c>
      <c r="AD255">
        <v>0.2</v>
      </c>
      <c r="AE255">
        <f t="shared" si="29"/>
        <v>0.32</v>
      </c>
      <c r="AF255">
        <v>0.03</v>
      </c>
      <c r="AG255">
        <v>0.06</v>
      </c>
      <c r="AH255">
        <f t="shared" si="30"/>
        <v>0.09</v>
      </c>
    </row>
    <row r="256" spans="2:34" hidden="1" x14ac:dyDescent="0.25">
      <c r="B256" t="s">
        <v>1088</v>
      </c>
      <c r="C256">
        <v>2</v>
      </c>
      <c r="D256" t="s">
        <v>313</v>
      </c>
      <c r="G256">
        <v>5</v>
      </c>
      <c r="H256">
        <v>45</v>
      </c>
      <c r="I256">
        <v>50</v>
      </c>
      <c r="K256">
        <v>35.6</v>
      </c>
      <c r="L256" t="s">
        <v>1582</v>
      </c>
      <c r="M256">
        <f t="shared" si="28"/>
        <v>35.6</v>
      </c>
      <c r="O256" t="s">
        <v>108</v>
      </c>
      <c r="P256">
        <v>984</v>
      </c>
      <c r="R256" t="s">
        <v>309</v>
      </c>
      <c r="S256" t="s">
        <v>42</v>
      </c>
      <c r="U256" t="s">
        <v>308</v>
      </c>
      <c r="V256" t="s">
        <v>2</v>
      </c>
      <c r="AC256">
        <v>0.1</v>
      </c>
      <c r="AD256">
        <v>0.05</v>
      </c>
      <c r="AE256">
        <f t="shared" si="29"/>
        <v>0.15000000000000002</v>
      </c>
      <c r="AF256">
        <v>0.22</v>
      </c>
      <c r="AG256">
        <v>0.2</v>
      </c>
      <c r="AH256">
        <f t="shared" si="30"/>
        <v>0.42000000000000004</v>
      </c>
    </row>
    <row r="257" spans="1:37" hidden="1" x14ac:dyDescent="0.25">
      <c r="B257" t="s">
        <v>1089</v>
      </c>
      <c r="C257">
        <v>2</v>
      </c>
      <c r="D257" t="s">
        <v>313</v>
      </c>
      <c r="G257">
        <v>5</v>
      </c>
      <c r="H257">
        <v>45</v>
      </c>
      <c r="I257">
        <v>50</v>
      </c>
      <c r="K257">
        <v>29</v>
      </c>
      <c r="L257" t="s">
        <v>1582</v>
      </c>
      <c r="M257">
        <f t="shared" si="28"/>
        <v>29</v>
      </c>
      <c r="O257" t="s">
        <v>108</v>
      </c>
      <c r="P257">
        <v>984</v>
      </c>
      <c r="R257" t="s">
        <v>309</v>
      </c>
      <c r="S257" t="s">
        <v>42</v>
      </c>
      <c r="U257" t="s">
        <v>308</v>
      </c>
      <c r="V257" t="s">
        <v>2</v>
      </c>
      <c r="AC257">
        <v>0.02</v>
      </c>
      <c r="AD257">
        <v>0.1</v>
      </c>
      <c r="AE257">
        <f t="shared" si="29"/>
        <v>0.12000000000000001</v>
      </c>
      <c r="AF257">
        <v>0.1</v>
      </c>
      <c r="AG257">
        <v>0.08</v>
      </c>
      <c r="AH257">
        <f t="shared" si="30"/>
        <v>0.18</v>
      </c>
    </row>
    <row r="258" spans="1:37" hidden="1" x14ac:dyDescent="0.25">
      <c r="B258" t="s">
        <v>1090</v>
      </c>
      <c r="C258">
        <v>2</v>
      </c>
      <c r="D258" t="s">
        <v>313</v>
      </c>
      <c r="G258">
        <v>5</v>
      </c>
      <c r="H258">
        <v>45</v>
      </c>
      <c r="I258">
        <v>50</v>
      </c>
      <c r="K258">
        <v>41.7</v>
      </c>
      <c r="L258" t="s">
        <v>1582</v>
      </c>
      <c r="M258">
        <f t="shared" si="28"/>
        <v>41.7</v>
      </c>
      <c r="O258" t="s">
        <v>108</v>
      </c>
      <c r="P258">
        <v>984</v>
      </c>
      <c r="R258" t="s">
        <v>325</v>
      </c>
      <c r="S258" t="s">
        <v>42</v>
      </c>
      <c r="U258" t="s">
        <v>621</v>
      </c>
      <c r="V258" t="s">
        <v>2</v>
      </c>
      <c r="AC258">
        <v>0.5</v>
      </c>
      <c r="AD258">
        <v>0.35</v>
      </c>
      <c r="AE258">
        <f t="shared" si="29"/>
        <v>0.85</v>
      </c>
      <c r="AF258">
        <v>0.55000000000000004</v>
      </c>
      <c r="AG258">
        <v>0.33</v>
      </c>
      <c r="AH258">
        <f t="shared" si="30"/>
        <v>0.88000000000000012</v>
      </c>
    </row>
    <row r="259" spans="1:37" hidden="1" x14ac:dyDescent="0.25">
      <c r="B259" t="s">
        <v>1091</v>
      </c>
      <c r="C259">
        <v>2</v>
      </c>
      <c r="D259" t="s">
        <v>313</v>
      </c>
      <c r="G259">
        <v>5</v>
      </c>
      <c r="H259">
        <v>45</v>
      </c>
      <c r="I259">
        <v>50</v>
      </c>
      <c r="K259">
        <v>36</v>
      </c>
      <c r="L259" t="s">
        <v>1582</v>
      </c>
      <c r="M259">
        <f t="shared" ref="M259:M306" si="31">K259</f>
        <v>36</v>
      </c>
      <c r="O259" t="s">
        <v>108</v>
      </c>
      <c r="P259">
        <v>984</v>
      </c>
      <c r="R259" t="s">
        <v>330</v>
      </c>
      <c r="S259" t="s">
        <v>42</v>
      </c>
      <c r="U259" t="s">
        <v>621</v>
      </c>
      <c r="V259" t="s">
        <v>2</v>
      </c>
      <c r="AC259">
        <v>0.2</v>
      </c>
      <c r="AD259">
        <v>0.21</v>
      </c>
      <c r="AE259">
        <f t="shared" si="29"/>
        <v>0.41000000000000003</v>
      </c>
      <c r="AF259">
        <v>0.54</v>
      </c>
      <c r="AG259">
        <v>0.35</v>
      </c>
      <c r="AH259">
        <f t="shared" si="30"/>
        <v>0.89</v>
      </c>
    </row>
    <row r="260" spans="1:37" hidden="1" x14ac:dyDescent="0.25">
      <c r="B260" t="s">
        <v>1092</v>
      </c>
      <c r="C260">
        <v>2</v>
      </c>
      <c r="D260" t="s">
        <v>313</v>
      </c>
      <c r="G260">
        <v>40</v>
      </c>
      <c r="H260">
        <v>40</v>
      </c>
      <c r="I260">
        <v>20</v>
      </c>
      <c r="K260">
        <v>23.1</v>
      </c>
      <c r="L260" t="s">
        <v>1582</v>
      </c>
      <c r="M260">
        <f t="shared" si="31"/>
        <v>23.1</v>
      </c>
      <c r="O260" t="s">
        <v>108</v>
      </c>
      <c r="P260">
        <v>984</v>
      </c>
      <c r="R260" t="s">
        <v>325</v>
      </c>
      <c r="S260" t="s">
        <v>780</v>
      </c>
      <c r="U260" t="s">
        <v>308</v>
      </c>
      <c r="V260" t="s">
        <v>2</v>
      </c>
      <c r="AC260">
        <v>0.15</v>
      </c>
      <c r="AD260">
        <v>0.42</v>
      </c>
      <c r="AE260">
        <f t="shared" si="29"/>
        <v>0.56999999999999995</v>
      </c>
      <c r="AF260">
        <v>0.05</v>
      </c>
      <c r="AG260">
        <v>0.08</v>
      </c>
      <c r="AH260">
        <f t="shared" si="30"/>
        <v>0.13</v>
      </c>
    </row>
    <row r="261" spans="1:37" hidden="1" x14ac:dyDescent="0.25">
      <c r="B261" t="s">
        <v>1093</v>
      </c>
      <c r="C261">
        <v>2</v>
      </c>
      <c r="D261" t="s">
        <v>313</v>
      </c>
      <c r="G261">
        <v>40</v>
      </c>
      <c r="H261">
        <v>40</v>
      </c>
      <c r="I261">
        <v>20</v>
      </c>
      <c r="K261">
        <v>29.6</v>
      </c>
      <c r="L261" t="s">
        <v>1582</v>
      </c>
      <c r="M261">
        <f t="shared" si="31"/>
        <v>29.6</v>
      </c>
      <c r="O261" t="s">
        <v>108</v>
      </c>
      <c r="P261">
        <v>984</v>
      </c>
      <c r="R261" t="s">
        <v>325</v>
      </c>
      <c r="S261" t="s">
        <v>780</v>
      </c>
      <c r="U261" t="s">
        <v>308</v>
      </c>
      <c r="V261" t="s">
        <v>2</v>
      </c>
      <c r="AC261">
        <v>0.16</v>
      </c>
      <c r="AD261">
        <v>0.26</v>
      </c>
      <c r="AE261">
        <f t="shared" si="29"/>
        <v>0.42000000000000004</v>
      </c>
      <c r="AF261">
        <v>0.2</v>
      </c>
      <c r="AG261">
        <v>0.32</v>
      </c>
      <c r="AH261">
        <f t="shared" si="30"/>
        <v>0.52</v>
      </c>
    </row>
    <row r="262" spans="1:37" hidden="1" x14ac:dyDescent="0.25">
      <c r="B262" t="s">
        <v>1094</v>
      </c>
      <c r="C262">
        <v>2</v>
      </c>
      <c r="D262" t="s">
        <v>313</v>
      </c>
      <c r="G262">
        <v>20</v>
      </c>
      <c r="H262">
        <v>65</v>
      </c>
      <c r="I262">
        <v>15</v>
      </c>
      <c r="K262">
        <v>33.4</v>
      </c>
      <c r="L262" t="s">
        <v>1582</v>
      </c>
      <c r="M262">
        <f t="shared" si="31"/>
        <v>33.4</v>
      </c>
      <c r="O262" t="s">
        <v>108</v>
      </c>
      <c r="P262">
        <v>984</v>
      </c>
      <c r="R262" t="s">
        <v>309</v>
      </c>
      <c r="S262" t="s">
        <v>780</v>
      </c>
      <c r="U262" t="s">
        <v>621</v>
      </c>
      <c r="V262" t="s">
        <v>2</v>
      </c>
      <c r="AC262">
        <v>7.0000000000000007E-2</v>
      </c>
      <c r="AD262">
        <v>0.28000000000000003</v>
      </c>
      <c r="AE262">
        <f t="shared" si="29"/>
        <v>0.35000000000000003</v>
      </c>
      <c r="AF262">
        <v>0.03</v>
      </c>
      <c r="AG262">
        <v>0.12</v>
      </c>
      <c r="AH262">
        <f t="shared" si="30"/>
        <v>0.15</v>
      </c>
    </row>
    <row r="263" spans="1:37" hidden="1" x14ac:dyDescent="0.25">
      <c r="B263" t="s">
        <v>1095</v>
      </c>
      <c r="C263">
        <v>2</v>
      </c>
      <c r="D263" t="s">
        <v>313</v>
      </c>
      <c r="G263">
        <v>20</v>
      </c>
      <c r="H263">
        <v>65</v>
      </c>
      <c r="I263">
        <v>15</v>
      </c>
      <c r="K263">
        <v>40.299999999999997</v>
      </c>
      <c r="L263" t="s">
        <v>1582</v>
      </c>
      <c r="M263">
        <f t="shared" si="31"/>
        <v>40.299999999999997</v>
      </c>
      <c r="O263" t="s">
        <v>108</v>
      </c>
      <c r="P263">
        <v>984</v>
      </c>
      <c r="R263" t="s">
        <v>309</v>
      </c>
      <c r="S263" t="s">
        <v>780</v>
      </c>
      <c r="U263" t="s">
        <v>621</v>
      </c>
      <c r="V263" t="s">
        <v>2</v>
      </c>
      <c r="AC263">
        <v>7.0000000000000007E-2</v>
      </c>
      <c r="AD263">
        <v>0.22</v>
      </c>
      <c r="AE263">
        <f t="shared" si="29"/>
        <v>0.29000000000000004</v>
      </c>
      <c r="AF263">
        <v>0.22</v>
      </c>
      <c r="AG263">
        <v>0.9</v>
      </c>
      <c r="AH263">
        <f t="shared" si="30"/>
        <v>1.1200000000000001</v>
      </c>
    </row>
    <row r="264" spans="1:37" hidden="1" x14ac:dyDescent="0.25">
      <c r="B264" t="s">
        <v>1096</v>
      </c>
      <c r="C264">
        <v>2</v>
      </c>
      <c r="D264" t="s">
        <v>307</v>
      </c>
      <c r="G264">
        <v>10</v>
      </c>
      <c r="H264">
        <v>55</v>
      </c>
      <c r="I264">
        <v>35</v>
      </c>
      <c r="K264">
        <v>34.5</v>
      </c>
      <c r="L264" t="s">
        <v>1582</v>
      </c>
      <c r="M264">
        <f t="shared" si="31"/>
        <v>34.5</v>
      </c>
      <c r="O264" t="s">
        <v>108</v>
      </c>
      <c r="P264">
        <v>984</v>
      </c>
      <c r="R264" t="s">
        <v>309</v>
      </c>
      <c r="S264" t="s">
        <v>42</v>
      </c>
      <c r="U264" t="s">
        <v>268</v>
      </c>
      <c r="V264" t="s">
        <v>2</v>
      </c>
      <c r="AC264">
        <v>0.2</v>
      </c>
      <c r="AD264">
        <v>0.4</v>
      </c>
      <c r="AE264">
        <f t="shared" si="29"/>
        <v>0.60000000000000009</v>
      </c>
      <c r="AF264">
        <v>0.05</v>
      </c>
      <c r="AG264">
        <v>0.32</v>
      </c>
      <c r="AH264">
        <f t="shared" si="30"/>
        <v>0.37</v>
      </c>
    </row>
    <row r="265" spans="1:37" hidden="1" x14ac:dyDescent="0.25">
      <c r="B265" t="s">
        <v>1097</v>
      </c>
      <c r="C265">
        <v>2</v>
      </c>
      <c r="D265" t="s">
        <v>307</v>
      </c>
      <c r="G265">
        <v>10</v>
      </c>
      <c r="H265">
        <v>55</v>
      </c>
      <c r="I265">
        <v>35</v>
      </c>
      <c r="K265">
        <v>25.7</v>
      </c>
      <c r="L265" t="s">
        <v>1582</v>
      </c>
      <c r="M265">
        <f t="shared" si="31"/>
        <v>25.7</v>
      </c>
      <c r="O265" t="s">
        <v>108</v>
      </c>
      <c r="P265">
        <v>984</v>
      </c>
      <c r="R265" t="s">
        <v>309</v>
      </c>
      <c r="S265" t="s">
        <v>42</v>
      </c>
      <c r="U265" t="s">
        <v>268</v>
      </c>
      <c r="V265" t="s">
        <v>2</v>
      </c>
      <c r="AC265">
        <v>0.05</v>
      </c>
      <c r="AD265">
        <v>0.4</v>
      </c>
      <c r="AE265">
        <f t="shared" si="29"/>
        <v>0.45</v>
      </c>
      <c r="AF265">
        <v>0.04</v>
      </c>
      <c r="AG265">
        <v>0.3</v>
      </c>
      <c r="AH265">
        <f t="shared" si="30"/>
        <v>0.33999999999999997</v>
      </c>
    </row>
    <row r="266" spans="1:37" hidden="1" x14ac:dyDescent="0.25">
      <c r="B266" t="s">
        <v>1098</v>
      </c>
      <c r="C266">
        <v>2</v>
      </c>
      <c r="D266" t="s">
        <v>313</v>
      </c>
      <c r="G266">
        <v>10</v>
      </c>
      <c r="H266">
        <v>55</v>
      </c>
      <c r="I266">
        <v>35</v>
      </c>
      <c r="K266">
        <v>19.7</v>
      </c>
      <c r="L266" t="s">
        <v>1582</v>
      </c>
      <c r="M266">
        <f t="shared" si="31"/>
        <v>19.7</v>
      </c>
      <c r="O266" t="s">
        <v>108</v>
      </c>
      <c r="P266">
        <v>984</v>
      </c>
      <c r="R266" t="s">
        <v>309</v>
      </c>
      <c r="S266" t="s">
        <v>1484</v>
      </c>
      <c r="U266" t="s">
        <v>621</v>
      </c>
      <c r="V266" t="s">
        <v>2</v>
      </c>
      <c r="AC266">
        <v>0.18</v>
      </c>
      <c r="AD266">
        <v>0.23</v>
      </c>
      <c r="AE266">
        <f t="shared" si="29"/>
        <v>0.41000000000000003</v>
      </c>
      <c r="AF266">
        <v>0.8</v>
      </c>
      <c r="AG266">
        <v>0.43</v>
      </c>
      <c r="AH266">
        <f t="shared" si="30"/>
        <v>1.23</v>
      </c>
    </row>
    <row r="267" spans="1:37" hidden="1" x14ac:dyDescent="0.25">
      <c r="B267" t="s">
        <v>1099</v>
      </c>
      <c r="C267">
        <v>2</v>
      </c>
      <c r="D267" t="s">
        <v>313</v>
      </c>
      <c r="G267">
        <v>10</v>
      </c>
      <c r="H267">
        <v>55</v>
      </c>
      <c r="I267">
        <v>35</v>
      </c>
      <c r="K267">
        <v>34.799999999999997</v>
      </c>
      <c r="L267" t="s">
        <v>1582</v>
      </c>
      <c r="M267">
        <f t="shared" si="31"/>
        <v>34.799999999999997</v>
      </c>
      <c r="O267" t="s">
        <v>108</v>
      </c>
      <c r="P267">
        <v>984</v>
      </c>
      <c r="R267" t="s">
        <v>309</v>
      </c>
      <c r="S267" t="s">
        <v>1484</v>
      </c>
      <c r="U267" t="s">
        <v>621</v>
      </c>
      <c r="V267" t="s">
        <v>2</v>
      </c>
      <c r="AC267">
        <v>0.12</v>
      </c>
      <c r="AD267">
        <v>0.14000000000000001</v>
      </c>
      <c r="AE267">
        <f t="shared" si="29"/>
        <v>0.26</v>
      </c>
      <c r="AF267">
        <v>0.36</v>
      </c>
      <c r="AG267">
        <v>0.53</v>
      </c>
      <c r="AH267">
        <f t="shared" si="30"/>
        <v>0.89</v>
      </c>
    </row>
    <row r="268" spans="1:37" hidden="1" x14ac:dyDescent="0.25">
      <c r="B268" t="s">
        <v>1100</v>
      </c>
      <c r="C268">
        <v>2</v>
      </c>
      <c r="D268" t="s">
        <v>307</v>
      </c>
      <c r="G268">
        <v>40</v>
      </c>
      <c r="H268">
        <v>40</v>
      </c>
      <c r="I268">
        <v>20</v>
      </c>
      <c r="K268">
        <v>46.9</v>
      </c>
      <c r="L268" t="s">
        <v>1582</v>
      </c>
      <c r="M268">
        <f t="shared" si="31"/>
        <v>46.9</v>
      </c>
      <c r="O268" t="s">
        <v>108</v>
      </c>
      <c r="P268">
        <v>984</v>
      </c>
      <c r="R268" t="s">
        <v>325</v>
      </c>
      <c r="S268" t="s">
        <v>1484</v>
      </c>
      <c r="U268" t="s">
        <v>268</v>
      </c>
      <c r="V268" t="s">
        <v>2</v>
      </c>
      <c r="AC268">
        <v>0.2</v>
      </c>
      <c r="AD268">
        <v>0.6</v>
      </c>
      <c r="AE268">
        <f t="shared" si="29"/>
        <v>0.8</v>
      </c>
      <c r="AF268">
        <v>0.05</v>
      </c>
      <c r="AG268">
        <v>0.17</v>
      </c>
      <c r="AH268">
        <f t="shared" si="30"/>
        <v>0.22000000000000003</v>
      </c>
    </row>
    <row r="269" spans="1:37" hidden="1" x14ac:dyDescent="0.25">
      <c r="B269" t="s">
        <v>1101</v>
      </c>
      <c r="C269">
        <v>2</v>
      </c>
      <c r="D269" t="s">
        <v>307</v>
      </c>
      <c r="G269">
        <v>40</v>
      </c>
      <c r="H269">
        <v>40</v>
      </c>
      <c r="I269">
        <v>20</v>
      </c>
      <c r="K269">
        <v>50.3</v>
      </c>
      <c r="L269" t="s">
        <v>1582</v>
      </c>
      <c r="M269">
        <f t="shared" si="31"/>
        <v>50.3</v>
      </c>
      <c r="O269" t="s">
        <v>108</v>
      </c>
      <c r="P269">
        <v>984</v>
      </c>
      <c r="R269" t="s">
        <v>325</v>
      </c>
      <c r="S269" t="s">
        <v>1484</v>
      </c>
      <c r="U269" t="s">
        <v>268</v>
      </c>
      <c r="V269" t="s">
        <v>2</v>
      </c>
      <c r="AC269">
        <v>0.13</v>
      </c>
      <c r="AD269">
        <v>0.2</v>
      </c>
      <c r="AE269">
        <f t="shared" si="29"/>
        <v>0.33</v>
      </c>
      <c r="AF269">
        <v>0.16</v>
      </c>
      <c r="AG269">
        <v>0.13</v>
      </c>
      <c r="AH269">
        <f t="shared" si="30"/>
        <v>0.29000000000000004</v>
      </c>
    </row>
    <row r="270" spans="1:37" x14ac:dyDescent="0.25">
      <c r="A270" s="8" t="s">
        <v>1129</v>
      </c>
      <c r="B270" t="s">
        <v>1130</v>
      </c>
      <c r="C270">
        <v>1</v>
      </c>
      <c r="D270" t="s">
        <v>307</v>
      </c>
      <c r="E270" t="s">
        <v>225</v>
      </c>
      <c r="F270" t="s">
        <v>260</v>
      </c>
      <c r="G270">
        <v>19</v>
      </c>
      <c r="H270">
        <v>60</v>
      </c>
      <c r="I270">
        <v>21</v>
      </c>
      <c r="J270">
        <v>1.45</v>
      </c>
      <c r="L270" t="s">
        <v>1582</v>
      </c>
      <c r="N270">
        <v>7</v>
      </c>
      <c r="O270" t="s">
        <v>108</v>
      </c>
      <c r="P270">
        <v>844.69</v>
      </c>
      <c r="Q270">
        <v>60</v>
      </c>
      <c r="R270" t="s">
        <v>309</v>
      </c>
      <c r="S270" t="s">
        <v>42</v>
      </c>
      <c r="T270" t="s">
        <v>664</v>
      </c>
      <c r="U270" t="s">
        <v>268</v>
      </c>
      <c r="V270" t="s">
        <v>2</v>
      </c>
      <c r="X270">
        <v>240</v>
      </c>
      <c r="AC270">
        <v>7.4999999999999997E-2</v>
      </c>
      <c r="AE270">
        <v>0.1</v>
      </c>
      <c r="AI270">
        <f>AC270/$X$270*100</f>
        <v>3.125E-2</v>
      </c>
      <c r="AK270">
        <f>AE270/$X$270*100</f>
        <v>4.1666666666666671E-2</v>
      </c>
    </row>
    <row r="271" spans="1:37" x14ac:dyDescent="0.25">
      <c r="B271" t="s">
        <v>1151</v>
      </c>
      <c r="C271">
        <v>1</v>
      </c>
      <c r="D271" t="s">
        <v>307</v>
      </c>
      <c r="E271" t="s">
        <v>299</v>
      </c>
      <c r="F271" t="s">
        <v>260</v>
      </c>
      <c r="G271">
        <v>22.5</v>
      </c>
      <c r="H271">
        <v>55.1</v>
      </c>
      <c r="I271">
        <v>22.4</v>
      </c>
      <c r="J271">
        <v>1.74</v>
      </c>
      <c r="L271" t="s">
        <v>1582</v>
      </c>
      <c r="N271">
        <v>7</v>
      </c>
      <c r="O271" t="s">
        <v>108</v>
      </c>
      <c r="P271">
        <v>735.61999999999978</v>
      </c>
      <c r="Q271">
        <v>38</v>
      </c>
      <c r="R271" t="s">
        <v>309</v>
      </c>
      <c r="S271" t="s">
        <v>42</v>
      </c>
      <c r="T271" t="s">
        <v>664</v>
      </c>
      <c r="U271" t="s">
        <v>268</v>
      </c>
      <c r="V271" t="s">
        <v>2</v>
      </c>
      <c r="X271">
        <v>220</v>
      </c>
      <c r="AC271">
        <v>7.4999999999999997E-2</v>
      </c>
      <c r="AE271">
        <v>0.14000000000000001</v>
      </c>
      <c r="AI271">
        <f t="shared" ref="AI271:AK289" si="32">AC271/$X$270*100</f>
        <v>3.125E-2</v>
      </c>
      <c r="AK271">
        <f t="shared" si="32"/>
        <v>5.8333333333333341E-2</v>
      </c>
    </row>
    <row r="272" spans="1:37" x14ac:dyDescent="0.25">
      <c r="B272" t="s">
        <v>1131</v>
      </c>
      <c r="C272">
        <v>1</v>
      </c>
      <c r="D272" t="s">
        <v>307</v>
      </c>
      <c r="E272" t="s">
        <v>225</v>
      </c>
      <c r="F272" t="s">
        <v>260</v>
      </c>
      <c r="G272">
        <v>22.5</v>
      </c>
      <c r="H272">
        <v>55.1</v>
      </c>
      <c r="I272">
        <v>22.4</v>
      </c>
      <c r="J272">
        <v>1.74</v>
      </c>
      <c r="L272" t="s">
        <v>1582</v>
      </c>
      <c r="N272">
        <v>7</v>
      </c>
      <c r="O272" t="s">
        <v>108</v>
      </c>
      <c r="P272">
        <v>805.11999999999966</v>
      </c>
      <c r="Q272">
        <v>51</v>
      </c>
      <c r="R272" t="s">
        <v>309</v>
      </c>
      <c r="S272" t="s">
        <v>42</v>
      </c>
      <c r="T272" t="s">
        <v>665</v>
      </c>
      <c r="U272" t="s">
        <v>268</v>
      </c>
      <c r="V272" t="s">
        <v>2</v>
      </c>
      <c r="X272">
        <v>155</v>
      </c>
      <c r="AC272">
        <v>0.125</v>
      </c>
      <c r="AE272">
        <v>0.2</v>
      </c>
      <c r="AI272">
        <f t="shared" si="32"/>
        <v>5.2083333333333336E-2</v>
      </c>
      <c r="AK272">
        <f t="shared" si="32"/>
        <v>8.3333333333333343E-2</v>
      </c>
    </row>
    <row r="273" spans="2:37" x14ac:dyDescent="0.25">
      <c r="B273" t="s">
        <v>1132</v>
      </c>
      <c r="C273">
        <v>1</v>
      </c>
      <c r="D273" t="s">
        <v>307</v>
      </c>
      <c r="E273" t="s">
        <v>299</v>
      </c>
      <c r="F273" t="s">
        <v>260</v>
      </c>
      <c r="G273">
        <v>22.5</v>
      </c>
      <c r="H273">
        <v>55.1</v>
      </c>
      <c r="I273">
        <v>22.4</v>
      </c>
      <c r="J273">
        <v>1.74</v>
      </c>
      <c r="L273" t="s">
        <v>1582</v>
      </c>
      <c r="N273">
        <v>7</v>
      </c>
      <c r="O273" t="s">
        <v>108</v>
      </c>
      <c r="P273">
        <v>1301.0800000000002</v>
      </c>
      <c r="Q273">
        <v>0</v>
      </c>
      <c r="R273" t="s">
        <v>309</v>
      </c>
      <c r="S273" t="s">
        <v>42</v>
      </c>
      <c r="T273" t="s">
        <v>665</v>
      </c>
      <c r="U273" t="s">
        <v>268</v>
      </c>
      <c r="V273" t="s">
        <v>2</v>
      </c>
      <c r="X273">
        <v>140</v>
      </c>
      <c r="AC273">
        <v>0.27500000000000002</v>
      </c>
      <c r="AE273">
        <v>0.5</v>
      </c>
      <c r="AI273">
        <f t="shared" si="32"/>
        <v>0.11458333333333333</v>
      </c>
      <c r="AK273">
        <f t="shared" si="32"/>
        <v>0.20833333333333334</v>
      </c>
    </row>
    <row r="274" spans="2:37" x14ac:dyDescent="0.25">
      <c r="B274" t="s">
        <v>1133</v>
      </c>
      <c r="C274">
        <v>1</v>
      </c>
      <c r="D274" t="s">
        <v>307</v>
      </c>
      <c r="E274" t="s">
        <v>225</v>
      </c>
      <c r="F274" t="s">
        <v>260</v>
      </c>
      <c r="G274">
        <v>19</v>
      </c>
      <c r="H274">
        <v>60</v>
      </c>
      <c r="I274">
        <v>21</v>
      </c>
      <c r="J274">
        <v>1.45</v>
      </c>
      <c r="L274" t="s">
        <v>1582</v>
      </c>
      <c r="N274">
        <v>7</v>
      </c>
      <c r="O274" t="s">
        <v>108</v>
      </c>
      <c r="P274">
        <v>1043.5099999999998</v>
      </c>
      <c r="Q274">
        <v>13</v>
      </c>
      <c r="R274" t="s">
        <v>309</v>
      </c>
      <c r="S274" t="s">
        <v>42</v>
      </c>
      <c r="T274" t="s">
        <v>664</v>
      </c>
      <c r="U274" t="s">
        <v>268</v>
      </c>
      <c r="V274" t="s">
        <v>2</v>
      </c>
      <c r="X274">
        <v>425</v>
      </c>
      <c r="AC274">
        <v>0.16500000000000001</v>
      </c>
      <c r="AE274">
        <v>0.76</v>
      </c>
      <c r="AI274">
        <f t="shared" si="32"/>
        <v>6.8750000000000006E-2</v>
      </c>
      <c r="AK274">
        <f t="shared" si="32"/>
        <v>0.31666666666666665</v>
      </c>
    </row>
    <row r="275" spans="2:37" x14ac:dyDescent="0.25">
      <c r="B275" t="s">
        <v>1152</v>
      </c>
      <c r="C275">
        <v>1</v>
      </c>
      <c r="D275" t="s">
        <v>307</v>
      </c>
      <c r="E275" t="s">
        <v>225</v>
      </c>
      <c r="F275" t="s">
        <v>260</v>
      </c>
      <c r="G275">
        <v>22.5</v>
      </c>
      <c r="H275">
        <v>55.1</v>
      </c>
      <c r="I275">
        <v>22.4</v>
      </c>
      <c r="J275">
        <v>1.74</v>
      </c>
      <c r="L275" t="s">
        <v>1582</v>
      </c>
      <c r="N275">
        <v>7</v>
      </c>
      <c r="O275" t="s">
        <v>108</v>
      </c>
      <c r="P275">
        <v>844.69</v>
      </c>
      <c r="Q275">
        <v>60</v>
      </c>
      <c r="R275" t="s">
        <v>309</v>
      </c>
      <c r="S275" t="s">
        <v>42</v>
      </c>
      <c r="T275" t="s">
        <v>664</v>
      </c>
      <c r="U275" t="s">
        <v>268</v>
      </c>
      <c r="V275" t="s">
        <v>2</v>
      </c>
      <c r="X275">
        <v>305</v>
      </c>
      <c r="AC275">
        <v>0.125</v>
      </c>
      <c r="AE275">
        <v>0.94</v>
      </c>
      <c r="AI275">
        <f t="shared" si="32"/>
        <v>5.2083333333333336E-2</v>
      </c>
      <c r="AK275">
        <f t="shared" si="32"/>
        <v>0.39166666666666666</v>
      </c>
    </row>
    <row r="276" spans="2:37" x14ac:dyDescent="0.25">
      <c r="B276" t="s">
        <v>1134</v>
      </c>
      <c r="C276">
        <v>1</v>
      </c>
      <c r="D276" t="s">
        <v>307</v>
      </c>
      <c r="E276" t="s">
        <v>299</v>
      </c>
      <c r="F276" t="s">
        <v>260</v>
      </c>
      <c r="G276">
        <v>22.5</v>
      </c>
      <c r="H276">
        <v>55.1</v>
      </c>
      <c r="I276">
        <v>22.4</v>
      </c>
      <c r="J276">
        <v>1.74</v>
      </c>
      <c r="L276" t="s">
        <v>1582</v>
      </c>
      <c r="N276">
        <v>7</v>
      </c>
      <c r="O276" t="s">
        <v>108</v>
      </c>
      <c r="P276">
        <v>735.61999999999978</v>
      </c>
      <c r="Q276">
        <v>38</v>
      </c>
      <c r="R276" t="s">
        <v>309</v>
      </c>
      <c r="S276" t="s">
        <v>42</v>
      </c>
      <c r="T276" t="s">
        <v>665</v>
      </c>
      <c r="U276" t="s">
        <v>268</v>
      </c>
      <c r="V276" t="s">
        <v>2</v>
      </c>
      <c r="X276">
        <v>190</v>
      </c>
      <c r="AC276">
        <v>0.125</v>
      </c>
      <c r="AE276">
        <v>0.82</v>
      </c>
      <c r="AI276">
        <f t="shared" si="32"/>
        <v>5.2083333333333336E-2</v>
      </c>
      <c r="AK276">
        <f t="shared" si="32"/>
        <v>0.34166666666666662</v>
      </c>
    </row>
    <row r="277" spans="2:37" x14ac:dyDescent="0.25">
      <c r="B277" t="s">
        <v>1135</v>
      </c>
      <c r="C277">
        <v>1</v>
      </c>
      <c r="D277" t="s">
        <v>307</v>
      </c>
      <c r="E277" t="s">
        <v>225</v>
      </c>
      <c r="F277" t="s">
        <v>260</v>
      </c>
      <c r="G277">
        <v>22.5</v>
      </c>
      <c r="H277">
        <v>55.1</v>
      </c>
      <c r="I277">
        <v>22.4</v>
      </c>
      <c r="J277">
        <v>1.74</v>
      </c>
      <c r="L277" t="s">
        <v>1582</v>
      </c>
      <c r="N277">
        <v>7</v>
      </c>
      <c r="O277" t="s">
        <v>108</v>
      </c>
      <c r="P277">
        <v>805.11999999999966</v>
      </c>
      <c r="Q277">
        <v>51</v>
      </c>
      <c r="R277" t="s">
        <v>309</v>
      </c>
      <c r="S277" t="s">
        <v>42</v>
      </c>
      <c r="T277" t="s">
        <v>665</v>
      </c>
      <c r="U277" t="s">
        <v>268</v>
      </c>
      <c r="V277" t="s">
        <v>2</v>
      </c>
      <c r="X277">
        <v>180</v>
      </c>
      <c r="AC277">
        <v>0.19500000000000001</v>
      </c>
      <c r="AE277">
        <v>0.9</v>
      </c>
      <c r="AI277">
        <f t="shared" si="32"/>
        <v>8.1250000000000003E-2</v>
      </c>
      <c r="AK277">
        <f t="shared" si="32"/>
        <v>0.37500000000000006</v>
      </c>
    </row>
    <row r="278" spans="2:37" x14ac:dyDescent="0.25">
      <c r="B278" t="s">
        <v>1136</v>
      </c>
      <c r="C278">
        <v>1</v>
      </c>
      <c r="D278" t="s">
        <v>307</v>
      </c>
      <c r="E278" t="s">
        <v>299</v>
      </c>
      <c r="F278" t="s">
        <v>260</v>
      </c>
      <c r="G278">
        <v>19</v>
      </c>
      <c r="H278">
        <v>60</v>
      </c>
      <c r="I278">
        <v>21</v>
      </c>
      <c r="J278">
        <v>1.45</v>
      </c>
      <c r="L278" t="s">
        <v>1582</v>
      </c>
      <c r="N278">
        <v>7</v>
      </c>
      <c r="O278" t="s">
        <v>108</v>
      </c>
      <c r="P278">
        <v>1301.0800000000002</v>
      </c>
      <c r="Q278">
        <v>0</v>
      </c>
      <c r="R278" t="s">
        <v>309</v>
      </c>
      <c r="S278" t="s">
        <v>42</v>
      </c>
      <c r="T278" t="s">
        <v>664</v>
      </c>
      <c r="U278" t="s">
        <v>268</v>
      </c>
      <c r="V278" t="s">
        <v>2</v>
      </c>
      <c r="X278">
        <v>410</v>
      </c>
      <c r="AC278">
        <v>0.31</v>
      </c>
      <c r="AE278">
        <v>0.64</v>
      </c>
      <c r="AI278">
        <f t="shared" si="32"/>
        <v>0.12916666666666665</v>
      </c>
      <c r="AK278">
        <f t="shared" si="32"/>
        <v>0.26666666666666666</v>
      </c>
    </row>
    <row r="279" spans="2:37" x14ac:dyDescent="0.25">
      <c r="B279" t="s">
        <v>1153</v>
      </c>
      <c r="C279">
        <v>1</v>
      </c>
      <c r="D279" t="s">
        <v>307</v>
      </c>
      <c r="E279" t="s">
        <v>225</v>
      </c>
      <c r="F279" t="s">
        <v>260</v>
      </c>
      <c r="G279">
        <v>22.5</v>
      </c>
      <c r="H279">
        <v>55.1</v>
      </c>
      <c r="I279">
        <v>22.4</v>
      </c>
      <c r="J279">
        <v>1.74</v>
      </c>
      <c r="L279" t="s">
        <v>1582</v>
      </c>
      <c r="N279">
        <v>7</v>
      </c>
      <c r="O279" t="s">
        <v>108</v>
      </c>
      <c r="P279">
        <v>1043.5099999999998</v>
      </c>
      <c r="Q279">
        <v>13</v>
      </c>
      <c r="R279" t="s">
        <v>309</v>
      </c>
      <c r="S279" t="s">
        <v>42</v>
      </c>
      <c r="T279" t="s">
        <v>664</v>
      </c>
      <c r="U279" t="s">
        <v>268</v>
      </c>
      <c r="V279" t="s">
        <v>2</v>
      </c>
      <c r="X279">
        <v>315</v>
      </c>
      <c r="AC279">
        <v>0.16500000000000001</v>
      </c>
      <c r="AE279">
        <v>0.72</v>
      </c>
      <c r="AI279">
        <f t="shared" si="32"/>
        <v>6.8750000000000006E-2</v>
      </c>
      <c r="AK279">
        <f t="shared" si="32"/>
        <v>0.3</v>
      </c>
    </row>
    <row r="280" spans="2:37" x14ac:dyDescent="0.25">
      <c r="B280" t="s">
        <v>1137</v>
      </c>
      <c r="C280">
        <v>1</v>
      </c>
      <c r="D280" t="s">
        <v>307</v>
      </c>
      <c r="E280" t="s">
        <v>225</v>
      </c>
      <c r="F280" t="s">
        <v>260</v>
      </c>
      <c r="G280">
        <v>22.5</v>
      </c>
      <c r="H280">
        <v>55.1</v>
      </c>
      <c r="I280">
        <v>22.4</v>
      </c>
      <c r="J280">
        <v>1.74</v>
      </c>
      <c r="L280" t="s">
        <v>1582</v>
      </c>
      <c r="N280">
        <v>7</v>
      </c>
      <c r="O280" t="s">
        <v>108</v>
      </c>
      <c r="P280">
        <v>844.69</v>
      </c>
      <c r="Q280">
        <v>60</v>
      </c>
      <c r="R280" t="s">
        <v>309</v>
      </c>
      <c r="S280" t="s">
        <v>42</v>
      </c>
      <c r="T280" t="s">
        <v>665</v>
      </c>
      <c r="U280" t="s">
        <v>268</v>
      </c>
      <c r="V280" t="s">
        <v>2</v>
      </c>
      <c r="X280">
        <v>245</v>
      </c>
      <c r="AC280">
        <v>0.24</v>
      </c>
      <c r="AE280">
        <v>0.8</v>
      </c>
      <c r="AI280">
        <f t="shared" si="32"/>
        <v>0.1</v>
      </c>
      <c r="AK280">
        <f t="shared" si="32"/>
        <v>0.33333333333333337</v>
      </c>
    </row>
    <row r="281" spans="2:37" x14ac:dyDescent="0.25">
      <c r="B281" t="s">
        <v>1138</v>
      </c>
      <c r="C281">
        <v>1</v>
      </c>
      <c r="D281" t="s">
        <v>307</v>
      </c>
      <c r="E281" t="s">
        <v>299</v>
      </c>
      <c r="F281" t="s">
        <v>260</v>
      </c>
      <c r="G281">
        <v>22.5</v>
      </c>
      <c r="H281">
        <v>55.1</v>
      </c>
      <c r="I281">
        <v>22.4</v>
      </c>
      <c r="J281">
        <v>1.74</v>
      </c>
      <c r="L281" t="s">
        <v>1582</v>
      </c>
      <c r="N281">
        <v>7</v>
      </c>
      <c r="O281" t="s">
        <v>108</v>
      </c>
      <c r="P281">
        <v>735.61999999999978</v>
      </c>
      <c r="Q281">
        <v>38</v>
      </c>
      <c r="R281" t="s">
        <v>309</v>
      </c>
      <c r="S281" t="s">
        <v>42</v>
      </c>
      <c r="T281" t="s">
        <v>665</v>
      </c>
      <c r="U281" t="s">
        <v>268</v>
      </c>
      <c r="V281" t="s">
        <v>2</v>
      </c>
      <c r="X281">
        <v>270</v>
      </c>
      <c r="AC281">
        <v>0.27</v>
      </c>
      <c r="AE281">
        <v>0.76</v>
      </c>
      <c r="AI281">
        <f t="shared" si="32"/>
        <v>0.11250000000000002</v>
      </c>
      <c r="AK281">
        <f t="shared" si="32"/>
        <v>0.31666666666666665</v>
      </c>
    </row>
    <row r="282" spans="2:37" x14ac:dyDescent="0.25">
      <c r="B282" t="s">
        <v>1139</v>
      </c>
      <c r="C282">
        <v>1</v>
      </c>
      <c r="D282" t="s">
        <v>307</v>
      </c>
      <c r="E282" t="s">
        <v>225</v>
      </c>
      <c r="F282" t="s">
        <v>260</v>
      </c>
      <c r="G282">
        <v>19</v>
      </c>
      <c r="H282">
        <v>60</v>
      </c>
      <c r="I282">
        <v>21</v>
      </c>
      <c r="J282">
        <v>1.45</v>
      </c>
      <c r="L282" t="s">
        <v>1582</v>
      </c>
      <c r="N282">
        <v>7</v>
      </c>
      <c r="O282" t="s">
        <v>108</v>
      </c>
      <c r="P282">
        <v>805.11999999999966</v>
      </c>
      <c r="Q282">
        <v>51</v>
      </c>
      <c r="R282" t="s">
        <v>309</v>
      </c>
      <c r="S282" t="s">
        <v>42</v>
      </c>
      <c r="T282" t="s">
        <v>664</v>
      </c>
      <c r="U282" t="s">
        <v>268</v>
      </c>
      <c r="V282" t="s">
        <v>2</v>
      </c>
      <c r="X282">
        <v>420</v>
      </c>
      <c r="AC282">
        <v>0.255</v>
      </c>
      <c r="AE282">
        <v>0.8</v>
      </c>
      <c r="AI282">
        <f t="shared" si="32"/>
        <v>0.10625000000000001</v>
      </c>
      <c r="AK282">
        <f t="shared" si="32"/>
        <v>0.33333333333333337</v>
      </c>
    </row>
    <row r="283" spans="2:37" x14ac:dyDescent="0.25">
      <c r="B283" t="s">
        <v>1154</v>
      </c>
      <c r="C283">
        <v>1</v>
      </c>
      <c r="D283" t="s">
        <v>307</v>
      </c>
      <c r="E283" t="s">
        <v>299</v>
      </c>
      <c r="F283" t="s">
        <v>260</v>
      </c>
      <c r="G283">
        <v>22.5</v>
      </c>
      <c r="H283">
        <v>55.1</v>
      </c>
      <c r="I283">
        <v>22.4</v>
      </c>
      <c r="J283">
        <v>1.74</v>
      </c>
      <c r="L283" t="s">
        <v>1582</v>
      </c>
      <c r="N283">
        <v>7</v>
      </c>
      <c r="O283" t="s">
        <v>108</v>
      </c>
      <c r="P283">
        <v>1301.0800000000002</v>
      </c>
      <c r="Q283">
        <v>0</v>
      </c>
      <c r="R283" t="s">
        <v>309</v>
      </c>
      <c r="S283" t="s">
        <v>42</v>
      </c>
      <c r="T283" t="s">
        <v>664</v>
      </c>
      <c r="U283" t="s">
        <v>268</v>
      </c>
      <c r="V283" t="s">
        <v>2</v>
      </c>
      <c r="X283">
        <v>305</v>
      </c>
      <c r="AC283">
        <v>0.13</v>
      </c>
      <c r="AE283">
        <v>0.57999999999999996</v>
      </c>
      <c r="AI283">
        <f t="shared" si="32"/>
        <v>5.4166666666666662E-2</v>
      </c>
      <c r="AK283">
        <f t="shared" si="32"/>
        <v>0.24166666666666664</v>
      </c>
    </row>
    <row r="284" spans="2:37" x14ac:dyDescent="0.25">
      <c r="B284" t="s">
        <v>1140</v>
      </c>
      <c r="C284">
        <v>1</v>
      </c>
      <c r="D284" t="s">
        <v>307</v>
      </c>
      <c r="E284" t="s">
        <v>225</v>
      </c>
      <c r="F284" t="s">
        <v>260</v>
      </c>
      <c r="G284">
        <v>22.5</v>
      </c>
      <c r="H284">
        <v>55.1</v>
      </c>
      <c r="I284">
        <v>22.4</v>
      </c>
      <c r="J284">
        <v>1.74</v>
      </c>
      <c r="L284" t="s">
        <v>1582</v>
      </c>
      <c r="N284">
        <v>7</v>
      </c>
      <c r="O284" t="s">
        <v>108</v>
      </c>
      <c r="P284">
        <v>1043.5099999999998</v>
      </c>
      <c r="Q284">
        <v>13</v>
      </c>
      <c r="R284" t="s">
        <v>309</v>
      </c>
      <c r="S284" t="s">
        <v>42</v>
      </c>
      <c r="T284" t="s">
        <v>665</v>
      </c>
      <c r="U284" t="s">
        <v>268</v>
      </c>
      <c r="V284" t="s">
        <v>2</v>
      </c>
      <c r="X284">
        <v>305</v>
      </c>
      <c r="AC284">
        <v>0.20499999999999999</v>
      </c>
      <c r="AE284">
        <v>0.66</v>
      </c>
      <c r="AI284">
        <f t="shared" si="32"/>
        <v>8.5416666666666655E-2</v>
      </c>
      <c r="AK284">
        <f t="shared" si="32"/>
        <v>0.27500000000000002</v>
      </c>
    </row>
    <row r="285" spans="2:37" x14ac:dyDescent="0.25">
      <c r="B285" t="s">
        <v>1141</v>
      </c>
      <c r="C285">
        <v>1</v>
      </c>
      <c r="D285" t="s">
        <v>307</v>
      </c>
      <c r="E285" t="s">
        <v>225</v>
      </c>
      <c r="F285" t="s">
        <v>260</v>
      </c>
      <c r="G285">
        <v>22.5</v>
      </c>
      <c r="H285">
        <v>55.1</v>
      </c>
      <c r="I285">
        <v>22.4</v>
      </c>
      <c r="J285">
        <v>1.74</v>
      </c>
      <c r="L285" t="s">
        <v>1582</v>
      </c>
      <c r="N285">
        <v>7</v>
      </c>
      <c r="O285" t="s">
        <v>108</v>
      </c>
      <c r="P285">
        <v>844.69</v>
      </c>
      <c r="Q285">
        <v>60</v>
      </c>
      <c r="R285" t="s">
        <v>309</v>
      </c>
      <c r="S285" t="s">
        <v>42</v>
      </c>
      <c r="T285" t="s">
        <v>665</v>
      </c>
      <c r="U285" t="s">
        <v>268</v>
      </c>
      <c r="V285" t="s">
        <v>2</v>
      </c>
      <c r="X285">
        <v>280</v>
      </c>
      <c r="AC285">
        <v>0.20499999999999999</v>
      </c>
      <c r="AE285">
        <v>0.68</v>
      </c>
      <c r="AI285">
        <f t="shared" si="32"/>
        <v>8.5416666666666655E-2</v>
      </c>
      <c r="AK285">
        <f t="shared" si="32"/>
        <v>0.28333333333333333</v>
      </c>
    </row>
    <row r="286" spans="2:37" x14ac:dyDescent="0.25">
      <c r="B286" t="s">
        <v>1142</v>
      </c>
      <c r="C286">
        <v>1</v>
      </c>
      <c r="D286" t="s">
        <v>307</v>
      </c>
      <c r="E286" t="s">
        <v>299</v>
      </c>
      <c r="F286" t="s">
        <v>260</v>
      </c>
      <c r="G286">
        <v>19</v>
      </c>
      <c r="H286">
        <v>60</v>
      </c>
      <c r="I286">
        <v>21</v>
      </c>
      <c r="J286">
        <v>1.45</v>
      </c>
      <c r="L286" t="s">
        <v>1582</v>
      </c>
      <c r="N286">
        <v>7</v>
      </c>
      <c r="O286" t="s">
        <v>108</v>
      </c>
      <c r="P286">
        <v>735.61999999999978</v>
      </c>
      <c r="Q286">
        <v>38</v>
      </c>
      <c r="R286" t="s">
        <v>309</v>
      </c>
      <c r="S286" t="s">
        <v>42</v>
      </c>
      <c r="T286" t="s">
        <v>664</v>
      </c>
      <c r="U286" t="s">
        <v>268</v>
      </c>
      <c r="V286" t="s">
        <v>2</v>
      </c>
      <c r="X286">
        <v>270</v>
      </c>
      <c r="AC286">
        <v>0.08</v>
      </c>
      <c r="AE286">
        <v>0.3</v>
      </c>
      <c r="AI286">
        <f t="shared" si="32"/>
        <v>3.3333333333333333E-2</v>
      </c>
      <c r="AK286">
        <f t="shared" si="32"/>
        <v>0.125</v>
      </c>
    </row>
    <row r="287" spans="2:37" x14ac:dyDescent="0.25">
      <c r="B287" t="s">
        <v>1155</v>
      </c>
      <c r="C287">
        <v>1</v>
      </c>
      <c r="D287" t="s">
        <v>307</v>
      </c>
      <c r="E287" t="s">
        <v>225</v>
      </c>
      <c r="F287" t="s">
        <v>260</v>
      </c>
      <c r="G287">
        <v>22.5</v>
      </c>
      <c r="H287">
        <v>55.1</v>
      </c>
      <c r="I287">
        <v>22.4</v>
      </c>
      <c r="J287">
        <v>1.74</v>
      </c>
      <c r="L287" t="s">
        <v>1582</v>
      </c>
      <c r="N287">
        <v>7</v>
      </c>
      <c r="O287" t="s">
        <v>108</v>
      </c>
      <c r="P287">
        <v>805.11999999999966</v>
      </c>
      <c r="Q287">
        <v>51</v>
      </c>
      <c r="R287" t="s">
        <v>309</v>
      </c>
      <c r="S287" t="s">
        <v>42</v>
      </c>
      <c r="T287" t="s">
        <v>664</v>
      </c>
      <c r="U287" t="s">
        <v>268</v>
      </c>
      <c r="V287" t="s">
        <v>2</v>
      </c>
      <c r="X287">
        <v>265</v>
      </c>
      <c r="AC287">
        <v>7.0000000000000007E-2</v>
      </c>
      <c r="AE287">
        <v>0.42</v>
      </c>
      <c r="AI287">
        <f t="shared" si="32"/>
        <v>2.9166666666666671E-2</v>
      </c>
      <c r="AK287">
        <f t="shared" si="32"/>
        <v>0.17500000000000002</v>
      </c>
    </row>
    <row r="288" spans="2:37" x14ac:dyDescent="0.25">
      <c r="B288" t="s">
        <v>1143</v>
      </c>
      <c r="C288">
        <v>1</v>
      </c>
      <c r="D288" t="s">
        <v>307</v>
      </c>
      <c r="E288" t="s">
        <v>299</v>
      </c>
      <c r="F288" t="s">
        <v>260</v>
      </c>
      <c r="G288">
        <v>22.5</v>
      </c>
      <c r="H288">
        <v>55.1</v>
      </c>
      <c r="I288">
        <v>22.4</v>
      </c>
      <c r="J288">
        <v>1.74</v>
      </c>
      <c r="L288" t="s">
        <v>1582</v>
      </c>
      <c r="N288">
        <v>7</v>
      </c>
      <c r="O288" t="s">
        <v>108</v>
      </c>
      <c r="P288">
        <v>1301.0800000000002</v>
      </c>
      <c r="Q288">
        <v>0</v>
      </c>
      <c r="R288" t="s">
        <v>309</v>
      </c>
      <c r="S288" t="s">
        <v>42</v>
      </c>
      <c r="T288" t="s">
        <v>665</v>
      </c>
      <c r="U288" t="s">
        <v>268</v>
      </c>
      <c r="V288" t="s">
        <v>2</v>
      </c>
      <c r="X288">
        <v>155</v>
      </c>
      <c r="AC288">
        <v>6.5000000000000002E-2</v>
      </c>
      <c r="AE288">
        <v>0.26</v>
      </c>
      <c r="AI288">
        <f t="shared" si="32"/>
        <v>2.7083333333333331E-2</v>
      </c>
      <c r="AK288">
        <f t="shared" si="32"/>
        <v>0.10833333333333332</v>
      </c>
    </row>
    <row r="289" spans="1:40" x14ac:dyDescent="0.25">
      <c r="B289" t="s">
        <v>1144</v>
      </c>
      <c r="C289">
        <v>1</v>
      </c>
      <c r="D289" t="s">
        <v>307</v>
      </c>
      <c r="E289" t="s">
        <v>225</v>
      </c>
      <c r="F289" t="s">
        <v>260</v>
      </c>
      <c r="G289">
        <v>22.5</v>
      </c>
      <c r="H289">
        <v>55.1</v>
      </c>
      <c r="I289">
        <v>22.4</v>
      </c>
      <c r="J289">
        <v>1.74</v>
      </c>
      <c r="L289" t="s">
        <v>1582</v>
      </c>
      <c r="N289">
        <v>7</v>
      </c>
      <c r="O289" t="s">
        <v>108</v>
      </c>
      <c r="P289">
        <v>1043.5099999999998</v>
      </c>
      <c r="Q289">
        <v>13</v>
      </c>
      <c r="R289" t="s">
        <v>309</v>
      </c>
      <c r="S289" t="s">
        <v>42</v>
      </c>
      <c r="T289" t="s">
        <v>665</v>
      </c>
      <c r="U289" t="s">
        <v>268</v>
      </c>
      <c r="V289" t="s">
        <v>2</v>
      </c>
      <c r="X289">
        <v>170</v>
      </c>
      <c r="AC289">
        <v>0.115</v>
      </c>
      <c r="AE289">
        <v>0.32</v>
      </c>
      <c r="AI289">
        <f t="shared" si="32"/>
        <v>4.791666666666667E-2</v>
      </c>
      <c r="AK289">
        <f t="shared" si="32"/>
        <v>0.13333333333333333</v>
      </c>
    </row>
    <row r="290" spans="1:40" hidden="1" x14ac:dyDescent="0.25">
      <c r="A290" s="8" t="s">
        <v>1194</v>
      </c>
      <c r="B290" t="s">
        <v>1158</v>
      </c>
      <c r="C290">
        <v>1</v>
      </c>
      <c r="D290" t="s">
        <v>307</v>
      </c>
      <c r="E290" t="s">
        <v>225</v>
      </c>
      <c r="F290" t="s">
        <v>260</v>
      </c>
      <c r="G290">
        <v>19</v>
      </c>
      <c r="H290">
        <v>60</v>
      </c>
      <c r="I290">
        <v>21</v>
      </c>
      <c r="J290">
        <v>1.45</v>
      </c>
      <c r="K290">
        <v>33</v>
      </c>
      <c r="L290" t="s">
        <v>1582</v>
      </c>
      <c r="M290">
        <f t="shared" si="31"/>
        <v>33</v>
      </c>
      <c r="N290">
        <v>6.5</v>
      </c>
      <c r="O290" t="s">
        <v>257</v>
      </c>
      <c r="P290">
        <v>559</v>
      </c>
      <c r="T290" t="s">
        <v>664</v>
      </c>
      <c r="U290" t="s">
        <v>621</v>
      </c>
      <c r="V290" t="s">
        <v>2</v>
      </c>
      <c r="AC290">
        <v>0.04</v>
      </c>
      <c r="AE290">
        <v>1.78</v>
      </c>
    </row>
    <row r="291" spans="1:40" hidden="1" x14ac:dyDescent="0.25">
      <c r="B291" t="s">
        <v>1160</v>
      </c>
      <c r="C291">
        <v>1</v>
      </c>
      <c r="D291" t="s">
        <v>313</v>
      </c>
      <c r="E291" t="s">
        <v>1492</v>
      </c>
      <c r="F291" t="s">
        <v>261</v>
      </c>
      <c r="G291">
        <v>37</v>
      </c>
      <c r="H291">
        <v>45</v>
      </c>
      <c r="I291">
        <v>18</v>
      </c>
      <c r="J291">
        <v>1.1599999999999999</v>
      </c>
      <c r="K291">
        <v>22</v>
      </c>
      <c r="L291" t="s">
        <v>1582</v>
      </c>
      <c r="M291">
        <f t="shared" si="31"/>
        <v>22</v>
      </c>
      <c r="N291">
        <v>6.5</v>
      </c>
      <c r="O291" t="s">
        <v>257</v>
      </c>
      <c r="P291">
        <v>662</v>
      </c>
      <c r="Q291">
        <v>33</v>
      </c>
      <c r="R291" t="s">
        <v>330</v>
      </c>
      <c r="S291" t="s">
        <v>1484</v>
      </c>
      <c r="T291" t="s">
        <v>664</v>
      </c>
      <c r="U291" t="s">
        <v>268</v>
      </c>
      <c r="V291" t="s">
        <v>2</v>
      </c>
      <c r="AF291">
        <v>0.01</v>
      </c>
      <c r="AH291">
        <v>0.12</v>
      </c>
    </row>
    <row r="292" spans="1:40" hidden="1" x14ac:dyDescent="0.25">
      <c r="B292" t="s">
        <v>1162</v>
      </c>
      <c r="C292">
        <v>1</v>
      </c>
      <c r="D292" t="s">
        <v>307</v>
      </c>
      <c r="E292" t="s">
        <v>299</v>
      </c>
      <c r="F292" t="s">
        <v>260</v>
      </c>
      <c r="G292">
        <v>19</v>
      </c>
      <c r="H292">
        <v>60</v>
      </c>
      <c r="I292">
        <v>21</v>
      </c>
      <c r="J292">
        <v>1.45</v>
      </c>
      <c r="K292">
        <v>33</v>
      </c>
      <c r="L292" t="s">
        <v>1582</v>
      </c>
      <c r="M292">
        <f t="shared" si="31"/>
        <v>33</v>
      </c>
      <c r="N292">
        <v>6.5</v>
      </c>
      <c r="O292" t="s">
        <v>257</v>
      </c>
      <c r="P292">
        <v>559</v>
      </c>
      <c r="T292" t="s">
        <v>664</v>
      </c>
      <c r="U292" t="s">
        <v>621</v>
      </c>
      <c r="V292" t="s">
        <v>2</v>
      </c>
      <c r="AC292">
        <v>2.5000000000000001E-2</v>
      </c>
      <c r="AE292">
        <v>0.22</v>
      </c>
      <c r="AF292">
        <v>3.5000000000000003E-2</v>
      </c>
      <c r="AH292">
        <v>1.32</v>
      </c>
    </row>
    <row r="293" spans="1:40" hidden="1" x14ac:dyDescent="0.25">
      <c r="B293" t="s">
        <v>1163</v>
      </c>
      <c r="C293">
        <v>1</v>
      </c>
      <c r="D293" t="s">
        <v>1184</v>
      </c>
      <c r="E293" t="s">
        <v>299</v>
      </c>
      <c r="F293" t="s">
        <v>378</v>
      </c>
      <c r="G293">
        <v>17</v>
      </c>
      <c r="H293">
        <v>51</v>
      </c>
      <c r="I293">
        <v>32</v>
      </c>
      <c r="J293">
        <v>0.87</v>
      </c>
      <c r="K293">
        <v>18</v>
      </c>
      <c r="L293" t="s">
        <v>1582</v>
      </c>
      <c r="M293">
        <f t="shared" si="31"/>
        <v>18</v>
      </c>
      <c r="N293">
        <v>6.5</v>
      </c>
      <c r="O293" t="s">
        <v>257</v>
      </c>
      <c r="P293">
        <v>662</v>
      </c>
      <c r="Q293">
        <v>32</v>
      </c>
      <c r="R293" t="s">
        <v>330</v>
      </c>
      <c r="S293" t="s">
        <v>1484</v>
      </c>
      <c r="T293" t="s">
        <v>664</v>
      </c>
      <c r="U293" t="s">
        <v>268</v>
      </c>
      <c r="V293" t="s">
        <v>2</v>
      </c>
      <c r="AC293">
        <v>0.02</v>
      </c>
      <c r="AE293">
        <v>0.32</v>
      </c>
      <c r="AF293">
        <v>5.0000000000000001E-3</v>
      </c>
      <c r="AH293">
        <v>0.78</v>
      </c>
    </row>
    <row r="294" spans="1:40" hidden="1" x14ac:dyDescent="0.25">
      <c r="B294" t="s">
        <v>1167</v>
      </c>
      <c r="C294">
        <v>1</v>
      </c>
      <c r="D294" t="s">
        <v>1184</v>
      </c>
      <c r="E294" t="s">
        <v>293</v>
      </c>
      <c r="F294" t="s">
        <v>378</v>
      </c>
      <c r="G294">
        <v>17</v>
      </c>
      <c r="H294">
        <v>51</v>
      </c>
      <c r="I294">
        <v>32</v>
      </c>
      <c r="J294">
        <v>0.87</v>
      </c>
      <c r="K294">
        <v>18</v>
      </c>
      <c r="L294" t="s">
        <v>1582</v>
      </c>
      <c r="M294">
        <f t="shared" si="31"/>
        <v>18</v>
      </c>
      <c r="N294">
        <v>6.5</v>
      </c>
      <c r="O294" t="s">
        <v>257</v>
      </c>
      <c r="P294">
        <v>662</v>
      </c>
      <c r="Q294">
        <v>36</v>
      </c>
      <c r="R294" t="s">
        <v>330</v>
      </c>
      <c r="S294" t="s">
        <v>1484</v>
      </c>
      <c r="T294" t="s">
        <v>664</v>
      </c>
      <c r="U294" t="s">
        <v>268</v>
      </c>
      <c r="V294" t="s">
        <v>2</v>
      </c>
      <c r="AC294">
        <v>4.1000000000000002E-2</v>
      </c>
      <c r="AE294">
        <v>0.62</v>
      </c>
      <c r="AF294">
        <v>0.01</v>
      </c>
      <c r="AH294">
        <v>0.52</v>
      </c>
    </row>
    <row r="295" spans="1:40" hidden="1" x14ac:dyDescent="0.25">
      <c r="B295" t="s">
        <v>1172</v>
      </c>
      <c r="C295">
        <v>1</v>
      </c>
      <c r="D295" t="s">
        <v>1184</v>
      </c>
      <c r="E295" t="s">
        <v>798</v>
      </c>
      <c r="F295" t="s">
        <v>261</v>
      </c>
      <c r="G295">
        <v>37</v>
      </c>
      <c r="H295">
        <v>45</v>
      </c>
      <c r="I295">
        <v>18</v>
      </c>
      <c r="J295">
        <v>1.1599999999999999</v>
      </c>
      <c r="K295">
        <v>22</v>
      </c>
      <c r="L295" t="s">
        <v>1582</v>
      </c>
      <c r="M295">
        <f t="shared" si="31"/>
        <v>22</v>
      </c>
      <c r="N295">
        <v>6.5</v>
      </c>
      <c r="O295" t="s">
        <v>257</v>
      </c>
      <c r="P295">
        <v>662</v>
      </c>
      <c r="Q295">
        <v>36</v>
      </c>
      <c r="R295" t="s">
        <v>330</v>
      </c>
      <c r="S295" t="s">
        <v>1484</v>
      </c>
      <c r="T295" t="s">
        <v>664</v>
      </c>
      <c r="U295" t="s">
        <v>268</v>
      </c>
      <c r="V295" t="s">
        <v>2</v>
      </c>
      <c r="AC295">
        <v>0.04</v>
      </c>
      <c r="AE295">
        <v>2.2200000000000002</v>
      </c>
      <c r="AF295">
        <v>0.08</v>
      </c>
      <c r="AH295">
        <v>0.6</v>
      </c>
    </row>
    <row r="296" spans="1:40" hidden="1" x14ac:dyDescent="0.25">
      <c r="B296" t="s">
        <v>1175</v>
      </c>
      <c r="C296">
        <v>2</v>
      </c>
      <c r="D296" t="s">
        <v>1184</v>
      </c>
      <c r="F296" t="s">
        <v>378</v>
      </c>
      <c r="G296">
        <v>17</v>
      </c>
      <c r="H296">
        <v>51</v>
      </c>
      <c r="I296">
        <v>32</v>
      </c>
      <c r="J296">
        <v>0.87</v>
      </c>
      <c r="K296">
        <v>18</v>
      </c>
      <c r="L296" t="s">
        <v>1582</v>
      </c>
      <c r="M296">
        <f t="shared" si="31"/>
        <v>18</v>
      </c>
      <c r="N296">
        <v>6.5</v>
      </c>
      <c r="O296" t="s">
        <v>257</v>
      </c>
      <c r="P296">
        <v>662</v>
      </c>
      <c r="T296" t="s">
        <v>664</v>
      </c>
      <c r="U296" t="s">
        <v>268</v>
      </c>
      <c r="V296" t="s">
        <v>2</v>
      </c>
      <c r="AC296" s="8">
        <v>9.1499999999999998E-2</v>
      </c>
      <c r="AE296" s="8">
        <v>0.62749999999999995</v>
      </c>
      <c r="AF296" s="8">
        <v>7.8333333333333324E-2</v>
      </c>
      <c r="AH296" s="8">
        <v>0.65</v>
      </c>
    </row>
    <row r="297" spans="1:40" hidden="1" x14ac:dyDescent="0.25">
      <c r="B297" t="s">
        <v>1176</v>
      </c>
      <c r="C297">
        <v>2</v>
      </c>
      <c r="D297" t="s">
        <v>1184</v>
      </c>
      <c r="F297" t="s">
        <v>261</v>
      </c>
      <c r="G297">
        <v>37</v>
      </c>
      <c r="H297">
        <v>45</v>
      </c>
      <c r="I297">
        <v>18</v>
      </c>
      <c r="J297">
        <v>1.1599999999999999</v>
      </c>
      <c r="K297">
        <v>22</v>
      </c>
      <c r="L297" t="s">
        <v>1582</v>
      </c>
      <c r="M297">
        <f t="shared" si="31"/>
        <v>22</v>
      </c>
      <c r="N297">
        <v>6.5</v>
      </c>
      <c r="O297" t="s">
        <v>257</v>
      </c>
      <c r="P297">
        <v>662</v>
      </c>
      <c r="T297" t="s">
        <v>664</v>
      </c>
      <c r="U297" t="s">
        <v>268</v>
      </c>
      <c r="V297" t="s">
        <v>2</v>
      </c>
      <c r="AC297" s="8">
        <v>3.266666666666667E-2</v>
      </c>
      <c r="AE297" s="8">
        <v>0.84000000000000019</v>
      </c>
      <c r="AF297" s="8">
        <v>5.0250000000000003E-2</v>
      </c>
      <c r="AH297" s="8">
        <v>0.36</v>
      </c>
    </row>
    <row r="298" spans="1:40" x14ac:dyDescent="0.25">
      <c r="A298" s="8" t="s">
        <v>1210</v>
      </c>
      <c r="B298" t="s">
        <v>1243</v>
      </c>
      <c r="C298">
        <v>1</v>
      </c>
      <c r="D298" t="s">
        <v>307</v>
      </c>
      <c r="E298" t="s">
        <v>1492</v>
      </c>
      <c r="F298" t="s">
        <v>260</v>
      </c>
      <c r="G298">
        <v>17</v>
      </c>
      <c r="H298">
        <v>65</v>
      </c>
      <c r="I298">
        <v>18</v>
      </c>
      <c r="J298">
        <v>1.74</v>
      </c>
      <c r="K298">
        <v>26.6</v>
      </c>
      <c r="L298" t="s">
        <v>1582</v>
      </c>
      <c r="M298">
        <f t="shared" si="31"/>
        <v>26.6</v>
      </c>
      <c r="N298">
        <v>5.8</v>
      </c>
      <c r="O298" t="s">
        <v>108</v>
      </c>
      <c r="P298">
        <v>613.1699999999995</v>
      </c>
      <c r="Q298">
        <v>0</v>
      </c>
      <c r="U298" t="s">
        <v>308</v>
      </c>
      <c r="V298" t="s">
        <v>2</v>
      </c>
      <c r="Z298">
        <v>1.4491003501992512</v>
      </c>
      <c r="AB298">
        <v>2155</v>
      </c>
      <c r="AF298">
        <v>3.0717908465161216E-5</v>
      </c>
      <c r="AH298">
        <v>1.4445719116048788E-3</v>
      </c>
      <c r="AL298">
        <v>3.95E-2</v>
      </c>
      <c r="AN298">
        <v>1.0900000000000001</v>
      </c>
    </row>
    <row r="299" spans="1:40" x14ac:dyDescent="0.25">
      <c r="B299" t="s">
        <v>1211</v>
      </c>
      <c r="C299">
        <v>1</v>
      </c>
      <c r="D299" t="s">
        <v>307</v>
      </c>
      <c r="E299" t="s">
        <v>1492</v>
      </c>
      <c r="F299" t="s">
        <v>260</v>
      </c>
      <c r="G299">
        <v>17</v>
      </c>
      <c r="H299">
        <v>65</v>
      </c>
      <c r="I299">
        <v>18</v>
      </c>
      <c r="J299">
        <v>1.74</v>
      </c>
      <c r="K299">
        <v>26.6</v>
      </c>
      <c r="L299" t="s">
        <v>1582</v>
      </c>
      <c r="M299">
        <f t="shared" si="31"/>
        <v>26.6</v>
      </c>
      <c r="N299">
        <v>5.8</v>
      </c>
      <c r="O299" t="s">
        <v>108</v>
      </c>
      <c r="P299">
        <v>613.1699999999995</v>
      </c>
      <c r="Q299">
        <v>9.6</v>
      </c>
      <c r="R299" t="s">
        <v>309</v>
      </c>
      <c r="S299" t="s">
        <v>42</v>
      </c>
      <c r="U299" t="s">
        <v>308</v>
      </c>
      <c r="V299" t="s">
        <v>2</v>
      </c>
      <c r="Z299">
        <v>1.524574326772129</v>
      </c>
      <c r="AB299">
        <v>1595</v>
      </c>
      <c r="AF299">
        <v>2.4755464315903875E-3</v>
      </c>
      <c r="AH299">
        <v>8.3776113995894224E-3</v>
      </c>
      <c r="AL299">
        <v>2.34</v>
      </c>
      <c r="AN299">
        <v>3.9449999999999998</v>
      </c>
    </row>
    <row r="300" spans="1:40" x14ac:dyDescent="0.25">
      <c r="B300" t="s">
        <v>1212</v>
      </c>
      <c r="C300">
        <v>1</v>
      </c>
      <c r="D300" t="s">
        <v>307</v>
      </c>
      <c r="E300" t="s">
        <v>1492</v>
      </c>
      <c r="F300" t="s">
        <v>260</v>
      </c>
      <c r="G300">
        <v>17</v>
      </c>
      <c r="H300">
        <v>65</v>
      </c>
      <c r="I300">
        <v>18</v>
      </c>
      <c r="J300">
        <v>1.74</v>
      </c>
      <c r="K300">
        <v>30.2</v>
      </c>
      <c r="L300" t="s">
        <v>1582</v>
      </c>
      <c r="M300">
        <f t="shared" si="31"/>
        <v>30.2</v>
      </c>
      <c r="N300">
        <v>5.8</v>
      </c>
      <c r="O300" t="s">
        <v>108</v>
      </c>
      <c r="P300">
        <v>613.1699999999995</v>
      </c>
      <c r="Q300">
        <v>12.2</v>
      </c>
      <c r="R300" t="s">
        <v>309</v>
      </c>
      <c r="S300" t="s">
        <v>42</v>
      </c>
      <c r="U300" t="s">
        <v>308</v>
      </c>
      <c r="V300" t="s">
        <v>2</v>
      </c>
      <c r="Z300">
        <v>1.1698466368796039</v>
      </c>
      <c r="AB300">
        <v>1290</v>
      </c>
      <c r="AF300">
        <v>1.7962806424344886E-3</v>
      </c>
      <c r="AH300">
        <v>6.8832266634464437E-3</v>
      </c>
      <c r="AL300">
        <v>1.915</v>
      </c>
      <c r="AN300">
        <v>3.6850000000000001</v>
      </c>
    </row>
    <row r="301" spans="1:40" x14ac:dyDescent="0.25">
      <c r="B301" t="s">
        <v>1213</v>
      </c>
      <c r="C301">
        <v>1</v>
      </c>
      <c r="D301" t="s">
        <v>307</v>
      </c>
      <c r="E301" t="s">
        <v>1492</v>
      </c>
      <c r="F301" t="s">
        <v>260</v>
      </c>
      <c r="G301">
        <v>17</v>
      </c>
      <c r="H301">
        <v>65</v>
      </c>
      <c r="I301">
        <v>18</v>
      </c>
      <c r="J301">
        <v>1.74</v>
      </c>
      <c r="K301">
        <v>31.1</v>
      </c>
      <c r="L301" t="s">
        <v>1582</v>
      </c>
      <c r="M301">
        <f t="shared" si="31"/>
        <v>31.1</v>
      </c>
      <c r="N301">
        <v>5.8</v>
      </c>
      <c r="O301" t="s">
        <v>108</v>
      </c>
      <c r="P301">
        <v>613.1699999999995</v>
      </c>
      <c r="Q301">
        <v>9.6</v>
      </c>
      <c r="R301" t="s">
        <v>309</v>
      </c>
      <c r="S301" t="s">
        <v>42</v>
      </c>
      <c r="U301" t="s">
        <v>308</v>
      </c>
      <c r="V301" t="s">
        <v>2</v>
      </c>
      <c r="Z301">
        <v>0.60303707281729269</v>
      </c>
      <c r="AB301">
        <v>770</v>
      </c>
      <c r="AF301">
        <v>1.5170269291148411E-3</v>
      </c>
      <c r="AH301">
        <v>4.7095761381475663E-3</v>
      </c>
      <c r="AL301">
        <v>1.855</v>
      </c>
      <c r="AN301">
        <v>2.85</v>
      </c>
    </row>
    <row r="302" spans="1:40" x14ac:dyDescent="0.25">
      <c r="B302" t="s">
        <v>1214</v>
      </c>
      <c r="C302">
        <v>1</v>
      </c>
      <c r="D302" t="s">
        <v>307</v>
      </c>
      <c r="E302" t="s">
        <v>1492</v>
      </c>
      <c r="F302" t="s">
        <v>260</v>
      </c>
      <c r="G302">
        <v>17</v>
      </c>
      <c r="H302">
        <v>65</v>
      </c>
      <c r="I302">
        <v>18</v>
      </c>
      <c r="J302">
        <v>1.74</v>
      </c>
      <c r="K302">
        <v>27.3</v>
      </c>
      <c r="L302" t="s">
        <v>1582</v>
      </c>
      <c r="M302">
        <f t="shared" si="31"/>
        <v>27.3</v>
      </c>
      <c r="N302">
        <v>5.8</v>
      </c>
      <c r="O302" t="s">
        <v>108</v>
      </c>
      <c r="P302">
        <v>613.1699999999995</v>
      </c>
      <c r="Q302">
        <v>12.2</v>
      </c>
      <c r="R302" t="s">
        <v>309</v>
      </c>
      <c r="S302" t="s">
        <v>42</v>
      </c>
      <c r="U302" t="s">
        <v>308</v>
      </c>
      <c r="V302" t="s">
        <v>2</v>
      </c>
      <c r="Z302">
        <v>1.426458157227388</v>
      </c>
      <c r="AB302">
        <v>2140</v>
      </c>
      <c r="AF302">
        <v>1.7434488588334743E-3</v>
      </c>
      <c r="AH302">
        <v>7.1851225697379542E-3</v>
      </c>
      <c r="AL302">
        <v>2.6</v>
      </c>
      <c r="AN302">
        <v>5.2</v>
      </c>
    </row>
    <row r="303" spans="1:40" x14ac:dyDescent="0.25">
      <c r="B303" t="s">
        <v>1215</v>
      </c>
      <c r="C303">
        <v>1</v>
      </c>
      <c r="D303" t="s">
        <v>307</v>
      </c>
      <c r="E303" t="s">
        <v>1492</v>
      </c>
      <c r="F303" t="s">
        <v>260</v>
      </c>
      <c r="G303">
        <v>17</v>
      </c>
      <c r="H303">
        <v>65</v>
      </c>
      <c r="I303">
        <v>18</v>
      </c>
      <c r="J303">
        <v>1.74</v>
      </c>
      <c r="K303">
        <v>40.200000000000003</v>
      </c>
      <c r="L303" t="s">
        <v>1582</v>
      </c>
      <c r="M303">
        <f t="shared" si="31"/>
        <v>40.200000000000003</v>
      </c>
      <c r="N303">
        <v>5.8</v>
      </c>
      <c r="O303" t="s">
        <v>108</v>
      </c>
      <c r="P303">
        <v>613.1699999999995</v>
      </c>
      <c r="Q303">
        <v>9.6</v>
      </c>
      <c r="R303" t="s">
        <v>309</v>
      </c>
      <c r="S303" t="s">
        <v>1484</v>
      </c>
      <c r="U303" t="s">
        <v>308</v>
      </c>
      <c r="V303" t="s">
        <v>2</v>
      </c>
      <c r="Z303">
        <v>0.57284748218814163</v>
      </c>
      <c r="AB303">
        <v>935</v>
      </c>
      <c r="AF303">
        <v>1.3736263736263736E-4</v>
      </c>
      <c r="AH303">
        <v>1.9321338002656683E-3</v>
      </c>
      <c r="AL303">
        <v>0.26150000000000001</v>
      </c>
      <c r="AN303">
        <v>1.58</v>
      </c>
    </row>
    <row r="304" spans="1:40" x14ac:dyDescent="0.25">
      <c r="B304" t="s">
        <v>1216</v>
      </c>
      <c r="C304">
        <v>1</v>
      </c>
      <c r="D304" t="s">
        <v>307</v>
      </c>
      <c r="E304" t="s">
        <v>1492</v>
      </c>
      <c r="F304" t="s">
        <v>260</v>
      </c>
      <c r="G304">
        <v>17</v>
      </c>
      <c r="H304">
        <v>65</v>
      </c>
      <c r="I304">
        <v>18</v>
      </c>
      <c r="J304">
        <v>1.74</v>
      </c>
      <c r="K304">
        <v>62</v>
      </c>
      <c r="L304" t="s">
        <v>1582</v>
      </c>
      <c r="M304">
        <f t="shared" si="31"/>
        <v>62</v>
      </c>
      <c r="N304">
        <v>5.8</v>
      </c>
      <c r="O304" t="s">
        <v>108</v>
      </c>
      <c r="P304">
        <v>613.1699999999995</v>
      </c>
      <c r="Q304">
        <v>12.2</v>
      </c>
      <c r="R304" t="s">
        <v>309</v>
      </c>
      <c r="S304" t="s">
        <v>1484</v>
      </c>
      <c r="U304" t="s">
        <v>308</v>
      </c>
      <c r="V304" t="s">
        <v>2</v>
      </c>
      <c r="Z304">
        <v>5.705832628909552</v>
      </c>
      <c r="AB304">
        <v>4880</v>
      </c>
      <c r="AF304">
        <v>5.758664412510566E-4</v>
      </c>
      <c r="AH304">
        <v>9.8719961357324002E-3</v>
      </c>
      <c r="AL304">
        <v>0.51</v>
      </c>
      <c r="AN304">
        <v>4.2300000000000004</v>
      </c>
    </row>
    <row r="305" spans="1:40" x14ac:dyDescent="0.25">
      <c r="B305" t="s">
        <v>1217</v>
      </c>
      <c r="C305">
        <v>1</v>
      </c>
      <c r="D305" t="s">
        <v>307</v>
      </c>
      <c r="E305" t="s">
        <v>1492</v>
      </c>
      <c r="F305" t="s">
        <v>260</v>
      </c>
      <c r="G305">
        <v>17</v>
      </c>
      <c r="H305">
        <v>65</v>
      </c>
      <c r="I305">
        <v>18</v>
      </c>
      <c r="J305">
        <v>1.74</v>
      </c>
      <c r="K305">
        <v>38.200000000000003</v>
      </c>
      <c r="L305" t="s">
        <v>1582</v>
      </c>
      <c r="M305">
        <f t="shared" si="31"/>
        <v>38.200000000000003</v>
      </c>
      <c r="N305">
        <v>5.8</v>
      </c>
      <c r="O305" t="s">
        <v>108</v>
      </c>
      <c r="P305">
        <v>613.1699999999995</v>
      </c>
      <c r="Q305">
        <v>9.6</v>
      </c>
      <c r="R305" t="s">
        <v>309</v>
      </c>
      <c r="S305" t="s">
        <v>42</v>
      </c>
      <c r="U305" t="s">
        <v>308</v>
      </c>
      <c r="V305" t="s">
        <v>708</v>
      </c>
      <c r="Z305">
        <v>0.77738195870064009</v>
      </c>
      <c r="AB305">
        <v>1075</v>
      </c>
      <c r="AF305">
        <v>1.1547518415650285E-3</v>
      </c>
      <c r="AH305">
        <v>5.1322304069556816E-3</v>
      </c>
      <c r="AL305">
        <v>1.6950000000000001</v>
      </c>
      <c r="AN305">
        <v>3.59</v>
      </c>
    </row>
    <row r="306" spans="1:40" x14ac:dyDescent="0.25">
      <c r="B306" t="s">
        <v>1218</v>
      </c>
      <c r="C306">
        <v>1</v>
      </c>
      <c r="D306" t="s">
        <v>307</v>
      </c>
      <c r="E306" t="s">
        <v>1492</v>
      </c>
      <c r="F306" t="s">
        <v>260</v>
      </c>
      <c r="G306">
        <v>17</v>
      </c>
      <c r="H306">
        <v>65</v>
      </c>
      <c r="I306">
        <v>18</v>
      </c>
      <c r="J306">
        <v>1.74</v>
      </c>
      <c r="K306">
        <v>26.3</v>
      </c>
      <c r="L306" t="s">
        <v>1582</v>
      </c>
      <c r="M306">
        <f t="shared" si="31"/>
        <v>26.3</v>
      </c>
      <c r="N306">
        <v>5.8</v>
      </c>
      <c r="O306" t="s">
        <v>108</v>
      </c>
      <c r="P306">
        <v>613.1699999999995</v>
      </c>
      <c r="Q306">
        <v>12.2</v>
      </c>
      <c r="R306" t="s">
        <v>309</v>
      </c>
      <c r="S306" t="s">
        <v>42</v>
      </c>
      <c r="U306" t="s">
        <v>308</v>
      </c>
      <c r="V306" t="s">
        <v>708</v>
      </c>
      <c r="Z306">
        <v>0.74643762830576021</v>
      </c>
      <c r="AB306">
        <v>1110</v>
      </c>
      <c r="AF306">
        <v>2.362335466731071E-3</v>
      </c>
      <c r="AH306">
        <v>6.4152880086946014E-3</v>
      </c>
      <c r="AL306">
        <v>3.4449999999999998</v>
      </c>
      <c r="AN306">
        <v>4.6349999999999998</v>
      </c>
    </row>
    <row r="307" spans="1:40" x14ac:dyDescent="0.25">
      <c r="A307" s="8" t="s">
        <v>1576</v>
      </c>
      <c r="B307" t="s">
        <v>1339</v>
      </c>
      <c r="C307">
        <v>1</v>
      </c>
      <c r="D307" t="s">
        <v>307</v>
      </c>
      <c r="E307" t="s">
        <v>225</v>
      </c>
      <c r="F307" t="s">
        <v>260</v>
      </c>
      <c r="G307">
        <v>27</v>
      </c>
      <c r="H307">
        <v>54</v>
      </c>
      <c r="I307">
        <v>19</v>
      </c>
      <c r="J307">
        <v>1.1599999999999999</v>
      </c>
      <c r="N307">
        <v>5.5</v>
      </c>
      <c r="O307" t="s">
        <v>108</v>
      </c>
      <c r="Q307">
        <v>0</v>
      </c>
      <c r="R307" t="s">
        <v>309</v>
      </c>
      <c r="S307" t="s">
        <v>42</v>
      </c>
      <c r="U307" t="s">
        <v>268</v>
      </c>
      <c r="V307" t="s">
        <v>708</v>
      </c>
      <c r="W307">
        <v>29.875</v>
      </c>
      <c r="Z307">
        <v>1904.375</v>
      </c>
      <c r="AF307">
        <v>6.6250000000000003E-2</v>
      </c>
      <c r="AH307">
        <v>1.59375</v>
      </c>
    </row>
    <row r="308" spans="1:40" x14ac:dyDescent="0.25">
      <c r="B308" t="s">
        <v>1340</v>
      </c>
      <c r="C308">
        <v>1</v>
      </c>
      <c r="D308" t="s">
        <v>307</v>
      </c>
      <c r="E308" t="s">
        <v>299</v>
      </c>
      <c r="F308" t="s">
        <v>260</v>
      </c>
      <c r="G308">
        <v>27</v>
      </c>
      <c r="H308">
        <v>54</v>
      </c>
      <c r="I308">
        <v>19</v>
      </c>
      <c r="J308">
        <v>1.1599999999999999</v>
      </c>
      <c r="N308">
        <v>5.5</v>
      </c>
      <c r="O308" t="s">
        <v>108</v>
      </c>
      <c r="Q308">
        <v>13.999999999999998</v>
      </c>
      <c r="R308" t="s">
        <v>309</v>
      </c>
      <c r="S308" t="s">
        <v>42</v>
      </c>
      <c r="U308" t="s">
        <v>268</v>
      </c>
      <c r="V308" t="s">
        <v>708</v>
      </c>
      <c r="W308">
        <v>13.125</v>
      </c>
      <c r="Z308">
        <v>35.375</v>
      </c>
      <c r="AF308">
        <v>0.02</v>
      </c>
      <c r="AH308">
        <v>7.4999999999999997E-2</v>
      </c>
    </row>
    <row r="309" spans="1:40" x14ac:dyDescent="0.25">
      <c r="B309" t="s">
        <v>1341</v>
      </c>
      <c r="C309">
        <v>1</v>
      </c>
      <c r="D309" t="s">
        <v>307</v>
      </c>
      <c r="E309" t="s">
        <v>225</v>
      </c>
      <c r="F309" t="s">
        <v>260</v>
      </c>
      <c r="G309">
        <v>27</v>
      </c>
      <c r="H309">
        <v>54</v>
      </c>
      <c r="I309">
        <v>19</v>
      </c>
      <c r="J309">
        <v>1.1599999999999999</v>
      </c>
      <c r="N309">
        <v>5.5</v>
      </c>
      <c r="O309" t="s">
        <v>108</v>
      </c>
      <c r="Q309">
        <v>14</v>
      </c>
      <c r="R309" t="s">
        <v>309</v>
      </c>
      <c r="S309" t="s">
        <v>42</v>
      </c>
      <c r="U309" t="s">
        <v>268</v>
      </c>
      <c r="V309" t="s">
        <v>708</v>
      </c>
      <c r="W309">
        <v>161</v>
      </c>
      <c r="Z309">
        <v>1313.625</v>
      </c>
      <c r="AF309">
        <v>0.19500000000000001</v>
      </c>
      <c r="AH309">
        <v>0.89124999999999999</v>
      </c>
    </row>
    <row r="310" spans="1:40" x14ac:dyDescent="0.25">
      <c r="B310" t="s">
        <v>1342</v>
      </c>
      <c r="C310">
        <v>1</v>
      </c>
      <c r="D310" t="s">
        <v>307</v>
      </c>
      <c r="E310" t="s">
        <v>299</v>
      </c>
      <c r="F310" t="s">
        <v>260</v>
      </c>
      <c r="G310">
        <v>27</v>
      </c>
      <c r="H310">
        <v>54</v>
      </c>
      <c r="I310">
        <v>19</v>
      </c>
      <c r="J310">
        <v>1.1599999999999999</v>
      </c>
      <c r="N310">
        <v>5.5</v>
      </c>
      <c r="O310" t="s">
        <v>108</v>
      </c>
      <c r="Q310">
        <v>0</v>
      </c>
      <c r="R310" t="s">
        <v>309</v>
      </c>
      <c r="S310" t="s">
        <v>42</v>
      </c>
      <c r="U310" t="s">
        <v>268</v>
      </c>
      <c r="V310" t="s">
        <v>708</v>
      </c>
      <c r="W310">
        <v>172.375</v>
      </c>
      <c r="Z310">
        <v>1038.625</v>
      </c>
      <c r="AF310">
        <v>0.22875000000000001</v>
      </c>
      <c r="AH310">
        <v>0.80500000000000005</v>
      </c>
    </row>
    <row r="311" spans="1:40" x14ac:dyDescent="0.25">
      <c r="B311" t="s">
        <v>1343</v>
      </c>
      <c r="C311">
        <v>1</v>
      </c>
      <c r="D311" t="s">
        <v>307</v>
      </c>
      <c r="E311" t="s">
        <v>225</v>
      </c>
      <c r="F311" t="s">
        <v>260</v>
      </c>
      <c r="G311">
        <v>27</v>
      </c>
      <c r="H311">
        <v>54</v>
      </c>
      <c r="I311">
        <v>19</v>
      </c>
      <c r="J311">
        <v>1.1599999999999999</v>
      </c>
      <c r="N311">
        <v>5.5</v>
      </c>
      <c r="O311" t="s">
        <v>108</v>
      </c>
      <c r="Q311">
        <v>0</v>
      </c>
      <c r="R311" t="s">
        <v>309</v>
      </c>
      <c r="S311" t="s">
        <v>42</v>
      </c>
      <c r="U311" t="s">
        <v>308</v>
      </c>
      <c r="V311" t="s">
        <v>708</v>
      </c>
      <c r="W311">
        <v>98.125</v>
      </c>
      <c r="Z311">
        <v>556.125</v>
      </c>
      <c r="AF311">
        <v>0.315</v>
      </c>
      <c r="AH311">
        <v>0.67874999999999996</v>
      </c>
    </row>
    <row r="312" spans="1:40" x14ac:dyDescent="0.25">
      <c r="B312" t="s">
        <v>1344</v>
      </c>
      <c r="C312">
        <v>1</v>
      </c>
      <c r="D312" t="s">
        <v>307</v>
      </c>
      <c r="E312" t="s">
        <v>299</v>
      </c>
      <c r="F312" t="s">
        <v>260</v>
      </c>
      <c r="G312">
        <v>27</v>
      </c>
      <c r="H312">
        <v>54</v>
      </c>
      <c r="I312">
        <v>19</v>
      </c>
      <c r="J312">
        <v>1.1599999999999999</v>
      </c>
      <c r="N312">
        <v>5.5</v>
      </c>
      <c r="O312" t="s">
        <v>108</v>
      </c>
      <c r="Q312">
        <v>13.999999999999998</v>
      </c>
      <c r="R312" t="s">
        <v>309</v>
      </c>
      <c r="S312" t="s">
        <v>42</v>
      </c>
      <c r="U312" t="s">
        <v>308</v>
      </c>
      <c r="V312" t="s">
        <v>708</v>
      </c>
      <c r="W312">
        <v>63.75</v>
      </c>
      <c r="Z312">
        <v>696</v>
      </c>
      <c r="AF312">
        <v>0.17624999999999999</v>
      </c>
      <c r="AH312">
        <v>0.48249999999999998</v>
      </c>
    </row>
    <row r="313" spans="1:40" x14ac:dyDescent="0.25">
      <c r="B313" t="s">
        <v>1345</v>
      </c>
      <c r="C313">
        <v>1</v>
      </c>
      <c r="D313" t="s">
        <v>307</v>
      </c>
      <c r="E313" t="s">
        <v>225</v>
      </c>
      <c r="F313" t="s">
        <v>260</v>
      </c>
      <c r="G313">
        <v>27</v>
      </c>
      <c r="H313">
        <v>54</v>
      </c>
      <c r="I313">
        <v>19</v>
      </c>
      <c r="J313">
        <v>1.1599999999999999</v>
      </c>
      <c r="N313">
        <v>5.5</v>
      </c>
      <c r="O313" t="s">
        <v>108</v>
      </c>
      <c r="Q313">
        <v>14</v>
      </c>
      <c r="R313" t="s">
        <v>309</v>
      </c>
      <c r="S313" t="s">
        <v>42</v>
      </c>
      <c r="U313" t="s">
        <v>308</v>
      </c>
      <c r="V313" t="s">
        <v>708</v>
      </c>
      <c r="W313">
        <v>119</v>
      </c>
      <c r="Z313">
        <v>882.625</v>
      </c>
      <c r="AF313">
        <v>0.26874999999999999</v>
      </c>
      <c r="AH313">
        <v>1.0325</v>
      </c>
    </row>
    <row r="314" spans="1:40" x14ac:dyDescent="0.25">
      <c r="B314" t="s">
        <v>1346</v>
      </c>
      <c r="C314">
        <v>1</v>
      </c>
      <c r="D314" t="s">
        <v>307</v>
      </c>
      <c r="E314" t="s">
        <v>299</v>
      </c>
      <c r="F314" t="s">
        <v>260</v>
      </c>
      <c r="G314">
        <v>27</v>
      </c>
      <c r="H314">
        <v>54</v>
      </c>
      <c r="I314">
        <v>19</v>
      </c>
      <c r="J314">
        <v>1.1599999999999999</v>
      </c>
      <c r="N314">
        <v>5.5</v>
      </c>
      <c r="O314" t="s">
        <v>108</v>
      </c>
      <c r="Q314">
        <v>0</v>
      </c>
      <c r="R314" t="s">
        <v>309</v>
      </c>
      <c r="S314" t="s">
        <v>42</v>
      </c>
      <c r="U314" t="s">
        <v>308</v>
      </c>
      <c r="V314" t="s">
        <v>708</v>
      </c>
      <c r="W314">
        <v>147.875</v>
      </c>
      <c r="Z314">
        <v>1091.75</v>
      </c>
      <c r="AF314">
        <v>0.24249999999999999</v>
      </c>
      <c r="AH314">
        <v>0.96750000000000003</v>
      </c>
    </row>
    <row r="315" spans="1:40" x14ac:dyDescent="0.25">
      <c r="B315" t="s">
        <v>1347</v>
      </c>
      <c r="C315">
        <v>1</v>
      </c>
      <c r="D315" t="s">
        <v>313</v>
      </c>
      <c r="E315" t="s">
        <v>225</v>
      </c>
      <c r="F315" t="s">
        <v>260</v>
      </c>
      <c r="G315">
        <v>27</v>
      </c>
      <c r="H315">
        <v>54</v>
      </c>
      <c r="I315">
        <v>19</v>
      </c>
      <c r="J315">
        <v>1.1599999999999999</v>
      </c>
      <c r="N315">
        <v>5.5</v>
      </c>
      <c r="O315" t="s">
        <v>108</v>
      </c>
      <c r="Q315">
        <v>18</v>
      </c>
      <c r="R315" t="s">
        <v>325</v>
      </c>
      <c r="S315" t="s">
        <v>42</v>
      </c>
      <c r="U315" t="s">
        <v>621</v>
      </c>
      <c r="V315" t="s">
        <v>2</v>
      </c>
      <c r="W315">
        <v>145.33333333333334</v>
      </c>
      <c r="Z315">
        <v>595.33333333333337</v>
      </c>
      <c r="AF315">
        <v>0.80500000000000005</v>
      </c>
      <c r="AH315">
        <v>1.62</v>
      </c>
    </row>
    <row r="316" spans="1:40" x14ac:dyDescent="0.25">
      <c r="B316" t="s">
        <v>1348</v>
      </c>
      <c r="C316">
        <v>1</v>
      </c>
      <c r="D316" t="s">
        <v>313</v>
      </c>
      <c r="E316" t="s">
        <v>299</v>
      </c>
      <c r="F316" t="s">
        <v>260</v>
      </c>
      <c r="G316">
        <v>27</v>
      </c>
      <c r="H316">
        <v>54</v>
      </c>
      <c r="I316">
        <v>19</v>
      </c>
      <c r="J316">
        <v>1.1599999999999999</v>
      </c>
      <c r="N316">
        <v>5.5</v>
      </c>
      <c r="O316" t="s">
        <v>108</v>
      </c>
      <c r="Q316">
        <v>22.400000000000002</v>
      </c>
      <c r="R316" t="s">
        <v>325</v>
      </c>
      <c r="S316" t="s">
        <v>42</v>
      </c>
      <c r="U316" t="s">
        <v>621</v>
      </c>
      <c r="V316" t="s">
        <v>2</v>
      </c>
      <c r="W316">
        <v>111.6</v>
      </c>
      <c r="Z316">
        <v>1039.2</v>
      </c>
      <c r="AF316">
        <v>0.21000000000000002</v>
      </c>
      <c r="AH316">
        <v>1.3220000000000001</v>
      </c>
    </row>
    <row r="317" spans="1:40" x14ac:dyDescent="0.25">
      <c r="B317" t="s">
        <v>1349</v>
      </c>
      <c r="C317">
        <v>1</v>
      </c>
      <c r="D317" t="s">
        <v>313</v>
      </c>
      <c r="E317" t="s">
        <v>798</v>
      </c>
      <c r="F317" t="s">
        <v>260</v>
      </c>
      <c r="G317">
        <v>27</v>
      </c>
      <c r="H317">
        <v>54</v>
      </c>
      <c r="I317">
        <v>19</v>
      </c>
      <c r="J317">
        <v>1.1599999999999999</v>
      </c>
      <c r="N317">
        <v>5.5</v>
      </c>
      <c r="O317" t="s">
        <v>108</v>
      </c>
      <c r="Q317">
        <v>0</v>
      </c>
      <c r="R317" t="s">
        <v>325</v>
      </c>
      <c r="S317" t="s">
        <v>42</v>
      </c>
      <c r="U317" t="s">
        <v>621</v>
      </c>
      <c r="V317" t="s">
        <v>2</v>
      </c>
      <c r="W317">
        <v>187.4</v>
      </c>
      <c r="Z317">
        <v>239</v>
      </c>
      <c r="AF317">
        <v>0.57000000000000006</v>
      </c>
      <c r="AH317">
        <v>1.7559999999999998</v>
      </c>
    </row>
    <row r="318" spans="1:40" x14ac:dyDescent="0.25">
      <c r="B318" t="s">
        <v>1353</v>
      </c>
      <c r="C318">
        <v>1</v>
      </c>
      <c r="D318" t="s">
        <v>313</v>
      </c>
      <c r="E318" t="s">
        <v>225</v>
      </c>
      <c r="F318" t="s">
        <v>260</v>
      </c>
      <c r="G318">
        <v>27</v>
      </c>
      <c r="H318">
        <v>54</v>
      </c>
      <c r="I318">
        <v>19</v>
      </c>
      <c r="J318">
        <v>1.1599999999999999</v>
      </c>
      <c r="N318">
        <v>5.5</v>
      </c>
      <c r="O318" t="s">
        <v>108</v>
      </c>
      <c r="Q318">
        <v>14.8</v>
      </c>
      <c r="R318" t="s">
        <v>325</v>
      </c>
      <c r="S318" t="s">
        <v>42</v>
      </c>
      <c r="U318" t="s">
        <v>621</v>
      </c>
      <c r="V318" t="s">
        <v>2</v>
      </c>
      <c r="W318">
        <v>75.8</v>
      </c>
      <c r="Z318">
        <v>525</v>
      </c>
      <c r="AF318">
        <v>0.29399999999999998</v>
      </c>
      <c r="AH318">
        <v>1.3960000000000001</v>
      </c>
    </row>
    <row r="319" spans="1:40" x14ac:dyDescent="0.25">
      <c r="B319" t="s">
        <v>1354</v>
      </c>
      <c r="C319">
        <v>1</v>
      </c>
      <c r="D319" t="s">
        <v>313</v>
      </c>
      <c r="E319" t="s">
        <v>299</v>
      </c>
      <c r="F319" t="s">
        <v>260</v>
      </c>
      <c r="G319">
        <v>27</v>
      </c>
      <c r="H319">
        <v>54</v>
      </c>
      <c r="I319">
        <v>19</v>
      </c>
      <c r="J319">
        <v>1.1599999999999999</v>
      </c>
      <c r="N319">
        <v>5.5</v>
      </c>
      <c r="O319" t="s">
        <v>108</v>
      </c>
      <c r="Q319">
        <v>0</v>
      </c>
      <c r="R319" t="s">
        <v>325</v>
      </c>
      <c r="S319" t="s">
        <v>42</v>
      </c>
      <c r="U319" t="s">
        <v>621</v>
      </c>
      <c r="V319" t="s">
        <v>2</v>
      </c>
      <c r="W319">
        <v>75.5</v>
      </c>
      <c r="Z319">
        <v>1955.5</v>
      </c>
      <c r="AF319">
        <v>0.12333333333333334</v>
      </c>
      <c r="AH319">
        <v>0.87</v>
      </c>
    </row>
    <row r="320" spans="1:40" x14ac:dyDescent="0.25">
      <c r="B320" t="s">
        <v>1355</v>
      </c>
      <c r="C320">
        <v>1</v>
      </c>
      <c r="D320" t="s">
        <v>313</v>
      </c>
      <c r="E320" t="s">
        <v>798</v>
      </c>
      <c r="F320" t="s">
        <v>260</v>
      </c>
      <c r="G320">
        <v>27</v>
      </c>
      <c r="H320">
        <v>54</v>
      </c>
      <c r="I320">
        <v>19</v>
      </c>
      <c r="J320">
        <v>1.1599999999999999</v>
      </c>
      <c r="N320">
        <v>5.5</v>
      </c>
      <c r="O320" t="s">
        <v>108</v>
      </c>
      <c r="Q320">
        <v>22.400000000000002</v>
      </c>
      <c r="R320" t="s">
        <v>325</v>
      </c>
      <c r="S320" t="s">
        <v>42</v>
      </c>
      <c r="U320" t="s">
        <v>621</v>
      </c>
      <c r="V320" t="s">
        <v>2</v>
      </c>
      <c r="W320">
        <v>52.8</v>
      </c>
      <c r="Z320">
        <v>46.8</v>
      </c>
      <c r="AF320">
        <v>0.34599999999999997</v>
      </c>
      <c r="AH320">
        <v>1.216</v>
      </c>
    </row>
    <row r="321" spans="2:40" x14ac:dyDescent="0.25">
      <c r="B321" t="s">
        <v>1350</v>
      </c>
      <c r="C321">
        <v>1</v>
      </c>
      <c r="D321" t="s">
        <v>313</v>
      </c>
      <c r="E321" t="s">
        <v>225</v>
      </c>
      <c r="F321" t="s">
        <v>260</v>
      </c>
      <c r="G321">
        <v>27</v>
      </c>
      <c r="H321">
        <v>54</v>
      </c>
      <c r="I321">
        <v>19</v>
      </c>
      <c r="J321">
        <v>1.1599999999999999</v>
      </c>
      <c r="N321">
        <v>5.5</v>
      </c>
      <c r="O321" t="s">
        <v>108</v>
      </c>
      <c r="Q321">
        <v>37.6</v>
      </c>
      <c r="R321" t="s">
        <v>325</v>
      </c>
      <c r="S321" t="s">
        <v>42</v>
      </c>
      <c r="U321" t="s">
        <v>621</v>
      </c>
      <c r="V321" t="s">
        <v>2</v>
      </c>
      <c r="W321">
        <v>165.8</v>
      </c>
      <c r="Z321">
        <v>1109.8</v>
      </c>
      <c r="AF321">
        <v>1.1179999999999999</v>
      </c>
      <c r="AH321">
        <v>4.1139999999999999</v>
      </c>
    </row>
    <row r="322" spans="2:40" x14ac:dyDescent="0.25">
      <c r="B322" t="s">
        <v>1351</v>
      </c>
      <c r="C322">
        <v>1</v>
      </c>
      <c r="D322" t="s">
        <v>313</v>
      </c>
      <c r="E322" t="s">
        <v>299</v>
      </c>
      <c r="F322" t="s">
        <v>260</v>
      </c>
      <c r="G322">
        <v>27</v>
      </c>
      <c r="H322">
        <v>54</v>
      </c>
      <c r="I322">
        <v>19</v>
      </c>
      <c r="J322">
        <v>1.1599999999999999</v>
      </c>
      <c r="N322">
        <v>5.5</v>
      </c>
      <c r="O322" t="s">
        <v>108</v>
      </c>
      <c r="Q322">
        <v>0</v>
      </c>
      <c r="R322" t="s">
        <v>325</v>
      </c>
      <c r="S322" t="s">
        <v>42</v>
      </c>
      <c r="U322" t="s">
        <v>621</v>
      </c>
      <c r="V322" t="s">
        <v>2</v>
      </c>
      <c r="W322">
        <v>242.4</v>
      </c>
      <c r="Z322">
        <v>4932.6000000000004</v>
      </c>
      <c r="AF322">
        <v>0.51200000000000001</v>
      </c>
      <c r="AH322">
        <v>1.968</v>
      </c>
    </row>
    <row r="323" spans="2:40" x14ac:dyDescent="0.25">
      <c r="B323" t="s">
        <v>1352</v>
      </c>
      <c r="C323">
        <v>1</v>
      </c>
      <c r="D323" t="s">
        <v>313</v>
      </c>
      <c r="E323" t="s">
        <v>798</v>
      </c>
      <c r="F323" t="s">
        <v>260</v>
      </c>
      <c r="G323">
        <v>27</v>
      </c>
      <c r="H323">
        <v>54</v>
      </c>
      <c r="I323">
        <v>19</v>
      </c>
      <c r="J323">
        <v>1.1599999999999999</v>
      </c>
      <c r="N323">
        <v>5.5</v>
      </c>
      <c r="O323" t="s">
        <v>108</v>
      </c>
      <c r="Q323">
        <v>0</v>
      </c>
      <c r="R323" t="s">
        <v>325</v>
      </c>
      <c r="S323" t="s">
        <v>42</v>
      </c>
      <c r="U323" t="s">
        <v>621</v>
      </c>
      <c r="V323" t="s">
        <v>2</v>
      </c>
      <c r="W323">
        <v>182.66666666666666</v>
      </c>
      <c r="Z323">
        <v>289.83333333333331</v>
      </c>
      <c r="AF323">
        <v>0.77166666666666661</v>
      </c>
      <c r="AH323">
        <v>1.1083333333333334</v>
      </c>
    </row>
    <row r="324" spans="2:40" hidden="1" x14ac:dyDescent="0.25">
      <c r="B324" t="s">
        <v>1315</v>
      </c>
      <c r="C324">
        <v>2</v>
      </c>
      <c r="D324" t="s">
        <v>307</v>
      </c>
      <c r="E324" t="s">
        <v>225</v>
      </c>
      <c r="F324" t="s">
        <v>260</v>
      </c>
      <c r="G324">
        <v>27</v>
      </c>
      <c r="H324">
        <v>54</v>
      </c>
      <c r="I324">
        <v>19</v>
      </c>
      <c r="J324">
        <v>1.1599999999999999</v>
      </c>
      <c r="N324">
        <v>5.5</v>
      </c>
      <c r="O324" t="s">
        <v>108</v>
      </c>
      <c r="P324">
        <v>1014</v>
      </c>
      <c r="Q324">
        <v>7.739837398373985</v>
      </c>
      <c r="R324" t="s">
        <v>309</v>
      </c>
      <c r="S324" t="s">
        <v>42</v>
      </c>
      <c r="U324" t="s">
        <v>268</v>
      </c>
      <c r="V324" t="s">
        <v>708</v>
      </c>
      <c r="W324">
        <v>95</v>
      </c>
      <c r="Z324">
        <v>1609</v>
      </c>
      <c r="AF324">
        <v>0.13</v>
      </c>
      <c r="AH324">
        <v>1.24</v>
      </c>
    </row>
    <row r="325" spans="2:40" hidden="1" x14ac:dyDescent="0.25">
      <c r="B325" t="s">
        <v>1316</v>
      </c>
      <c r="C325">
        <v>2</v>
      </c>
      <c r="D325" t="s">
        <v>307</v>
      </c>
      <c r="E325" t="s">
        <v>299</v>
      </c>
      <c r="F325" t="s">
        <v>260</v>
      </c>
      <c r="G325">
        <v>27</v>
      </c>
      <c r="H325">
        <v>54</v>
      </c>
      <c r="I325">
        <v>19</v>
      </c>
      <c r="J325">
        <v>1.1599999999999999</v>
      </c>
      <c r="N325">
        <v>5.5</v>
      </c>
      <c r="O325" t="s">
        <v>108</v>
      </c>
      <c r="P325">
        <v>999</v>
      </c>
      <c r="Q325">
        <v>6.2601626016260159</v>
      </c>
      <c r="R325" t="s">
        <v>309</v>
      </c>
      <c r="S325" t="s">
        <v>42</v>
      </c>
      <c r="U325" t="s">
        <v>268</v>
      </c>
      <c r="V325" t="s">
        <v>708</v>
      </c>
      <c r="W325">
        <v>93</v>
      </c>
      <c r="Z325">
        <v>537</v>
      </c>
      <c r="AF325">
        <v>0.12</v>
      </c>
      <c r="AH325">
        <v>0.44</v>
      </c>
    </row>
    <row r="326" spans="2:40" hidden="1" x14ac:dyDescent="0.25">
      <c r="B326" t="s">
        <v>1317</v>
      </c>
      <c r="C326">
        <v>2</v>
      </c>
      <c r="D326" t="s">
        <v>307</v>
      </c>
      <c r="E326" t="s">
        <v>225</v>
      </c>
      <c r="F326" t="s">
        <v>260</v>
      </c>
      <c r="G326">
        <v>27</v>
      </c>
      <c r="H326">
        <v>54</v>
      </c>
      <c r="I326">
        <v>19</v>
      </c>
      <c r="J326">
        <v>1.1599999999999999</v>
      </c>
      <c r="N326">
        <v>5.5</v>
      </c>
      <c r="O326" t="s">
        <v>108</v>
      </c>
      <c r="P326">
        <v>1037</v>
      </c>
      <c r="Q326">
        <v>5.9855072463768115</v>
      </c>
      <c r="R326" t="s">
        <v>309</v>
      </c>
      <c r="S326" t="s">
        <v>42</v>
      </c>
      <c r="U326" t="s">
        <v>308</v>
      </c>
      <c r="V326" t="s">
        <v>708</v>
      </c>
      <c r="W326">
        <v>109</v>
      </c>
      <c r="Z326">
        <v>719</v>
      </c>
      <c r="AF326">
        <v>0.28999999999999998</v>
      </c>
      <c r="AH326">
        <v>0.86</v>
      </c>
    </row>
    <row r="327" spans="2:40" hidden="1" x14ac:dyDescent="0.25">
      <c r="B327" t="s">
        <v>1318</v>
      </c>
      <c r="C327">
        <v>2</v>
      </c>
      <c r="D327" t="s">
        <v>307</v>
      </c>
      <c r="E327" t="s">
        <v>299</v>
      </c>
      <c r="F327" t="s">
        <v>260</v>
      </c>
      <c r="G327">
        <v>27</v>
      </c>
      <c r="H327">
        <v>54</v>
      </c>
      <c r="I327">
        <v>19</v>
      </c>
      <c r="J327">
        <v>1.1599999999999999</v>
      </c>
      <c r="N327">
        <v>5.5</v>
      </c>
      <c r="O327" t="s">
        <v>108</v>
      </c>
      <c r="P327">
        <v>1024</v>
      </c>
      <c r="Q327">
        <v>8.0144927536231894</v>
      </c>
      <c r="R327" t="s">
        <v>309</v>
      </c>
      <c r="S327" t="s">
        <v>42</v>
      </c>
      <c r="U327" t="s">
        <v>308</v>
      </c>
      <c r="V327" t="s">
        <v>708</v>
      </c>
      <c r="W327">
        <v>106</v>
      </c>
      <c r="Z327">
        <v>894</v>
      </c>
      <c r="AF327">
        <v>0.21</v>
      </c>
      <c r="AH327">
        <v>0.73</v>
      </c>
    </row>
    <row r="328" spans="2:40" hidden="1" x14ac:dyDescent="0.25">
      <c r="B328" t="s">
        <v>1320</v>
      </c>
      <c r="C328">
        <v>2</v>
      </c>
      <c r="D328" t="s">
        <v>313</v>
      </c>
      <c r="E328" t="s">
        <v>225</v>
      </c>
      <c r="F328" t="s">
        <v>260</v>
      </c>
      <c r="G328">
        <v>27</v>
      </c>
      <c r="H328">
        <v>54</v>
      </c>
      <c r="I328">
        <v>19</v>
      </c>
      <c r="J328">
        <v>1.1599999999999999</v>
      </c>
      <c r="N328">
        <v>5.5</v>
      </c>
      <c r="O328" t="s">
        <v>108</v>
      </c>
      <c r="P328">
        <v>1030</v>
      </c>
      <c r="Q328">
        <v>42.912000000000006</v>
      </c>
      <c r="R328" t="s">
        <v>325</v>
      </c>
      <c r="S328" t="s">
        <v>42</v>
      </c>
      <c r="U328" t="s">
        <v>621</v>
      </c>
      <c r="V328" t="s">
        <v>2</v>
      </c>
      <c r="W328">
        <v>130</v>
      </c>
      <c r="Z328">
        <v>734</v>
      </c>
      <c r="AF328">
        <v>0.74</v>
      </c>
      <c r="AH328">
        <v>2.33</v>
      </c>
    </row>
    <row r="329" spans="2:40" hidden="1" x14ac:dyDescent="0.25">
      <c r="B329" t="s">
        <v>1321</v>
      </c>
      <c r="C329">
        <v>2</v>
      </c>
      <c r="D329" t="s">
        <v>313</v>
      </c>
      <c r="E329" t="s">
        <v>299</v>
      </c>
      <c r="F329" t="s">
        <v>260</v>
      </c>
      <c r="G329">
        <v>27</v>
      </c>
      <c r="H329">
        <v>54</v>
      </c>
      <c r="I329">
        <v>19</v>
      </c>
      <c r="J329">
        <v>1.1599999999999999</v>
      </c>
      <c r="N329">
        <v>5.5</v>
      </c>
      <c r="O329" t="s">
        <v>108</v>
      </c>
      <c r="P329">
        <v>1001</v>
      </c>
      <c r="Q329">
        <v>10.080000000000002</v>
      </c>
      <c r="R329" t="s">
        <v>325</v>
      </c>
      <c r="S329" t="s">
        <v>42</v>
      </c>
      <c r="U329" t="s">
        <v>621</v>
      </c>
      <c r="V329" t="s">
        <v>2</v>
      </c>
      <c r="W329">
        <v>139</v>
      </c>
      <c r="Z329">
        <v>2600</v>
      </c>
      <c r="AF329">
        <v>0.27</v>
      </c>
      <c r="AH329">
        <v>1.35</v>
      </c>
    </row>
    <row r="330" spans="2:40" hidden="1" x14ac:dyDescent="0.25">
      <c r="B330" t="s">
        <v>1322</v>
      </c>
      <c r="C330">
        <v>2</v>
      </c>
      <c r="D330" t="s">
        <v>313</v>
      </c>
      <c r="E330" t="s">
        <v>798</v>
      </c>
      <c r="F330" t="s">
        <v>260</v>
      </c>
      <c r="G330">
        <v>27</v>
      </c>
      <c r="H330">
        <v>54</v>
      </c>
      <c r="I330">
        <v>19</v>
      </c>
      <c r="J330">
        <v>1.1599999999999999</v>
      </c>
      <c r="N330">
        <v>5.5</v>
      </c>
      <c r="O330" t="s">
        <v>108</v>
      </c>
      <c r="P330">
        <v>1029</v>
      </c>
      <c r="Q330">
        <v>14.560000000000002</v>
      </c>
      <c r="R330" t="s">
        <v>325</v>
      </c>
      <c r="S330" t="s">
        <v>42</v>
      </c>
      <c r="U330" t="s">
        <v>621</v>
      </c>
      <c r="V330" t="s">
        <v>2</v>
      </c>
      <c r="W330">
        <v>144</v>
      </c>
      <c r="Z330">
        <v>198</v>
      </c>
      <c r="AF330">
        <v>0.57999999999999996</v>
      </c>
      <c r="AH330">
        <v>1.34</v>
      </c>
    </row>
    <row r="331" spans="2:40" x14ac:dyDescent="0.25">
      <c r="G331">
        <f t="shared" ref="G331:N331" si="33">MAX(G2:G323)</f>
        <v>57</v>
      </c>
      <c r="H331">
        <f t="shared" si="33"/>
        <v>65</v>
      </c>
      <c r="I331">
        <f t="shared" si="33"/>
        <v>65</v>
      </c>
      <c r="J331">
        <f t="shared" si="33"/>
        <v>4.0999999999999996</v>
      </c>
      <c r="K331">
        <f t="shared" si="33"/>
        <v>411.9</v>
      </c>
      <c r="M331">
        <f t="shared" ref="M331" si="34">K331</f>
        <v>411.9</v>
      </c>
      <c r="N331">
        <f t="shared" si="33"/>
        <v>8.5</v>
      </c>
      <c r="P331">
        <f>MAX(P2:P323)</f>
        <v>1590</v>
      </c>
      <c r="Q331" s="7">
        <f>MAX(Q2:Q323)</f>
        <v>152</v>
      </c>
      <c r="W331" s="7">
        <f t="shared" ref="W331:AN331" si="35">MAX(W2:W323)</f>
        <v>700</v>
      </c>
      <c r="X331" s="7">
        <f t="shared" si="35"/>
        <v>1076</v>
      </c>
      <c r="Y331" s="7">
        <f t="shared" si="35"/>
        <v>40</v>
      </c>
      <c r="Z331" s="7">
        <f t="shared" si="35"/>
        <v>10000</v>
      </c>
      <c r="AA331" s="7">
        <f t="shared" si="35"/>
        <v>1250</v>
      </c>
      <c r="AB331" s="7">
        <f t="shared" si="35"/>
        <v>4880</v>
      </c>
      <c r="AC331" s="7">
        <f t="shared" si="35"/>
        <v>2.4</v>
      </c>
      <c r="AD331" s="7">
        <f t="shared" si="35"/>
        <v>1.8212999999999999</v>
      </c>
      <c r="AE331" s="7">
        <f t="shared" si="35"/>
        <v>2.4</v>
      </c>
      <c r="AF331" s="7">
        <f t="shared" si="35"/>
        <v>2.2999999999999998</v>
      </c>
      <c r="AG331" s="7">
        <f t="shared" si="35"/>
        <v>2.9</v>
      </c>
      <c r="AH331" s="7">
        <f t="shared" si="35"/>
        <v>4.1139999999999999</v>
      </c>
      <c r="AI331" s="7">
        <f t="shared" si="35"/>
        <v>0.41</v>
      </c>
      <c r="AJ331" s="7">
        <f t="shared" si="35"/>
        <v>2.7182818284590451</v>
      </c>
      <c r="AK331" s="7">
        <f t="shared" si="35"/>
        <v>3.0511529121571246</v>
      </c>
      <c r="AL331" s="7">
        <f t="shared" si="35"/>
        <v>3.4449999999999998</v>
      </c>
      <c r="AM331" s="7">
        <f t="shared" si="35"/>
        <v>8.1661699125676517</v>
      </c>
      <c r="AN331" s="7">
        <f t="shared" si="35"/>
        <v>8.6627552163590611</v>
      </c>
    </row>
    <row r="332" spans="2:40" x14ac:dyDescent="0.25">
      <c r="G332">
        <f t="shared" ref="G332:N332" si="36">MIN(G2:G323)</f>
        <v>5</v>
      </c>
      <c r="H332">
        <f t="shared" si="36"/>
        <v>20</v>
      </c>
      <c r="I332">
        <f t="shared" si="36"/>
        <v>10</v>
      </c>
      <c r="J332">
        <f t="shared" si="36"/>
        <v>3.1E-2</v>
      </c>
      <c r="K332">
        <f t="shared" si="36"/>
        <v>8</v>
      </c>
      <c r="N332">
        <f t="shared" si="36"/>
        <v>5.4</v>
      </c>
      <c r="P332">
        <f>MIN(P2:P323)</f>
        <v>256</v>
      </c>
      <c r="Q332">
        <f>MIN(Q2:Q323)</f>
        <v>0</v>
      </c>
      <c r="W332">
        <f t="shared" ref="W332:AN332" si="37">MIN(W2:W323)</f>
        <v>0</v>
      </c>
      <c r="X332">
        <f t="shared" si="37"/>
        <v>0</v>
      </c>
      <c r="Y332">
        <f t="shared" si="37"/>
        <v>0</v>
      </c>
      <c r="Z332">
        <f t="shared" si="37"/>
        <v>0.57284748218814163</v>
      </c>
      <c r="AA332">
        <f t="shared" si="37"/>
        <v>0</v>
      </c>
      <c r="AB332">
        <f t="shared" si="37"/>
        <v>20</v>
      </c>
      <c r="AC332">
        <f t="shared" si="37"/>
        <v>0</v>
      </c>
      <c r="AD332">
        <f t="shared" si="37"/>
        <v>0</v>
      </c>
      <c r="AE332">
        <f t="shared" si="37"/>
        <v>0</v>
      </c>
      <c r="AF332">
        <f t="shared" si="37"/>
        <v>0</v>
      </c>
      <c r="AG332">
        <f t="shared" si="37"/>
        <v>0</v>
      </c>
      <c r="AH332">
        <f t="shared" si="37"/>
        <v>0</v>
      </c>
      <c r="AI332">
        <f t="shared" si="37"/>
        <v>0</v>
      </c>
      <c r="AJ332">
        <f t="shared" si="37"/>
        <v>0</v>
      </c>
      <c r="AK332">
        <f t="shared" si="37"/>
        <v>0</v>
      </c>
      <c r="AL332">
        <f t="shared" si="37"/>
        <v>0.01</v>
      </c>
      <c r="AM332">
        <f t="shared" si="37"/>
        <v>2.4723526470339388E-2</v>
      </c>
      <c r="AN332">
        <f t="shared" si="37"/>
        <v>6.9772728863897182E-2</v>
      </c>
    </row>
  </sheetData>
  <autoFilter ref="A1:AN332" xr:uid="{0275DE50-CBAD-4323-91AD-CDA871F4D828}">
    <filterColumn colId="2">
      <filters blank="1">
        <filter val="1"/>
      </filters>
    </filterColumn>
    <filterColumn colId="14">
      <filters blank="1">
        <filter val="Annual"/>
      </filters>
    </filterColumn>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68"/>
  <sheetViews>
    <sheetView topLeftCell="A46" workbookViewId="0">
      <selection activeCell="H68" sqref="H68"/>
    </sheetView>
  </sheetViews>
  <sheetFormatPr defaultColWidth="8.85546875" defaultRowHeight="15" x14ac:dyDescent="0.25"/>
  <cols>
    <col min="1" max="1" width="18.28515625" customWidth="1"/>
    <col min="2" max="2" width="34.42578125" customWidth="1"/>
    <col min="3" max="3" width="13.28515625" customWidth="1"/>
  </cols>
  <sheetData>
    <row r="1" spans="1:2" x14ac:dyDescent="0.25">
      <c r="A1" t="s">
        <v>277</v>
      </c>
    </row>
    <row r="2" spans="1:2" x14ac:dyDescent="0.25">
      <c r="A2" t="s">
        <v>278</v>
      </c>
      <c r="B2" s="16">
        <v>43605</v>
      </c>
    </row>
    <row r="3" spans="1:2" x14ac:dyDescent="0.25">
      <c r="A3">
        <v>1</v>
      </c>
      <c r="B3" t="s">
        <v>279</v>
      </c>
    </row>
    <row r="4" spans="1:2" x14ac:dyDescent="0.25">
      <c r="A4">
        <v>2</v>
      </c>
      <c r="B4" t="s">
        <v>395</v>
      </c>
    </row>
    <row r="5" spans="1:2" x14ac:dyDescent="0.25">
      <c r="A5">
        <v>3</v>
      </c>
      <c r="B5" t="s">
        <v>280</v>
      </c>
    </row>
    <row r="6" spans="1:2" x14ac:dyDescent="0.25">
      <c r="A6">
        <v>4</v>
      </c>
      <c r="B6" t="s">
        <v>396</v>
      </c>
    </row>
    <row r="8" spans="1:2" x14ac:dyDescent="0.25">
      <c r="A8" t="s">
        <v>397</v>
      </c>
      <c r="B8" s="16">
        <v>43623</v>
      </c>
    </row>
    <row r="9" spans="1:2" x14ac:dyDescent="0.25">
      <c r="A9">
        <v>1</v>
      </c>
      <c r="B9" t="s">
        <v>398</v>
      </c>
    </row>
    <row r="10" spans="1:2" x14ac:dyDescent="0.25">
      <c r="A10">
        <v>2</v>
      </c>
      <c r="B10" t="s">
        <v>399</v>
      </c>
    </row>
    <row r="11" spans="1:2" x14ac:dyDescent="0.25">
      <c r="A11">
        <v>3</v>
      </c>
      <c r="B11" t="s">
        <v>400</v>
      </c>
    </row>
    <row r="12" spans="1:2" x14ac:dyDescent="0.25">
      <c r="A12">
        <v>4</v>
      </c>
      <c r="B12" t="s">
        <v>401</v>
      </c>
    </row>
    <row r="13" spans="1:2" x14ac:dyDescent="0.25">
      <c r="A13">
        <v>5</v>
      </c>
      <c r="B13" t="s">
        <v>403</v>
      </c>
    </row>
    <row r="14" spans="1:2" x14ac:dyDescent="0.25">
      <c r="A14">
        <v>6</v>
      </c>
      <c r="B14" t="s">
        <v>402</v>
      </c>
    </row>
    <row r="16" spans="1:2" x14ac:dyDescent="0.25">
      <c r="A16" t="s">
        <v>278</v>
      </c>
      <c r="B16" s="16">
        <v>43634</v>
      </c>
    </row>
    <row r="17" spans="2:6" x14ac:dyDescent="0.25">
      <c r="B17" t="s">
        <v>637</v>
      </c>
      <c r="C17" t="s">
        <v>690</v>
      </c>
    </row>
    <row r="18" spans="2:6" x14ac:dyDescent="0.25">
      <c r="B18" t="s">
        <v>1455</v>
      </c>
      <c r="C18" t="s">
        <v>690</v>
      </c>
    </row>
    <row r="19" spans="2:6" x14ac:dyDescent="0.25">
      <c r="B19" t="s">
        <v>638</v>
      </c>
      <c r="C19" t="s">
        <v>278</v>
      </c>
      <c r="D19" t="s">
        <v>1374</v>
      </c>
      <c r="E19" t="s">
        <v>1368</v>
      </c>
      <c r="F19" t="s">
        <v>1371</v>
      </c>
    </row>
    <row r="20" spans="2:6" x14ac:dyDescent="0.25">
      <c r="B20" t="s">
        <v>639</v>
      </c>
      <c r="C20" t="s">
        <v>690</v>
      </c>
    </row>
    <row r="21" spans="2:6" x14ac:dyDescent="0.25">
      <c r="B21" t="s">
        <v>640</v>
      </c>
      <c r="C21" t="s">
        <v>278</v>
      </c>
    </row>
    <row r="22" spans="2:6" x14ac:dyDescent="0.25">
      <c r="B22" t="s">
        <v>641</v>
      </c>
      <c r="C22" t="s">
        <v>278</v>
      </c>
    </row>
    <row r="23" spans="2:6" x14ac:dyDescent="0.25">
      <c r="B23" t="s">
        <v>689</v>
      </c>
      <c r="C23" t="s">
        <v>691</v>
      </c>
    </row>
    <row r="24" spans="2:6" x14ac:dyDescent="0.25">
      <c r="C24" t="s">
        <v>692</v>
      </c>
    </row>
    <row r="25" spans="2:6" x14ac:dyDescent="0.25">
      <c r="C25" t="s">
        <v>693</v>
      </c>
    </row>
    <row r="26" spans="2:6" x14ac:dyDescent="0.25">
      <c r="C26" t="s">
        <v>710</v>
      </c>
    </row>
    <row r="27" spans="2:6" x14ac:dyDescent="0.25">
      <c r="C27" t="s">
        <v>799</v>
      </c>
    </row>
    <row r="28" spans="2:6" x14ac:dyDescent="0.25">
      <c r="B28" s="16" t="s">
        <v>851</v>
      </c>
      <c r="C28" t="s">
        <v>690</v>
      </c>
    </row>
    <row r="29" spans="2:6" x14ac:dyDescent="0.25">
      <c r="B29" t="s">
        <v>984</v>
      </c>
      <c r="C29" t="s">
        <v>690</v>
      </c>
    </row>
    <row r="30" spans="2:6" x14ac:dyDescent="0.25">
      <c r="B30" t="s">
        <v>985</v>
      </c>
      <c r="C30" t="s">
        <v>278</v>
      </c>
    </row>
    <row r="31" spans="2:6" x14ac:dyDescent="0.25">
      <c r="C31" t="s">
        <v>1102</v>
      </c>
    </row>
    <row r="32" spans="2:6" x14ac:dyDescent="0.25">
      <c r="B32" t="s">
        <v>1146</v>
      </c>
      <c r="C32" t="s">
        <v>690</v>
      </c>
    </row>
    <row r="33" spans="1:5" x14ac:dyDescent="0.25">
      <c r="C33" t="s">
        <v>1147</v>
      </c>
    </row>
    <row r="34" spans="1:5" x14ac:dyDescent="0.25">
      <c r="B34" t="s">
        <v>1194</v>
      </c>
      <c r="C34" t="s">
        <v>278</v>
      </c>
    </row>
    <row r="35" spans="1:5" x14ac:dyDescent="0.25">
      <c r="C35" t="s">
        <v>1195</v>
      </c>
    </row>
    <row r="36" spans="1:5" x14ac:dyDescent="0.25">
      <c r="B36" t="s">
        <v>1210</v>
      </c>
      <c r="C36" t="s">
        <v>690</v>
      </c>
    </row>
    <row r="37" spans="1:5" x14ac:dyDescent="0.25">
      <c r="C37" t="s">
        <v>1244</v>
      </c>
    </row>
    <row r="38" spans="1:5" x14ac:dyDescent="0.25">
      <c r="B38" t="s">
        <v>1366</v>
      </c>
      <c r="C38" t="s">
        <v>1367</v>
      </c>
      <c r="D38" t="s">
        <v>1368</v>
      </c>
      <c r="E38" t="s">
        <v>1372</v>
      </c>
    </row>
    <row r="39" spans="1:5" x14ac:dyDescent="0.25">
      <c r="B39" t="s">
        <v>1454</v>
      </c>
      <c r="C39" t="s">
        <v>1367</v>
      </c>
      <c r="D39" t="s">
        <v>1368</v>
      </c>
      <c r="E39" t="s">
        <v>1369</v>
      </c>
    </row>
    <row r="40" spans="1:5" x14ac:dyDescent="0.25">
      <c r="B40" t="s">
        <v>1370</v>
      </c>
      <c r="C40" t="s">
        <v>1367</v>
      </c>
      <c r="D40" t="s">
        <v>1368</v>
      </c>
      <c r="E40" t="s">
        <v>1371</v>
      </c>
    </row>
    <row r="42" spans="1:5" x14ac:dyDescent="0.25">
      <c r="B42" t="s">
        <v>1387</v>
      </c>
      <c r="C42" t="s">
        <v>1388</v>
      </c>
    </row>
    <row r="43" spans="1:5" x14ac:dyDescent="0.25">
      <c r="B43" s="38">
        <v>43664</v>
      </c>
    </row>
    <row r="44" spans="1:5" x14ac:dyDescent="0.25">
      <c r="B44" t="s">
        <v>1469</v>
      </c>
    </row>
    <row r="45" spans="1:5" x14ac:dyDescent="0.25">
      <c r="A45" t="s">
        <v>278</v>
      </c>
      <c r="B45" s="16">
        <v>43678</v>
      </c>
    </row>
    <row r="46" spans="1:5" x14ac:dyDescent="0.25">
      <c r="B46" s="12" t="s">
        <v>1491</v>
      </c>
      <c r="C46" s="12" t="s">
        <v>1562</v>
      </c>
    </row>
    <row r="47" spans="1:5" x14ac:dyDescent="0.25">
      <c r="B47" t="s">
        <v>254</v>
      </c>
      <c r="C47" t="s">
        <v>1473</v>
      </c>
    </row>
    <row r="48" spans="1:5" x14ac:dyDescent="0.25">
      <c r="B48" t="s">
        <v>1474</v>
      </c>
      <c r="C48" t="s">
        <v>1475</v>
      </c>
    </row>
    <row r="49" spans="2:3" x14ac:dyDescent="0.25">
      <c r="B49" t="s">
        <v>1476</v>
      </c>
      <c r="C49" t="s">
        <v>1477</v>
      </c>
    </row>
    <row r="50" spans="2:3" x14ac:dyDescent="0.25">
      <c r="B50" t="s">
        <v>1478</v>
      </c>
      <c r="C50" t="s">
        <v>1479</v>
      </c>
    </row>
    <row r="51" spans="2:3" x14ac:dyDescent="0.25">
      <c r="B51" t="s">
        <v>1480</v>
      </c>
      <c r="C51" t="s">
        <v>1479</v>
      </c>
    </row>
    <row r="52" spans="2:3" x14ac:dyDescent="0.25">
      <c r="B52" t="s">
        <v>1489</v>
      </c>
      <c r="C52" t="s">
        <v>1490</v>
      </c>
    </row>
    <row r="53" spans="2:3" x14ac:dyDescent="0.25">
      <c r="B53" s="12" t="s">
        <v>1481</v>
      </c>
      <c r="C53" s="12" t="s">
        <v>1562</v>
      </c>
    </row>
    <row r="54" spans="2:3" x14ac:dyDescent="0.25">
      <c r="B54" t="s">
        <v>1482</v>
      </c>
      <c r="C54" t="s">
        <v>1483</v>
      </c>
    </row>
    <row r="55" spans="2:3" x14ac:dyDescent="0.25">
      <c r="B55" t="s">
        <v>1487</v>
      </c>
    </row>
    <row r="56" spans="2:3" x14ac:dyDescent="0.25">
      <c r="B56" t="s">
        <v>1488</v>
      </c>
    </row>
    <row r="57" spans="2:3" x14ac:dyDescent="0.25">
      <c r="B57" t="s">
        <v>1493</v>
      </c>
      <c r="C57" t="s">
        <v>1494</v>
      </c>
    </row>
    <row r="58" spans="2:3" x14ac:dyDescent="0.25">
      <c r="C58" t="s">
        <v>1495</v>
      </c>
    </row>
    <row r="59" spans="2:3" x14ac:dyDescent="0.25">
      <c r="B59" s="12" t="s">
        <v>1559</v>
      </c>
      <c r="C59" s="12" t="s">
        <v>1562</v>
      </c>
    </row>
    <row r="60" spans="2:3" x14ac:dyDescent="0.25">
      <c r="B60" t="s">
        <v>1560</v>
      </c>
      <c r="C60" t="s">
        <v>1561</v>
      </c>
    </row>
    <row r="62" spans="2:3" x14ac:dyDescent="0.25">
      <c r="B62" s="16">
        <v>43691</v>
      </c>
    </row>
    <row r="63" spans="2:3" x14ac:dyDescent="0.25">
      <c r="B63" t="s">
        <v>1581</v>
      </c>
    </row>
    <row r="64" spans="2:3" x14ac:dyDescent="0.25">
      <c r="B64" t="s">
        <v>1587</v>
      </c>
    </row>
    <row r="65" spans="2:2" x14ac:dyDescent="0.25">
      <c r="B65" s="40" t="s">
        <v>1586</v>
      </c>
    </row>
    <row r="66" spans="2:2" x14ac:dyDescent="0.25">
      <c r="B66" t="s">
        <v>1588</v>
      </c>
    </row>
    <row r="67" spans="2:2" x14ac:dyDescent="0.25">
      <c r="B67" s="16">
        <v>43692</v>
      </c>
    </row>
    <row r="68" spans="2:2" x14ac:dyDescent="0.25">
      <c r="B68" t="s">
        <v>1590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97F4F-4D10-460C-84B9-A85889BB89E0}">
  <dimension ref="A1:AN183"/>
  <sheetViews>
    <sheetView topLeftCell="A156" workbookViewId="0">
      <selection activeCell="G183" sqref="G183"/>
    </sheetView>
  </sheetViews>
  <sheetFormatPr defaultRowHeight="15" x14ac:dyDescent="0.25"/>
  <sheetData>
    <row r="1" spans="1:40" ht="75" x14ac:dyDescent="0.25">
      <c r="A1" s="8" t="s">
        <v>16</v>
      </c>
      <c r="B1" s="22" t="s">
        <v>687</v>
      </c>
      <c r="C1" s="22" t="s">
        <v>959</v>
      </c>
      <c r="D1" s="1" t="s">
        <v>368</v>
      </c>
      <c r="E1" t="s">
        <v>219</v>
      </c>
      <c r="F1" t="s">
        <v>1578</v>
      </c>
      <c r="G1" s="1" t="s">
        <v>655</v>
      </c>
      <c r="H1" s="1" t="s">
        <v>656</v>
      </c>
      <c r="I1" s="1" t="s">
        <v>633</v>
      </c>
      <c r="J1" s="1" t="s">
        <v>854</v>
      </c>
      <c r="K1" s="1" t="s">
        <v>276</v>
      </c>
      <c r="L1" s="1" t="s">
        <v>1580</v>
      </c>
      <c r="M1" s="1" t="s">
        <v>1585</v>
      </c>
      <c r="N1" s="1" t="s">
        <v>657</v>
      </c>
      <c r="O1" s="1" t="s">
        <v>267</v>
      </c>
      <c r="P1" s="1" t="s">
        <v>661</v>
      </c>
      <c r="Q1" s="1" t="s">
        <v>660</v>
      </c>
      <c r="R1" s="1" t="s">
        <v>635</v>
      </c>
      <c r="S1" s="1" t="s">
        <v>636</v>
      </c>
      <c r="T1" s="1" t="s">
        <v>17</v>
      </c>
      <c r="U1" s="1" t="s">
        <v>18</v>
      </c>
      <c r="V1" s="1" t="s">
        <v>130</v>
      </c>
      <c r="W1" s="1" t="s">
        <v>642</v>
      </c>
      <c r="X1" s="1" t="s">
        <v>643</v>
      </c>
      <c r="Y1" s="1" t="s">
        <v>675</v>
      </c>
      <c r="Z1" s="1" t="s">
        <v>676</v>
      </c>
      <c r="AA1" s="1" t="s">
        <v>677</v>
      </c>
      <c r="AB1" s="1" t="s">
        <v>678</v>
      </c>
      <c r="AC1" s="1" t="s">
        <v>666</v>
      </c>
      <c r="AD1" s="1" t="s">
        <v>680</v>
      </c>
      <c r="AE1" s="1" t="s">
        <v>667</v>
      </c>
      <c r="AF1" s="1" t="s">
        <v>668</v>
      </c>
      <c r="AG1" s="1" t="s">
        <v>681</v>
      </c>
      <c r="AH1" s="1" t="s">
        <v>669</v>
      </c>
      <c r="AI1" s="1" t="s">
        <v>670</v>
      </c>
      <c r="AJ1" s="1" t="s">
        <v>682</v>
      </c>
      <c r="AK1" s="1" t="s">
        <v>671</v>
      </c>
      <c r="AL1" s="1" t="s">
        <v>672</v>
      </c>
      <c r="AM1" s="1" t="s">
        <v>683</v>
      </c>
      <c r="AN1" s="1" t="s">
        <v>673</v>
      </c>
    </row>
    <row r="2" spans="1:40" x14ac:dyDescent="0.25">
      <c r="A2" s="23" t="s">
        <v>637</v>
      </c>
      <c r="B2" t="s">
        <v>644</v>
      </c>
      <c r="C2">
        <v>1</v>
      </c>
      <c r="D2" t="s">
        <v>307</v>
      </c>
      <c r="E2" t="s">
        <v>225</v>
      </c>
      <c r="F2" t="s">
        <v>258</v>
      </c>
      <c r="G2">
        <v>20.5</v>
      </c>
      <c r="H2">
        <v>47</v>
      </c>
      <c r="I2">
        <v>32.5</v>
      </c>
      <c r="J2">
        <v>1.66</v>
      </c>
      <c r="K2">
        <v>18</v>
      </c>
      <c r="M2">
        <v>18</v>
      </c>
      <c r="N2">
        <v>5.4</v>
      </c>
      <c r="O2" t="s">
        <v>108</v>
      </c>
      <c r="P2">
        <v>742.8</v>
      </c>
      <c r="Q2">
        <v>0</v>
      </c>
      <c r="R2" t="s">
        <v>309</v>
      </c>
      <c r="S2" t="s">
        <v>1484</v>
      </c>
      <c r="T2" t="s">
        <v>665</v>
      </c>
      <c r="U2" t="s">
        <v>308</v>
      </c>
      <c r="V2" t="s">
        <v>2</v>
      </c>
      <c r="W2">
        <v>32.700000000000003</v>
      </c>
      <c r="X2">
        <v>33.9</v>
      </c>
      <c r="AC2">
        <v>7.4999999999999997E-3</v>
      </c>
      <c r="AD2">
        <v>9.9500000000000005E-2</v>
      </c>
      <c r="AE2">
        <v>0.13689999999999999</v>
      </c>
      <c r="AF2">
        <v>3.3E-3</v>
      </c>
      <c r="AG2">
        <v>0.5141</v>
      </c>
      <c r="AH2">
        <v>0.56010000000000004</v>
      </c>
      <c r="AI2">
        <v>2.1999999999999999E-2</v>
      </c>
      <c r="AJ2">
        <v>0.29299999999999998</v>
      </c>
      <c r="AK2">
        <v>0.40300000000000002</v>
      </c>
      <c r="AL2">
        <v>0.01</v>
      </c>
      <c r="AM2">
        <v>1.573</v>
      </c>
      <c r="AN2">
        <v>1.714</v>
      </c>
    </row>
    <row r="3" spans="1:40" x14ac:dyDescent="0.25">
      <c r="A3" s="23"/>
      <c r="B3" t="s">
        <v>645</v>
      </c>
      <c r="C3">
        <v>1</v>
      </c>
      <c r="D3" t="s">
        <v>307</v>
      </c>
      <c r="E3" t="s">
        <v>225</v>
      </c>
      <c r="F3" t="s">
        <v>258</v>
      </c>
      <c r="G3">
        <v>20.5</v>
      </c>
      <c r="H3">
        <v>47</v>
      </c>
      <c r="I3">
        <v>32.5</v>
      </c>
      <c r="J3">
        <v>1.66</v>
      </c>
      <c r="K3">
        <v>18</v>
      </c>
      <c r="M3">
        <v>18</v>
      </c>
      <c r="N3">
        <v>5.4</v>
      </c>
      <c r="O3" t="s">
        <v>108</v>
      </c>
      <c r="P3">
        <v>674.5</v>
      </c>
      <c r="Q3">
        <v>33.515520000000002</v>
      </c>
      <c r="R3" t="s">
        <v>309</v>
      </c>
      <c r="S3" t="s">
        <v>1484</v>
      </c>
      <c r="T3" t="s">
        <v>665</v>
      </c>
      <c r="U3" t="s">
        <v>308</v>
      </c>
      <c r="V3" t="s">
        <v>2</v>
      </c>
      <c r="W3">
        <v>68.400000000000006</v>
      </c>
      <c r="X3">
        <v>209.2</v>
      </c>
      <c r="AC3">
        <v>8.2799999999999999E-2</v>
      </c>
      <c r="AD3">
        <v>0.63049999999999995</v>
      </c>
      <c r="AE3">
        <v>0.79759999999999998</v>
      </c>
      <c r="AF3">
        <v>7.0000000000000007E-2</v>
      </c>
      <c r="AG3">
        <v>0.30719999999999997</v>
      </c>
      <c r="AH3">
        <v>0.4224</v>
      </c>
      <c r="AI3">
        <v>0.04</v>
      </c>
      <c r="AJ3">
        <v>0.30099999999999999</v>
      </c>
      <c r="AK3">
        <v>0.38100000000000001</v>
      </c>
      <c r="AL3">
        <v>0.10199999999999999</v>
      </c>
      <c r="AM3">
        <v>0.45</v>
      </c>
      <c r="AN3">
        <v>0.61899999999999999</v>
      </c>
    </row>
    <row r="4" spans="1:40" x14ac:dyDescent="0.25">
      <c r="A4" s="23"/>
      <c r="B4" t="s">
        <v>646</v>
      </c>
      <c r="C4">
        <v>1</v>
      </c>
      <c r="D4" t="s">
        <v>307</v>
      </c>
      <c r="E4" t="s">
        <v>299</v>
      </c>
      <c r="F4" t="s">
        <v>258</v>
      </c>
      <c r="G4">
        <v>20.5</v>
      </c>
      <c r="H4">
        <v>47</v>
      </c>
      <c r="I4">
        <v>32.5</v>
      </c>
      <c r="J4">
        <v>1.66</v>
      </c>
      <c r="K4">
        <v>18</v>
      </c>
      <c r="M4">
        <v>18</v>
      </c>
      <c r="N4">
        <v>5.4</v>
      </c>
      <c r="O4" t="s">
        <v>108</v>
      </c>
      <c r="P4">
        <v>644.29999999999995</v>
      </c>
      <c r="Q4">
        <v>0</v>
      </c>
      <c r="R4" t="s">
        <v>309</v>
      </c>
      <c r="S4" t="s">
        <v>1484</v>
      </c>
      <c r="T4" t="s">
        <v>665</v>
      </c>
      <c r="U4" t="s">
        <v>308</v>
      </c>
      <c r="V4" t="s">
        <v>2</v>
      </c>
      <c r="W4">
        <v>26.6</v>
      </c>
      <c r="X4">
        <v>101.8</v>
      </c>
      <c r="AC4">
        <v>6.4700000000000008E-2</v>
      </c>
      <c r="AD4">
        <v>0.37319999999999998</v>
      </c>
      <c r="AE4">
        <v>0.51670000000000005</v>
      </c>
      <c r="AF4">
        <v>1.5800000000000002E-2</v>
      </c>
      <c r="AG4">
        <v>0.14019999999999999</v>
      </c>
      <c r="AH4">
        <v>0.17280000000000001</v>
      </c>
      <c r="AI4">
        <v>6.4000000000000001E-2</v>
      </c>
      <c r="AJ4">
        <v>0.36699999999999999</v>
      </c>
      <c r="AK4">
        <v>0.50800000000000001</v>
      </c>
      <c r="AL4">
        <v>5.8999999999999997E-2</v>
      </c>
      <c r="AM4">
        <v>0.52700000000000002</v>
      </c>
      <c r="AN4">
        <v>0.65</v>
      </c>
    </row>
    <row r="5" spans="1:40" x14ac:dyDescent="0.25">
      <c r="A5" s="23"/>
      <c r="B5" t="s">
        <v>647</v>
      </c>
      <c r="C5">
        <v>1</v>
      </c>
      <c r="D5" t="s">
        <v>307</v>
      </c>
      <c r="E5" t="s">
        <v>225</v>
      </c>
      <c r="F5" t="s">
        <v>258</v>
      </c>
      <c r="G5">
        <v>20.5</v>
      </c>
      <c r="H5">
        <v>47</v>
      </c>
      <c r="I5">
        <v>32.5</v>
      </c>
      <c r="J5">
        <v>1.66</v>
      </c>
      <c r="K5">
        <v>18</v>
      </c>
      <c r="M5">
        <v>18</v>
      </c>
      <c r="N5">
        <v>5.4</v>
      </c>
      <c r="O5" t="s">
        <v>108</v>
      </c>
      <c r="P5">
        <v>909.8</v>
      </c>
      <c r="Q5">
        <v>33.515520000000002</v>
      </c>
      <c r="R5" t="s">
        <v>309</v>
      </c>
      <c r="S5" t="s">
        <v>1484</v>
      </c>
      <c r="T5" t="s">
        <v>665</v>
      </c>
      <c r="U5" t="s">
        <v>308</v>
      </c>
      <c r="V5" t="s">
        <v>2</v>
      </c>
      <c r="W5">
        <v>50.9</v>
      </c>
      <c r="X5">
        <v>52.1</v>
      </c>
      <c r="AC5">
        <v>1.8600000000000002E-2</v>
      </c>
      <c r="AD5">
        <v>0.39150000000000001</v>
      </c>
      <c r="AE5">
        <v>0.42369999999999997</v>
      </c>
      <c r="AF5">
        <v>7.6999999999999999E-2</v>
      </c>
      <c r="AG5">
        <v>0.16500000000000001</v>
      </c>
      <c r="AH5">
        <v>0.30149999999999999</v>
      </c>
      <c r="AI5">
        <v>3.5999999999999997E-2</v>
      </c>
      <c r="AJ5">
        <v>0.37</v>
      </c>
      <c r="AK5">
        <v>0.432</v>
      </c>
      <c r="AL5">
        <v>0.151</v>
      </c>
      <c r="AM5">
        <v>0.32400000000000001</v>
      </c>
      <c r="AN5">
        <v>0.59199999999999997</v>
      </c>
    </row>
    <row r="6" spans="1:40" x14ac:dyDescent="0.25">
      <c r="A6" s="23"/>
      <c r="B6" t="s">
        <v>648</v>
      </c>
      <c r="C6">
        <v>1</v>
      </c>
      <c r="D6" t="s">
        <v>307</v>
      </c>
      <c r="E6" t="s">
        <v>299</v>
      </c>
      <c r="F6" t="s">
        <v>258</v>
      </c>
      <c r="G6">
        <v>20.5</v>
      </c>
      <c r="H6">
        <v>47</v>
      </c>
      <c r="I6">
        <v>32.5</v>
      </c>
      <c r="J6">
        <v>1.66</v>
      </c>
      <c r="K6">
        <v>18</v>
      </c>
      <c r="M6">
        <v>18</v>
      </c>
      <c r="N6">
        <v>5.4</v>
      </c>
      <c r="O6" t="s">
        <v>108</v>
      </c>
      <c r="P6">
        <v>934.6</v>
      </c>
      <c r="Q6">
        <v>0</v>
      </c>
      <c r="R6" t="s">
        <v>309</v>
      </c>
      <c r="S6" t="s">
        <v>1484</v>
      </c>
      <c r="T6" t="s">
        <v>665</v>
      </c>
      <c r="U6" t="s">
        <v>308</v>
      </c>
      <c r="V6" t="s">
        <v>2</v>
      </c>
      <c r="W6">
        <v>9.1</v>
      </c>
      <c r="X6">
        <v>366.7</v>
      </c>
      <c r="AC6">
        <v>0.15209999999999999</v>
      </c>
      <c r="AD6">
        <v>1.3322000000000001</v>
      </c>
      <c r="AE6">
        <v>1.6207</v>
      </c>
      <c r="AF6">
        <v>1.09E-2</v>
      </c>
      <c r="AG6">
        <v>3.7100000000000001E-2</v>
      </c>
      <c r="AH6">
        <v>5.1799999999999999E-2</v>
      </c>
      <c r="AI6">
        <v>4.2000000000000003E-2</v>
      </c>
      <c r="AJ6">
        <v>0.41799999999999998</v>
      </c>
      <c r="AK6">
        <v>0.497</v>
      </c>
      <c r="AL6">
        <v>0.11899999999999999</v>
      </c>
      <c r="AM6">
        <v>0.40600000000000003</v>
      </c>
      <c r="AN6">
        <v>0.56699999999999995</v>
      </c>
    </row>
    <row r="7" spans="1:40" x14ac:dyDescent="0.25">
      <c r="A7" s="23"/>
      <c r="B7" t="s">
        <v>649</v>
      </c>
      <c r="C7">
        <v>1</v>
      </c>
      <c r="D7" t="s">
        <v>307</v>
      </c>
      <c r="E7" t="s">
        <v>225</v>
      </c>
      <c r="F7" t="s">
        <v>258</v>
      </c>
      <c r="G7">
        <v>20.5</v>
      </c>
      <c r="H7">
        <v>47</v>
      </c>
      <c r="I7">
        <v>32.5</v>
      </c>
      <c r="J7">
        <v>1.66</v>
      </c>
      <c r="K7">
        <v>18</v>
      </c>
      <c r="M7">
        <v>18</v>
      </c>
      <c r="N7">
        <v>5.4</v>
      </c>
      <c r="O7" t="s">
        <v>108</v>
      </c>
      <c r="P7">
        <v>742.8</v>
      </c>
      <c r="Q7">
        <v>0</v>
      </c>
      <c r="R7" t="s">
        <v>309</v>
      </c>
      <c r="S7" t="s">
        <v>1484</v>
      </c>
      <c r="T7" t="s">
        <v>664</v>
      </c>
      <c r="U7" t="s">
        <v>308</v>
      </c>
      <c r="V7" t="s">
        <v>2</v>
      </c>
      <c r="W7">
        <v>8.5</v>
      </c>
      <c r="X7">
        <v>66.599999999999994</v>
      </c>
      <c r="AC7">
        <v>1.2500000000000001E-2</v>
      </c>
      <c r="AD7">
        <v>0.1895</v>
      </c>
      <c r="AE7">
        <v>0.2117</v>
      </c>
      <c r="AF7">
        <v>1.1999999999999999E-3</v>
      </c>
      <c r="AG7">
        <v>9.1600000000000001E-2</v>
      </c>
      <c r="AH7">
        <v>9.4799999999999995E-2</v>
      </c>
      <c r="AI7">
        <v>2.9000000000000001E-2</v>
      </c>
      <c r="AJ7">
        <v>0.44</v>
      </c>
      <c r="AK7">
        <v>0.49199999999999999</v>
      </c>
      <c r="AL7">
        <v>1.4E-2</v>
      </c>
      <c r="AM7">
        <v>1.0760000000000001</v>
      </c>
      <c r="AN7">
        <v>1.113</v>
      </c>
    </row>
    <row r="8" spans="1:40" x14ac:dyDescent="0.25">
      <c r="A8" s="23"/>
      <c r="B8" t="s">
        <v>650</v>
      </c>
      <c r="C8">
        <v>1</v>
      </c>
      <c r="D8" t="s">
        <v>307</v>
      </c>
      <c r="E8" t="s">
        <v>225</v>
      </c>
      <c r="F8" t="s">
        <v>258</v>
      </c>
      <c r="G8">
        <v>20.5</v>
      </c>
      <c r="H8">
        <v>47</v>
      </c>
      <c r="I8">
        <v>32.5</v>
      </c>
      <c r="J8">
        <v>1.66</v>
      </c>
      <c r="K8">
        <v>18</v>
      </c>
      <c r="M8">
        <v>18</v>
      </c>
      <c r="N8">
        <v>5.4</v>
      </c>
      <c r="O8" t="s">
        <v>108</v>
      </c>
      <c r="P8">
        <v>674.5</v>
      </c>
      <c r="Q8">
        <v>33.515520000000002</v>
      </c>
      <c r="R8" t="s">
        <v>309</v>
      </c>
      <c r="S8" t="s">
        <v>1484</v>
      </c>
      <c r="T8" t="s">
        <v>664</v>
      </c>
      <c r="U8" t="s">
        <v>308</v>
      </c>
      <c r="V8" t="s">
        <v>2</v>
      </c>
      <c r="W8">
        <v>17.100000000000001</v>
      </c>
      <c r="X8">
        <v>277.60000000000002</v>
      </c>
      <c r="AC8">
        <v>0.1201</v>
      </c>
      <c r="AD8">
        <v>0.96260000000000001</v>
      </c>
      <c r="AE8">
        <v>1.1847999999999999</v>
      </c>
      <c r="AF8">
        <v>1.29E-2</v>
      </c>
      <c r="AG8">
        <v>0.1019</v>
      </c>
      <c r="AH8">
        <v>0.13069999999999998</v>
      </c>
      <c r="AI8">
        <v>0.05</v>
      </c>
      <c r="AJ8">
        <v>0.39900000000000002</v>
      </c>
      <c r="AK8">
        <v>0.49099999999999999</v>
      </c>
      <c r="AL8">
        <v>7.5999999999999998E-2</v>
      </c>
      <c r="AM8">
        <v>0.59699999999999998</v>
      </c>
      <c r="AN8">
        <v>0.76600000000000001</v>
      </c>
    </row>
    <row r="9" spans="1:40" x14ac:dyDescent="0.25">
      <c r="A9" s="23"/>
      <c r="B9" t="s">
        <v>651</v>
      </c>
      <c r="C9">
        <v>1</v>
      </c>
      <c r="D9" t="s">
        <v>307</v>
      </c>
      <c r="E9" t="s">
        <v>299</v>
      </c>
      <c r="F9" t="s">
        <v>258</v>
      </c>
      <c r="G9">
        <v>20.5</v>
      </c>
      <c r="H9">
        <v>47</v>
      </c>
      <c r="I9">
        <v>32.5</v>
      </c>
      <c r="J9">
        <v>1.66</v>
      </c>
      <c r="K9">
        <v>18</v>
      </c>
      <c r="M9">
        <v>18</v>
      </c>
      <c r="N9">
        <v>5.4</v>
      </c>
      <c r="O9" t="s">
        <v>108</v>
      </c>
      <c r="P9">
        <v>644.29999999999995</v>
      </c>
      <c r="Q9">
        <v>0</v>
      </c>
      <c r="R9" t="s">
        <v>309</v>
      </c>
      <c r="S9" t="s">
        <v>1484</v>
      </c>
      <c r="T9" t="s">
        <v>664</v>
      </c>
      <c r="U9" t="s">
        <v>308</v>
      </c>
      <c r="V9" t="s">
        <v>2</v>
      </c>
      <c r="W9">
        <v>1.4</v>
      </c>
      <c r="X9">
        <v>128.4</v>
      </c>
      <c r="AC9">
        <v>7.17E-2</v>
      </c>
      <c r="AD9">
        <v>0.79510000000000003</v>
      </c>
      <c r="AE9">
        <v>0.9788</v>
      </c>
      <c r="AI9">
        <v>3.9E-2</v>
      </c>
      <c r="AJ9">
        <v>0.43</v>
      </c>
      <c r="AK9">
        <v>0.53</v>
      </c>
    </row>
    <row r="10" spans="1:40" x14ac:dyDescent="0.25">
      <c r="A10" s="23"/>
      <c r="B10" t="s">
        <v>652</v>
      </c>
      <c r="C10">
        <v>1</v>
      </c>
      <c r="D10" t="s">
        <v>307</v>
      </c>
      <c r="E10" t="s">
        <v>225</v>
      </c>
      <c r="F10" t="s">
        <v>258</v>
      </c>
      <c r="G10">
        <v>20.5</v>
      </c>
      <c r="H10">
        <v>47</v>
      </c>
      <c r="I10">
        <v>32.5</v>
      </c>
      <c r="J10">
        <v>1.66</v>
      </c>
      <c r="K10">
        <v>18</v>
      </c>
      <c r="M10">
        <v>18</v>
      </c>
      <c r="N10">
        <v>5.4</v>
      </c>
      <c r="O10" t="s">
        <v>108</v>
      </c>
      <c r="P10">
        <v>909.8</v>
      </c>
      <c r="Q10">
        <v>33.515520000000002</v>
      </c>
      <c r="R10" t="s">
        <v>309</v>
      </c>
      <c r="S10" t="s">
        <v>1484</v>
      </c>
      <c r="T10" t="s">
        <v>664</v>
      </c>
      <c r="U10" t="s">
        <v>308</v>
      </c>
      <c r="V10" t="s">
        <v>2</v>
      </c>
      <c r="W10">
        <v>8.9</v>
      </c>
      <c r="X10">
        <v>103</v>
      </c>
      <c r="AC10">
        <v>8.8099999999999998E-2</v>
      </c>
      <c r="AD10">
        <v>0.68289999999999995</v>
      </c>
      <c r="AE10">
        <v>0.91800000000000004</v>
      </c>
      <c r="AF10">
        <v>5.7999999999999996E-3</v>
      </c>
      <c r="AG10">
        <v>3.1199999999999999E-2</v>
      </c>
      <c r="AH10">
        <v>3.9399999999999998E-2</v>
      </c>
      <c r="AI10">
        <v>0.04</v>
      </c>
      <c r="AJ10">
        <v>0.31</v>
      </c>
      <c r="AK10">
        <v>0.41699999999999998</v>
      </c>
      <c r="AL10">
        <v>6.5000000000000002E-2</v>
      </c>
      <c r="AM10">
        <v>0.35</v>
      </c>
      <c r="AN10">
        <v>0.442</v>
      </c>
    </row>
    <row r="11" spans="1:40" x14ac:dyDescent="0.25">
      <c r="A11" s="23"/>
      <c r="B11" t="s">
        <v>653</v>
      </c>
      <c r="C11">
        <v>1</v>
      </c>
      <c r="D11" t="s">
        <v>307</v>
      </c>
      <c r="E11" t="s">
        <v>299</v>
      </c>
      <c r="F11" t="s">
        <v>258</v>
      </c>
      <c r="G11">
        <v>20.5</v>
      </c>
      <c r="H11">
        <v>47</v>
      </c>
      <c r="I11">
        <v>32.5</v>
      </c>
      <c r="J11">
        <v>1.66</v>
      </c>
      <c r="K11">
        <v>18</v>
      </c>
      <c r="M11">
        <v>18</v>
      </c>
      <c r="N11">
        <v>5.4</v>
      </c>
      <c r="O11" t="s">
        <v>108</v>
      </c>
      <c r="P11">
        <v>934.6</v>
      </c>
      <c r="Q11">
        <v>0</v>
      </c>
      <c r="R11" t="s">
        <v>309</v>
      </c>
      <c r="S11" t="s">
        <v>1484</v>
      </c>
      <c r="T11" t="s">
        <v>664</v>
      </c>
      <c r="U11" t="s">
        <v>308</v>
      </c>
      <c r="V11" t="s">
        <v>2</v>
      </c>
      <c r="W11">
        <v>1.2</v>
      </c>
      <c r="X11">
        <v>375.8</v>
      </c>
      <c r="AC11">
        <v>8.9700000000000002E-2</v>
      </c>
      <c r="AD11">
        <v>1.8212999999999999</v>
      </c>
      <c r="AE11">
        <v>2.1345999999999998</v>
      </c>
      <c r="AF11">
        <v>1.4E-3</v>
      </c>
      <c r="AG11">
        <v>8.3000000000000001E-3</v>
      </c>
      <c r="AH11">
        <v>1.03E-2</v>
      </c>
      <c r="AI11">
        <v>0.02</v>
      </c>
      <c r="AJ11">
        <v>0.41099999999999998</v>
      </c>
      <c r="AK11">
        <v>0.48199999999999998</v>
      </c>
      <c r="AL11">
        <v>0.11</v>
      </c>
      <c r="AM11">
        <v>0.66900000000000004</v>
      </c>
      <c r="AN11">
        <v>0.83499999999999996</v>
      </c>
    </row>
    <row r="12" spans="1:40" x14ac:dyDescent="0.25">
      <c r="A12" s="23" t="s">
        <v>639</v>
      </c>
      <c r="B12" t="s">
        <v>783</v>
      </c>
      <c r="C12">
        <v>1</v>
      </c>
      <c r="D12" t="s">
        <v>307</v>
      </c>
      <c r="E12" t="s">
        <v>225</v>
      </c>
      <c r="F12" t="s">
        <v>258</v>
      </c>
      <c r="G12">
        <v>28</v>
      </c>
      <c r="H12">
        <v>35</v>
      </c>
      <c r="I12">
        <v>37</v>
      </c>
      <c r="J12">
        <v>2.14</v>
      </c>
      <c r="K12">
        <v>11.3</v>
      </c>
      <c r="L12" t="s">
        <v>1582</v>
      </c>
      <c r="M12">
        <v>11.3</v>
      </c>
      <c r="N12">
        <v>7.5</v>
      </c>
      <c r="O12" t="s">
        <v>108</v>
      </c>
      <c r="P12">
        <v>874.8</v>
      </c>
      <c r="Q12">
        <v>28.505648000000004</v>
      </c>
      <c r="R12" t="s">
        <v>309</v>
      </c>
      <c r="S12" t="s">
        <v>1484</v>
      </c>
      <c r="T12" t="s">
        <v>665</v>
      </c>
      <c r="U12" t="s">
        <v>268</v>
      </c>
      <c r="V12" t="s">
        <v>2</v>
      </c>
      <c r="AC12">
        <v>0.28000000000000003</v>
      </c>
      <c r="AD12">
        <v>0.33</v>
      </c>
      <c r="AE12">
        <v>0.7</v>
      </c>
      <c r="AF12">
        <v>0.28999999999999998</v>
      </c>
      <c r="AG12">
        <v>0.46</v>
      </c>
      <c r="AH12">
        <v>0.9</v>
      </c>
      <c r="AI12">
        <v>0.33</v>
      </c>
      <c r="AJ12">
        <v>0.45</v>
      </c>
      <c r="AK12">
        <v>0.88</v>
      </c>
      <c r="AL12">
        <v>0.31</v>
      </c>
      <c r="AM12">
        <v>0.48</v>
      </c>
      <c r="AN12">
        <v>0.94</v>
      </c>
    </row>
    <row r="13" spans="1:40" x14ac:dyDescent="0.25">
      <c r="A13" s="23"/>
      <c r="B13" t="s">
        <v>782</v>
      </c>
      <c r="C13">
        <v>1</v>
      </c>
      <c r="D13" t="s">
        <v>307</v>
      </c>
      <c r="E13" t="s">
        <v>299</v>
      </c>
      <c r="F13" t="s">
        <v>258</v>
      </c>
      <c r="G13">
        <v>28</v>
      </c>
      <c r="H13">
        <v>35</v>
      </c>
      <c r="I13">
        <v>37</v>
      </c>
      <c r="J13">
        <v>2.14</v>
      </c>
      <c r="K13">
        <v>11.3</v>
      </c>
      <c r="L13" t="s">
        <v>1582</v>
      </c>
      <c r="M13">
        <v>11.3</v>
      </c>
      <c r="N13">
        <v>7.5</v>
      </c>
      <c r="O13" t="s">
        <v>108</v>
      </c>
      <c r="P13">
        <v>873.8</v>
      </c>
      <c r="Q13">
        <v>0</v>
      </c>
      <c r="R13" t="s">
        <v>309</v>
      </c>
      <c r="S13" t="s">
        <v>1484</v>
      </c>
      <c r="T13" t="s">
        <v>665</v>
      </c>
      <c r="U13" t="s">
        <v>268</v>
      </c>
      <c r="V13" t="s">
        <v>2</v>
      </c>
      <c r="AC13">
        <v>0.06</v>
      </c>
      <c r="AD13">
        <v>0.5</v>
      </c>
      <c r="AE13">
        <v>0.7</v>
      </c>
      <c r="AF13">
        <v>0.32</v>
      </c>
      <c r="AG13">
        <v>0.79</v>
      </c>
      <c r="AH13">
        <v>1.27</v>
      </c>
      <c r="AI13">
        <v>0.05</v>
      </c>
      <c r="AJ13">
        <v>0.4</v>
      </c>
      <c r="AK13">
        <v>0.55000000000000004</v>
      </c>
      <c r="AL13">
        <v>0.15</v>
      </c>
      <c r="AM13">
        <v>0.39</v>
      </c>
      <c r="AN13">
        <v>0.62</v>
      </c>
    </row>
    <row r="14" spans="1:40" x14ac:dyDescent="0.25">
      <c r="A14" s="23"/>
      <c r="B14" t="s">
        <v>784</v>
      </c>
      <c r="C14">
        <v>1</v>
      </c>
      <c r="D14" t="s">
        <v>307</v>
      </c>
      <c r="E14" t="s">
        <v>225</v>
      </c>
      <c r="F14" t="s">
        <v>258</v>
      </c>
      <c r="G14">
        <v>28</v>
      </c>
      <c r="H14">
        <v>35</v>
      </c>
      <c r="I14">
        <v>37</v>
      </c>
      <c r="J14">
        <v>2.14</v>
      </c>
      <c r="K14">
        <v>11.3</v>
      </c>
      <c r="L14" t="s">
        <v>1582</v>
      </c>
      <c r="M14">
        <v>11.3</v>
      </c>
      <c r="N14">
        <v>7.5</v>
      </c>
      <c r="O14" t="s">
        <v>108</v>
      </c>
      <c r="P14">
        <v>728.6</v>
      </c>
      <c r="Q14">
        <v>28.505648000000004</v>
      </c>
      <c r="R14" t="s">
        <v>309</v>
      </c>
      <c r="S14" t="s">
        <v>1484</v>
      </c>
      <c r="T14" t="s">
        <v>665</v>
      </c>
      <c r="U14" t="s">
        <v>268</v>
      </c>
      <c r="V14" t="s">
        <v>2</v>
      </c>
      <c r="AC14">
        <v>0.25</v>
      </c>
      <c r="AD14">
        <v>0.64</v>
      </c>
      <c r="AE14">
        <v>0.93</v>
      </c>
      <c r="AF14">
        <v>0.34</v>
      </c>
      <c r="AG14">
        <v>0.99</v>
      </c>
      <c r="AH14">
        <v>1.38</v>
      </c>
      <c r="AI14">
        <v>0.21</v>
      </c>
      <c r="AJ14">
        <v>0.52</v>
      </c>
      <c r="AK14">
        <v>0.75</v>
      </c>
      <c r="AL14">
        <v>0.31</v>
      </c>
      <c r="AM14">
        <v>0.89</v>
      </c>
      <c r="AN14">
        <v>1.25</v>
      </c>
    </row>
    <row r="15" spans="1:40" x14ac:dyDescent="0.25">
      <c r="A15" s="23"/>
      <c r="B15" t="s">
        <v>785</v>
      </c>
      <c r="C15">
        <v>1</v>
      </c>
      <c r="D15" t="s">
        <v>307</v>
      </c>
      <c r="E15" t="s">
        <v>299</v>
      </c>
      <c r="F15" t="s">
        <v>258</v>
      </c>
      <c r="G15">
        <v>28</v>
      </c>
      <c r="H15">
        <v>35</v>
      </c>
      <c r="I15">
        <v>37</v>
      </c>
      <c r="J15">
        <v>2.14</v>
      </c>
      <c r="K15">
        <v>11.3</v>
      </c>
      <c r="L15" t="s">
        <v>1582</v>
      </c>
      <c r="M15">
        <v>11.3</v>
      </c>
      <c r="N15">
        <v>7.5</v>
      </c>
      <c r="O15" t="s">
        <v>108</v>
      </c>
      <c r="P15">
        <v>774.2</v>
      </c>
      <c r="Q15">
        <v>0</v>
      </c>
      <c r="R15" t="s">
        <v>309</v>
      </c>
      <c r="S15" t="s">
        <v>1484</v>
      </c>
      <c r="T15" t="s">
        <v>665</v>
      </c>
      <c r="U15" t="s">
        <v>268</v>
      </c>
      <c r="V15" t="s">
        <v>2</v>
      </c>
      <c r="AC15">
        <v>0.17</v>
      </c>
      <c r="AD15">
        <v>0.36</v>
      </c>
      <c r="AE15">
        <v>0.6</v>
      </c>
      <c r="AF15">
        <v>0.26</v>
      </c>
      <c r="AG15">
        <v>0.18</v>
      </c>
      <c r="AH15">
        <v>0.51</v>
      </c>
      <c r="AI15">
        <v>0.13</v>
      </c>
      <c r="AJ15">
        <v>0.28000000000000003</v>
      </c>
      <c r="AK15">
        <v>0.47</v>
      </c>
      <c r="AL15">
        <v>0.25</v>
      </c>
      <c r="AM15">
        <v>0.17</v>
      </c>
      <c r="AN15">
        <v>0.49</v>
      </c>
    </row>
    <row r="16" spans="1:40" x14ac:dyDescent="0.25">
      <c r="A16" s="23"/>
      <c r="B16" t="s">
        <v>786</v>
      </c>
      <c r="C16">
        <v>1</v>
      </c>
      <c r="D16" t="s">
        <v>307</v>
      </c>
      <c r="E16" t="s">
        <v>225</v>
      </c>
      <c r="F16" t="s">
        <v>258</v>
      </c>
      <c r="G16">
        <v>28</v>
      </c>
      <c r="H16">
        <v>35</v>
      </c>
      <c r="I16">
        <v>37</v>
      </c>
      <c r="J16">
        <v>2.14</v>
      </c>
      <c r="K16">
        <v>11.3</v>
      </c>
      <c r="L16" t="s">
        <v>1582</v>
      </c>
      <c r="M16">
        <v>11.3</v>
      </c>
      <c r="N16">
        <v>7.5</v>
      </c>
      <c r="O16" t="s">
        <v>108</v>
      </c>
      <c r="P16">
        <v>874.8</v>
      </c>
      <c r="Q16">
        <v>28.505648000000004</v>
      </c>
      <c r="R16" t="s">
        <v>309</v>
      </c>
      <c r="S16" t="s">
        <v>1484</v>
      </c>
      <c r="T16" t="s">
        <v>665</v>
      </c>
      <c r="U16" t="s">
        <v>268</v>
      </c>
      <c r="V16" t="s">
        <v>708</v>
      </c>
      <c r="AC16">
        <v>0.32</v>
      </c>
      <c r="AD16">
        <v>0.23</v>
      </c>
      <c r="AE16">
        <v>0.7</v>
      </c>
      <c r="AF16">
        <v>0.17</v>
      </c>
      <c r="AG16">
        <v>0.14000000000000001</v>
      </c>
      <c r="AH16">
        <v>0.41</v>
      </c>
      <c r="AI16">
        <v>0.33</v>
      </c>
      <c r="AJ16">
        <v>0.24</v>
      </c>
      <c r="AK16">
        <v>0.73</v>
      </c>
      <c r="AL16">
        <v>0.31</v>
      </c>
      <c r="AM16">
        <v>0.28000000000000003</v>
      </c>
      <c r="AN16">
        <v>0.76</v>
      </c>
    </row>
    <row r="17" spans="1:40" x14ac:dyDescent="0.25">
      <c r="A17" s="23"/>
      <c r="B17" t="s">
        <v>787</v>
      </c>
      <c r="C17">
        <v>1</v>
      </c>
      <c r="D17" t="s">
        <v>307</v>
      </c>
      <c r="E17" t="s">
        <v>299</v>
      </c>
      <c r="F17" t="s">
        <v>258</v>
      </c>
      <c r="G17">
        <v>28</v>
      </c>
      <c r="H17">
        <v>35</v>
      </c>
      <c r="I17">
        <v>37</v>
      </c>
      <c r="J17">
        <v>2.14</v>
      </c>
      <c r="K17">
        <v>11.3</v>
      </c>
      <c r="L17" t="s">
        <v>1582</v>
      </c>
      <c r="M17">
        <v>11.3</v>
      </c>
      <c r="N17">
        <v>7.5</v>
      </c>
      <c r="O17" t="s">
        <v>108</v>
      </c>
      <c r="P17">
        <v>873.8</v>
      </c>
      <c r="Q17">
        <v>0</v>
      </c>
      <c r="R17" t="s">
        <v>309</v>
      </c>
      <c r="S17" t="s">
        <v>1484</v>
      </c>
      <c r="T17" t="s">
        <v>665</v>
      </c>
      <c r="U17" t="s">
        <v>268</v>
      </c>
      <c r="V17" t="s">
        <v>708</v>
      </c>
      <c r="AC17">
        <v>0.14000000000000001</v>
      </c>
      <c r="AD17">
        <v>1.1499999999999999</v>
      </c>
      <c r="AE17">
        <v>1.47</v>
      </c>
      <c r="AF17">
        <v>0.11</v>
      </c>
      <c r="AG17">
        <v>0.28999999999999998</v>
      </c>
      <c r="AH17">
        <v>0.48</v>
      </c>
      <c r="AI17">
        <v>0.06</v>
      </c>
      <c r="AJ17">
        <v>0.47</v>
      </c>
      <c r="AK17">
        <v>0.6</v>
      </c>
      <c r="AL17">
        <v>0.16</v>
      </c>
      <c r="AM17">
        <v>0.35</v>
      </c>
      <c r="AN17">
        <v>0.61</v>
      </c>
    </row>
    <row r="18" spans="1:40" x14ac:dyDescent="0.25">
      <c r="A18" s="23"/>
      <c r="B18" t="s">
        <v>788</v>
      </c>
      <c r="C18">
        <v>1</v>
      </c>
      <c r="D18" t="s">
        <v>307</v>
      </c>
      <c r="E18" t="s">
        <v>225</v>
      </c>
      <c r="F18" t="s">
        <v>258</v>
      </c>
      <c r="G18">
        <v>28</v>
      </c>
      <c r="H18">
        <v>35</v>
      </c>
      <c r="I18">
        <v>37</v>
      </c>
      <c r="J18">
        <v>2.14</v>
      </c>
      <c r="K18">
        <v>11.3</v>
      </c>
      <c r="L18" t="s">
        <v>1582</v>
      </c>
      <c r="M18">
        <v>11.3</v>
      </c>
      <c r="N18">
        <v>7.5</v>
      </c>
      <c r="O18" t="s">
        <v>108</v>
      </c>
      <c r="P18">
        <v>728.6</v>
      </c>
      <c r="Q18">
        <v>28.505648000000004</v>
      </c>
      <c r="R18" t="s">
        <v>309</v>
      </c>
      <c r="S18" t="s">
        <v>1484</v>
      </c>
      <c r="T18" t="s">
        <v>665</v>
      </c>
      <c r="U18" t="s">
        <v>268</v>
      </c>
      <c r="V18" t="s">
        <v>708</v>
      </c>
      <c r="AC18">
        <v>0.28999999999999998</v>
      </c>
      <c r="AD18">
        <v>0.63</v>
      </c>
      <c r="AE18">
        <v>0.99</v>
      </c>
      <c r="AF18">
        <v>0.19</v>
      </c>
      <c r="AG18">
        <v>0.26</v>
      </c>
      <c r="AH18">
        <v>0.5</v>
      </c>
      <c r="AI18">
        <v>0.13</v>
      </c>
      <c r="AJ18">
        <v>0.3</v>
      </c>
      <c r="AK18">
        <v>0.46</v>
      </c>
      <c r="AL18">
        <v>0.2</v>
      </c>
      <c r="AM18">
        <v>0.3</v>
      </c>
      <c r="AN18">
        <v>0.56000000000000005</v>
      </c>
    </row>
    <row r="19" spans="1:40" x14ac:dyDescent="0.25">
      <c r="A19" s="23"/>
      <c r="B19" t="s">
        <v>789</v>
      </c>
      <c r="C19">
        <v>1</v>
      </c>
      <c r="D19" t="s">
        <v>307</v>
      </c>
      <c r="E19" t="s">
        <v>299</v>
      </c>
      <c r="F19" t="s">
        <v>258</v>
      </c>
      <c r="G19">
        <v>28</v>
      </c>
      <c r="H19">
        <v>35</v>
      </c>
      <c r="I19">
        <v>37</v>
      </c>
      <c r="J19">
        <v>2.14</v>
      </c>
      <c r="K19">
        <v>11.3</v>
      </c>
      <c r="L19" t="s">
        <v>1582</v>
      </c>
      <c r="M19">
        <v>11.3</v>
      </c>
      <c r="N19">
        <v>7.5</v>
      </c>
      <c r="O19" t="s">
        <v>108</v>
      </c>
      <c r="P19">
        <v>774.2</v>
      </c>
      <c r="Q19">
        <v>0</v>
      </c>
      <c r="R19" t="s">
        <v>309</v>
      </c>
      <c r="S19" t="s">
        <v>1484</v>
      </c>
      <c r="T19" t="s">
        <v>665</v>
      </c>
      <c r="U19" t="s">
        <v>268</v>
      </c>
      <c r="V19" t="s">
        <v>708</v>
      </c>
      <c r="AC19">
        <v>0.32</v>
      </c>
      <c r="AD19">
        <v>0.26</v>
      </c>
      <c r="AE19">
        <v>0.64</v>
      </c>
      <c r="AF19">
        <v>0.21</v>
      </c>
      <c r="AG19">
        <v>0.21</v>
      </c>
      <c r="AH19">
        <v>0.45</v>
      </c>
      <c r="AI19">
        <v>0.19</v>
      </c>
      <c r="AJ19">
        <v>0.15</v>
      </c>
      <c r="AK19">
        <v>0.38</v>
      </c>
      <c r="AL19">
        <v>0.26</v>
      </c>
      <c r="AM19">
        <v>0.25</v>
      </c>
      <c r="AN19">
        <v>0.55000000000000004</v>
      </c>
    </row>
    <row r="20" spans="1:40" x14ac:dyDescent="0.25">
      <c r="A20" s="23"/>
      <c r="B20" t="s">
        <v>790</v>
      </c>
      <c r="C20">
        <v>1</v>
      </c>
      <c r="D20" t="s">
        <v>307</v>
      </c>
      <c r="E20" t="s">
        <v>225</v>
      </c>
      <c r="F20" t="s">
        <v>258</v>
      </c>
      <c r="G20">
        <v>28</v>
      </c>
      <c r="H20">
        <v>35</v>
      </c>
      <c r="I20">
        <v>37</v>
      </c>
      <c r="J20">
        <v>2.14</v>
      </c>
      <c r="K20">
        <v>11.3</v>
      </c>
      <c r="L20" t="s">
        <v>1582</v>
      </c>
      <c r="M20">
        <v>11.3</v>
      </c>
      <c r="N20">
        <v>7.5</v>
      </c>
      <c r="O20" t="s">
        <v>108</v>
      </c>
      <c r="P20">
        <v>874.8</v>
      </c>
      <c r="Q20">
        <v>28.505648000000004</v>
      </c>
      <c r="R20" t="s">
        <v>309</v>
      </c>
      <c r="S20" t="s">
        <v>1484</v>
      </c>
      <c r="T20" t="s">
        <v>664</v>
      </c>
      <c r="U20" t="s">
        <v>268</v>
      </c>
      <c r="V20" t="s">
        <v>2</v>
      </c>
      <c r="AC20">
        <v>0.4</v>
      </c>
      <c r="AD20">
        <v>0.24</v>
      </c>
      <c r="AE20">
        <v>0.77</v>
      </c>
      <c r="AF20">
        <v>0.21</v>
      </c>
      <c r="AG20">
        <v>0.26</v>
      </c>
      <c r="AH20">
        <v>0.64</v>
      </c>
      <c r="AI20">
        <v>0.41</v>
      </c>
      <c r="AJ20">
        <v>0.25</v>
      </c>
      <c r="AK20">
        <v>0.8</v>
      </c>
      <c r="AL20">
        <v>0.3</v>
      </c>
      <c r="AM20">
        <v>0.36</v>
      </c>
      <c r="AN20">
        <v>0.9</v>
      </c>
    </row>
    <row r="21" spans="1:40" x14ac:dyDescent="0.25">
      <c r="A21" s="23"/>
      <c r="B21" t="s">
        <v>791</v>
      </c>
      <c r="C21">
        <v>1</v>
      </c>
      <c r="D21" t="s">
        <v>307</v>
      </c>
      <c r="E21" t="s">
        <v>299</v>
      </c>
      <c r="F21" t="s">
        <v>258</v>
      </c>
      <c r="G21">
        <v>28</v>
      </c>
      <c r="H21">
        <v>35</v>
      </c>
      <c r="I21">
        <v>37</v>
      </c>
      <c r="J21">
        <v>2.14</v>
      </c>
      <c r="K21">
        <v>11.3</v>
      </c>
      <c r="L21" t="s">
        <v>1582</v>
      </c>
      <c r="M21">
        <v>11.3</v>
      </c>
      <c r="N21">
        <v>7.5</v>
      </c>
      <c r="O21" t="s">
        <v>108</v>
      </c>
      <c r="P21">
        <v>873.8</v>
      </c>
      <c r="Q21">
        <v>0</v>
      </c>
      <c r="R21" t="s">
        <v>309</v>
      </c>
      <c r="S21" t="s">
        <v>1484</v>
      </c>
      <c r="T21" t="s">
        <v>664</v>
      </c>
      <c r="U21" t="s">
        <v>268</v>
      </c>
      <c r="V21" t="s">
        <v>2</v>
      </c>
      <c r="AC21">
        <v>0.19</v>
      </c>
      <c r="AD21">
        <v>0.88</v>
      </c>
      <c r="AE21">
        <v>1.25</v>
      </c>
      <c r="AF21">
        <v>0.18</v>
      </c>
      <c r="AG21">
        <v>0.45</v>
      </c>
      <c r="AH21">
        <v>0.76</v>
      </c>
      <c r="AI21">
        <v>0.09</v>
      </c>
      <c r="AJ21">
        <v>0.42</v>
      </c>
      <c r="AK21">
        <v>0.59</v>
      </c>
      <c r="AL21">
        <v>0.16</v>
      </c>
      <c r="AM21">
        <v>0.39</v>
      </c>
      <c r="AN21">
        <v>0.66</v>
      </c>
    </row>
    <row r="22" spans="1:40" x14ac:dyDescent="0.25">
      <c r="A22" s="23"/>
      <c r="B22" t="s">
        <v>792</v>
      </c>
      <c r="C22">
        <v>1</v>
      </c>
      <c r="D22" t="s">
        <v>307</v>
      </c>
      <c r="E22" t="s">
        <v>225</v>
      </c>
      <c r="F22" t="s">
        <v>258</v>
      </c>
      <c r="G22">
        <v>28</v>
      </c>
      <c r="H22">
        <v>35</v>
      </c>
      <c r="I22">
        <v>37</v>
      </c>
      <c r="J22">
        <v>2.14</v>
      </c>
      <c r="K22">
        <v>11.3</v>
      </c>
      <c r="L22" t="s">
        <v>1582</v>
      </c>
      <c r="M22">
        <v>11.3</v>
      </c>
      <c r="N22">
        <v>7.5</v>
      </c>
      <c r="O22" t="s">
        <v>108</v>
      </c>
      <c r="P22">
        <v>728.6</v>
      </c>
      <c r="Q22">
        <v>28.505648000000004</v>
      </c>
      <c r="R22" t="s">
        <v>309</v>
      </c>
      <c r="S22" t="s">
        <v>1484</v>
      </c>
      <c r="T22" t="s">
        <v>664</v>
      </c>
      <c r="U22" t="s">
        <v>268</v>
      </c>
      <c r="V22" t="s">
        <v>2</v>
      </c>
      <c r="AC22">
        <v>0.55000000000000004</v>
      </c>
      <c r="AD22">
        <v>1.27</v>
      </c>
      <c r="AE22">
        <v>1.88</v>
      </c>
      <c r="AF22">
        <v>0.24</v>
      </c>
      <c r="AG22">
        <v>0.57999999999999996</v>
      </c>
      <c r="AH22">
        <v>0.85</v>
      </c>
      <c r="AI22">
        <v>0.25</v>
      </c>
      <c r="AJ22">
        <v>0.57999999999999996</v>
      </c>
      <c r="AK22">
        <v>0.87</v>
      </c>
      <c r="AL22">
        <v>0.32</v>
      </c>
      <c r="AM22">
        <v>0.77</v>
      </c>
      <c r="AN22">
        <v>1.1299999999999999</v>
      </c>
    </row>
    <row r="23" spans="1:40" x14ac:dyDescent="0.25">
      <c r="A23" s="23"/>
      <c r="B23" t="s">
        <v>793</v>
      </c>
      <c r="C23">
        <v>1</v>
      </c>
      <c r="D23" t="s">
        <v>307</v>
      </c>
      <c r="E23" t="s">
        <v>299</v>
      </c>
      <c r="F23" t="s">
        <v>258</v>
      </c>
      <c r="G23">
        <v>28</v>
      </c>
      <c r="H23">
        <v>35</v>
      </c>
      <c r="I23">
        <v>37</v>
      </c>
      <c r="J23">
        <v>2.14</v>
      </c>
      <c r="K23">
        <v>11.3</v>
      </c>
      <c r="L23" t="s">
        <v>1582</v>
      </c>
      <c r="M23">
        <v>11.3</v>
      </c>
      <c r="N23">
        <v>7.5</v>
      </c>
      <c r="O23" t="s">
        <v>108</v>
      </c>
      <c r="P23">
        <v>774.2</v>
      </c>
      <c r="Q23">
        <v>0</v>
      </c>
      <c r="R23" t="s">
        <v>309</v>
      </c>
      <c r="S23" t="s">
        <v>1484</v>
      </c>
      <c r="T23" t="s">
        <v>664</v>
      </c>
      <c r="U23" t="s">
        <v>268</v>
      </c>
      <c r="V23" t="s">
        <v>2</v>
      </c>
      <c r="AC23">
        <v>0.24</v>
      </c>
      <c r="AD23">
        <v>0.37</v>
      </c>
      <c r="AE23">
        <v>0.66</v>
      </c>
      <c r="AF23">
        <v>0.19</v>
      </c>
      <c r="AG23">
        <v>0.23</v>
      </c>
      <c r="AH23">
        <v>0.46</v>
      </c>
      <c r="AI23">
        <v>0.14000000000000001</v>
      </c>
      <c r="AJ23">
        <v>0.23</v>
      </c>
      <c r="AK23">
        <v>0.4</v>
      </c>
      <c r="AL23">
        <v>0.19</v>
      </c>
      <c r="AM23">
        <v>0.23</v>
      </c>
      <c r="AN23">
        <v>0.47</v>
      </c>
    </row>
    <row r="24" spans="1:40" x14ac:dyDescent="0.25">
      <c r="A24" s="23"/>
      <c r="B24" t="s">
        <v>794</v>
      </c>
      <c r="C24">
        <v>1</v>
      </c>
      <c r="D24" t="s">
        <v>307</v>
      </c>
      <c r="E24" t="s">
        <v>225</v>
      </c>
      <c r="F24" t="s">
        <v>258</v>
      </c>
      <c r="G24">
        <v>28</v>
      </c>
      <c r="H24">
        <v>35</v>
      </c>
      <c r="I24">
        <v>37</v>
      </c>
      <c r="J24">
        <v>2.14</v>
      </c>
      <c r="K24">
        <v>11.3</v>
      </c>
      <c r="L24" t="s">
        <v>1582</v>
      </c>
      <c r="M24">
        <v>11.3</v>
      </c>
      <c r="N24">
        <v>7.5</v>
      </c>
      <c r="O24" t="s">
        <v>108</v>
      </c>
      <c r="P24">
        <v>874.8</v>
      </c>
      <c r="Q24">
        <v>28.505648000000004</v>
      </c>
      <c r="R24" t="s">
        <v>309</v>
      </c>
      <c r="S24" t="s">
        <v>1484</v>
      </c>
      <c r="T24" t="s">
        <v>664</v>
      </c>
      <c r="U24" t="s">
        <v>268</v>
      </c>
      <c r="V24" t="s">
        <v>708</v>
      </c>
      <c r="AC24">
        <v>0.28000000000000003</v>
      </c>
      <c r="AD24">
        <v>0.17</v>
      </c>
      <c r="AE24">
        <v>0.57999999999999996</v>
      </c>
      <c r="AF24">
        <v>0.38</v>
      </c>
      <c r="AG24">
        <v>0.17</v>
      </c>
      <c r="AH24">
        <v>0.67</v>
      </c>
      <c r="AI24">
        <v>0.35</v>
      </c>
      <c r="AJ24">
        <v>0.22</v>
      </c>
      <c r="AK24">
        <v>0.73</v>
      </c>
      <c r="AL24">
        <v>0.57999999999999996</v>
      </c>
      <c r="AM24">
        <v>0.25</v>
      </c>
      <c r="AN24">
        <v>1</v>
      </c>
    </row>
    <row r="25" spans="1:40" x14ac:dyDescent="0.25">
      <c r="A25" s="23"/>
      <c r="B25" t="s">
        <v>795</v>
      </c>
      <c r="C25">
        <v>1</v>
      </c>
      <c r="D25" t="s">
        <v>307</v>
      </c>
      <c r="E25" t="s">
        <v>299</v>
      </c>
      <c r="F25" t="s">
        <v>258</v>
      </c>
      <c r="G25">
        <v>28</v>
      </c>
      <c r="H25">
        <v>35</v>
      </c>
      <c r="I25">
        <v>37</v>
      </c>
      <c r="J25">
        <v>2.14</v>
      </c>
      <c r="K25">
        <v>11.3</v>
      </c>
      <c r="L25" t="s">
        <v>1582</v>
      </c>
      <c r="M25">
        <v>11.3</v>
      </c>
      <c r="N25">
        <v>7.5</v>
      </c>
      <c r="O25" t="s">
        <v>108</v>
      </c>
      <c r="P25">
        <v>873.8</v>
      </c>
      <c r="Q25">
        <v>0</v>
      </c>
      <c r="R25" t="s">
        <v>309</v>
      </c>
      <c r="S25" t="s">
        <v>1484</v>
      </c>
      <c r="T25" t="s">
        <v>664</v>
      </c>
      <c r="U25" t="s">
        <v>268</v>
      </c>
      <c r="V25" t="s">
        <v>708</v>
      </c>
      <c r="AC25">
        <v>0.24</v>
      </c>
      <c r="AD25">
        <v>0.98</v>
      </c>
      <c r="AE25">
        <v>1.47</v>
      </c>
      <c r="AF25">
        <v>0.19</v>
      </c>
      <c r="AG25">
        <v>0.31</v>
      </c>
      <c r="AH25">
        <v>0.56999999999999995</v>
      </c>
      <c r="AI25">
        <v>0.1</v>
      </c>
      <c r="AJ25">
        <v>0.4</v>
      </c>
      <c r="AK25">
        <v>0.6</v>
      </c>
      <c r="AL25">
        <v>0.22</v>
      </c>
      <c r="AM25">
        <v>0.38</v>
      </c>
      <c r="AN25">
        <v>0.69</v>
      </c>
    </row>
    <row r="26" spans="1:40" x14ac:dyDescent="0.25">
      <c r="A26" s="23"/>
      <c r="B26" t="s">
        <v>796</v>
      </c>
      <c r="C26">
        <v>1</v>
      </c>
      <c r="D26" t="s">
        <v>307</v>
      </c>
      <c r="E26" t="s">
        <v>225</v>
      </c>
      <c r="F26" t="s">
        <v>258</v>
      </c>
      <c r="G26">
        <v>28</v>
      </c>
      <c r="H26">
        <v>35</v>
      </c>
      <c r="I26">
        <v>37</v>
      </c>
      <c r="J26">
        <v>2.14</v>
      </c>
      <c r="K26">
        <v>11.3</v>
      </c>
      <c r="L26" t="s">
        <v>1582</v>
      </c>
      <c r="M26">
        <v>11.3</v>
      </c>
      <c r="N26">
        <v>7.5</v>
      </c>
      <c r="O26" t="s">
        <v>108</v>
      </c>
      <c r="P26">
        <v>728.6</v>
      </c>
      <c r="Q26">
        <v>28.505648000000004</v>
      </c>
      <c r="R26" t="s">
        <v>309</v>
      </c>
      <c r="S26" t="s">
        <v>1484</v>
      </c>
      <c r="T26" t="s">
        <v>664</v>
      </c>
      <c r="U26" t="s">
        <v>268</v>
      </c>
      <c r="V26" t="s">
        <v>708</v>
      </c>
      <c r="AC26">
        <v>0.51</v>
      </c>
      <c r="AD26">
        <v>0.75</v>
      </c>
      <c r="AE26">
        <v>1.34</v>
      </c>
      <c r="AF26">
        <v>0.18</v>
      </c>
      <c r="AG26">
        <v>0.45</v>
      </c>
      <c r="AH26">
        <v>0.65</v>
      </c>
      <c r="AI26">
        <v>0.21</v>
      </c>
      <c r="AJ26">
        <v>0.32</v>
      </c>
      <c r="AK26">
        <v>0.56000000000000005</v>
      </c>
      <c r="AL26">
        <v>0.19</v>
      </c>
      <c r="AM26">
        <v>0.46</v>
      </c>
      <c r="AN26">
        <v>0.67</v>
      </c>
    </row>
    <row r="27" spans="1:40" x14ac:dyDescent="0.25">
      <c r="A27" s="23"/>
      <c r="B27" t="s">
        <v>797</v>
      </c>
      <c r="C27">
        <v>1</v>
      </c>
      <c r="D27" t="s">
        <v>307</v>
      </c>
      <c r="E27" t="s">
        <v>299</v>
      </c>
      <c r="F27" t="s">
        <v>258</v>
      </c>
      <c r="G27">
        <v>28</v>
      </c>
      <c r="H27">
        <v>35</v>
      </c>
      <c r="I27">
        <v>37</v>
      </c>
      <c r="J27">
        <v>2.14</v>
      </c>
      <c r="K27">
        <v>11.3</v>
      </c>
      <c r="L27" t="s">
        <v>1582</v>
      </c>
      <c r="M27">
        <v>11.3</v>
      </c>
      <c r="N27">
        <v>7.5</v>
      </c>
      <c r="O27" t="s">
        <v>108</v>
      </c>
      <c r="P27">
        <v>774.2</v>
      </c>
      <c r="Q27">
        <v>0</v>
      </c>
      <c r="R27" t="s">
        <v>309</v>
      </c>
      <c r="S27" t="s">
        <v>1484</v>
      </c>
      <c r="T27" t="s">
        <v>664</v>
      </c>
      <c r="U27" t="s">
        <v>268</v>
      </c>
      <c r="V27" t="s">
        <v>708</v>
      </c>
      <c r="AC27">
        <v>0.33</v>
      </c>
      <c r="AD27">
        <v>0.42</v>
      </c>
      <c r="AE27">
        <v>0.79</v>
      </c>
      <c r="AF27">
        <v>0.15</v>
      </c>
      <c r="AG27">
        <v>0.17</v>
      </c>
      <c r="AH27">
        <v>0.37</v>
      </c>
      <c r="AI27">
        <v>0.17</v>
      </c>
      <c r="AJ27">
        <v>0.24</v>
      </c>
      <c r="AK27">
        <v>0.44</v>
      </c>
      <c r="AL27">
        <v>0.23</v>
      </c>
      <c r="AM27">
        <v>0.28999999999999998</v>
      </c>
      <c r="AN27">
        <v>0.6</v>
      </c>
    </row>
    <row r="28" spans="1:40" x14ac:dyDescent="0.25">
      <c r="A28" s="23" t="s">
        <v>640</v>
      </c>
      <c r="B28" t="s">
        <v>800</v>
      </c>
      <c r="C28">
        <v>1</v>
      </c>
      <c r="D28" t="s">
        <v>313</v>
      </c>
      <c r="E28" t="s">
        <v>299</v>
      </c>
      <c r="F28" t="s">
        <v>1579</v>
      </c>
      <c r="G28">
        <v>57</v>
      </c>
      <c r="H28">
        <v>33</v>
      </c>
      <c r="I28">
        <v>10</v>
      </c>
      <c r="J28">
        <v>4.0999999999999996</v>
      </c>
      <c r="K28">
        <v>25</v>
      </c>
      <c r="L28" t="s">
        <v>1584</v>
      </c>
      <c r="M28">
        <v>50</v>
      </c>
      <c r="N28">
        <v>6.6</v>
      </c>
      <c r="O28" t="s">
        <v>108</v>
      </c>
      <c r="P28">
        <v>944</v>
      </c>
      <c r="Q28">
        <v>0</v>
      </c>
      <c r="R28" t="s">
        <v>309</v>
      </c>
      <c r="S28" t="s">
        <v>1484</v>
      </c>
      <c r="T28" t="s">
        <v>664</v>
      </c>
      <c r="U28" t="s">
        <v>268</v>
      </c>
      <c r="V28" t="s">
        <v>2</v>
      </c>
      <c r="X28">
        <v>96.2</v>
      </c>
      <c r="AC28">
        <v>1.7999999999999999E-2</v>
      </c>
      <c r="AE28">
        <v>0.09</v>
      </c>
    </row>
    <row r="29" spans="1:40" x14ac:dyDescent="0.25">
      <c r="A29" s="23"/>
      <c r="B29" t="s">
        <v>801</v>
      </c>
      <c r="C29">
        <v>1</v>
      </c>
      <c r="D29" t="s">
        <v>313</v>
      </c>
      <c r="E29" t="s">
        <v>798</v>
      </c>
      <c r="F29" t="s">
        <v>1579</v>
      </c>
      <c r="G29">
        <v>57</v>
      </c>
      <c r="H29">
        <v>33</v>
      </c>
      <c r="I29">
        <v>10</v>
      </c>
      <c r="J29">
        <v>4.0999999999999996</v>
      </c>
      <c r="K29">
        <v>25</v>
      </c>
      <c r="L29" t="s">
        <v>1584</v>
      </c>
      <c r="M29">
        <v>50</v>
      </c>
      <c r="N29">
        <v>6.6</v>
      </c>
      <c r="O29" t="s">
        <v>108</v>
      </c>
      <c r="P29">
        <v>748</v>
      </c>
      <c r="Q29">
        <v>26.6</v>
      </c>
      <c r="R29" t="s">
        <v>309</v>
      </c>
      <c r="S29" t="s">
        <v>1484</v>
      </c>
      <c r="T29" t="s">
        <v>664</v>
      </c>
      <c r="U29" t="s">
        <v>268</v>
      </c>
      <c r="V29" t="s">
        <v>2</v>
      </c>
      <c r="X29">
        <v>39.6</v>
      </c>
      <c r="AC29">
        <v>5.0000000000000001E-3</v>
      </c>
      <c r="AE29">
        <v>2.4E-2</v>
      </c>
    </row>
    <row r="30" spans="1:40" x14ac:dyDescent="0.25">
      <c r="A30" s="23"/>
      <c r="B30" t="s">
        <v>802</v>
      </c>
      <c r="C30">
        <v>1</v>
      </c>
      <c r="D30" t="s">
        <v>313</v>
      </c>
      <c r="E30" t="s">
        <v>299</v>
      </c>
      <c r="F30" t="s">
        <v>1579</v>
      </c>
      <c r="G30">
        <v>57</v>
      </c>
      <c r="H30">
        <v>33</v>
      </c>
      <c r="I30">
        <v>10</v>
      </c>
      <c r="J30">
        <v>4.0999999999999996</v>
      </c>
      <c r="K30">
        <v>25</v>
      </c>
      <c r="L30" t="s">
        <v>1584</v>
      </c>
      <c r="M30">
        <v>50</v>
      </c>
      <c r="N30">
        <v>6.6</v>
      </c>
      <c r="O30" t="s">
        <v>108</v>
      </c>
      <c r="P30">
        <v>944</v>
      </c>
      <c r="Q30">
        <v>0</v>
      </c>
      <c r="R30" t="s">
        <v>309</v>
      </c>
      <c r="S30" t="s">
        <v>1484</v>
      </c>
      <c r="T30" t="s">
        <v>664</v>
      </c>
      <c r="U30" t="s">
        <v>621</v>
      </c>
      <c r="V30" t="s">
        <v>2</v>
      </c>
      <c r="X30">
        <v>352.3</v>
      </c>
      <c r="AC30">
        <v>0.19</v>
      </c>
      <c r="AE30">
        <v>0.83699999999999997</v>
      </c>
    </row>
    <row r="31" spans="1:40" x14ac:dyDescent="0.25">
      <c r="A31" s="23"/>
      <c r="B31" t="s">
        <v>803</v>
      </c>
      <c r="C31">
        <v>1</v>
      </c>
      <c r="D31" t="s">
        <v>313</v>
      </c>
      <c r="E31" t="s">
        <v>798</v>
      </c>
      <c r="F31" t="s">
        <v>1579</v>
      </c>
      <c r="G31">
        <v>57</v>
      </c>
      <c r="H31">
        <v>33</v>
      </c>
      <c r="I31">
        <v>10</v>
      </c>
      <c r="J31">
        <v>4.0999999999999996</v>
      </c>
      <c r="K31">
        <v>25</v>
      </c>
      <c r="L31" t="s">
        <v>1584</v>
      </c>
      <c r="M31">
        <v>50</v>
      </c>
      <c r="N31">
        <v>6.6</v>
      </c>
      <c r="O31" t="s">
        <v>108</v>
      </c>
      <c r="P31">
        <v>748</v>
      </c>
      <c r="Q31">
        <v>26.6</v>
      </c>
      <c r="R31" t="s">
        <v>309</v>
      </c>
      <c r="S31" t="s">
        <v>1484</v>
      </c>
      <c r="T31" t="s">
        <v>664</v>
      </c>
      <c r="U31" t="s">
        <v>621</v>
      </c>
      <c r="V31" t="s">
        <v>2</v>
      </c>
      <c r="X31">
        <v>185.1</v>
      </c>
      <c r="AC31">
        <v>1.2999999999999999E-2</v>
      </c>
      <c r="AE31">
        <v>7.1999999999999995E-2</v>
      </c>
    </row>
    <row r="32" spans="1:40" x14ac:dyDescent="0.25">
      <c r="A32" s="8" t="s">
        <v>851</v>
      </c>
      <c r="B32" t="s">
        <v>852</v>
      </c>
      <c r="C32">
        <v>1</v>
      </c>
      <c r="D32" t="s">
        <v>307</v>
      </c>
      <c r="E32" t="s">
        <v>1492</v>
      </c>
      <c r="F32" t="s">
        <v>258</v>
      </c>
      <c r="G32">
        <v>28</v>
      </c>
      <c r="H32">
        <v>35</v>
      </c>
      <c r="I32">
        <v>37</v>
      </c>
      <c r="J32">
        <v>2.27</v>
      </c>
      <c r="K32">
        <v>31.8</v>
      </c>
      <c r="L32" t="s">
        <v>1582</v>
      </c>
      <c r="M32">
        <v>31.8</v>
      </c>
      <c r="N32">
        <v>8.5</v>
      </c>
      <c r="O32" t="s">
        <v>108</v>
      </c>
      <c r="P32">
        <v>925.89999999999986</v>
      </c>
      <c r="Q32">
        <v>25</v>
      </c>
      <c r="R32" t="s">
        <v>309</v>
      </c>
      <c r="S32" t="s">
        <v>1484</v>
      </c>
      <c r="T32" t="s">
        <v>664</v>
      </c>
      <c r="U32" t="s">
        <v>268</v>
      </c>
      <c r="V32" t="s">
        <v>2</v>
      </c>
      <c r="X32" s="28">
        <v>420</v>
      </c>
      <c r="AC32" s="28">
        <v>0.20649999999999999</v>
      </c>
      <c r="AD32" s="28">
        <v>4.8500000000000001E-2</v>
      </c>
      <c r="AE32" s="28">
        <v>0.70974999999999999</v>
      </c>
      <c r="AI32" s="28">
        <v>0.189</v>
      </c>
      <c r="AJ32" s="28">
        <v>0.42399999999999999</v>
      </c>
      <c r="AK32" s="28">
        <v>0.63100000000000001</v>
      </c>
    </row>
    <row r="33" spans="1:37" x14ac:dyDescent="0.25">
      <c r="A33" s="8"/>
      <c r="B33" t="s">
        <v>853</v>
      </c>
      <c r="C33">
        <v>1</v>
      </c>
      <c r="D33" t="s">
        <v>307</v>
      </c>
      <c r="E33" t="s">
        <v>1492</v>
      </c>
      <c r="F33" t="s">
        <v>258</v>
      </c>
      <c r="G33">
        <v>28</v>
      </c>
      <c r="H33">
        <v>35</v>
      </c>
      <c r="I33">
        <v>37</v>
      </c>
      <c r="J33">
        <v>2.27</v>
      </c>
      <c r="K33">
        <v>31.8</v>
      </c>
      <c r="L33" t="s">
        <v>1582</v>
      </c>
      <c r="M33">
        <v>31.8</v>
      </c>
      <c r="N33">
        <v>8.5</v>
      </c>
      <c r="O33" t="s">
        <v>108</v>
      </c>
      <c r="P33">
        <v>925.89999999999986</v>
      </c>
      <c r="Q33">
        <v>25</v>
      </c>
      <c r="R33" t="s">
        <v>330</v>
      </c>
      <c r="S33" t="s">
        <v>1484</v>
      </c>
      <c r="T33" t="s">
        <v>664</v>
      </c>
      <c r="U33" t="s">
        <v>268</v>
      </c>
      <c r="V33" t="s">
        <v>2</v>
      </c>
      <c r="X33" s="28">
        <v>407</v>
      </c>
      <c r="AC33" s="28">
        <v>0.17574999999999999</v>
      </c>
      <c r="AD33" s="28">
        <v>3.6499999999999998E-2</v>
      </c>
      <c r="AE33" s="28">
        <v>0.5605</v>
      </c>
      <c r="AI33" s="28">
        <v>0.158</v>
      </c>
      <c r="AJ33" s="28">
        <v>0.33400000000000002</v>
      </c>
      <c r="AK33" s="28">
        <v>0.51200000000000001</v>
      </c>
    </row>
    <row r="34" spans="1:37" x14ac:dyDescent="0.25">
      <c r="A34" s="8"/>
      <c r="B34" t="s">
        <v>893</v>
      </c>
      <c r="C34">
        <v>1</v>
      </c>
      <c r="D34" t="s">
        <v>307</v>
      </c>
      <c r="E34" t="s">
        <v>299</v>
      </c>
      <c r="F34" t="s">
        <v>258</v>
      </c>
      <c r="G34">
        <v>41.5</v>
      </c>
      <c r="H34">
        <v>27.1</v>
      </c>
      <c r="I34">
        <v>31.4</v>
      </c>
      <c r="J34">
        <v>1.74</v>
      </c>
      <c r="K34">
        <v>60.5</v>
      </c>
      <c r="L34" t="s">
        <v>1582</v>
      </c>
      <c r="M34">
        <v>60.5</v>
      </c>
      <c r="N34">
        <v>5.9</v>
      </c>
      <c r="O34" t="s">
        <v>108</v>
      </c>
      <c r="P34" s="29">
        <v>1121</v>
      </c>
      <c r="Q34">
        <v>0</v>
      </c>
      <c r="R34" t="s">
        <v>325</v>
      </c>
      <c r="S34" t="s">
        <v>1484</v>
      </c>
      <c r="T34" t="s">
        <v>664</v>
      </c>
      <c r="U34" t="s">
        <v>621</v>
      </c>
      <c r="V34" t="s">
        <v>2</v>
      </c>
      <c r="X34">
        <v>320</v>
      </c>
      <c r="AC34">
        <v>0.78</v>
      </c>
      <c r="AE34">
        <v>0.9</v>
      </c>
    </row>
    <row r="35" spans="1:37" x14ac:dyDescent="0.25">
      <c r="A35" s="8"/>
      <c r="B35" t="s">
        <v>865</v>
      </c>
      <c r="C35">
        <v>1</v>
      </c>
      <c r="D35" t="s">
        <v>307</v>
      </c>
      <c r="E35" t="s">
        <v>225</v>
      </c>
      <c r="F35" t="s">
        <v>258</v>
      </c>
      <c r="G35">
        <v>41.5</v>
      </c>
      <c r="H35">
        <v>27.1</v>
      </c>
      <c r="I35">
        <v>31.4</v>
      </c>
      <c r="J35">
        <v>1.74</v>
      </c>
      <c r="K35">
        <v>60.5</v>
      </c>
      <c r="L35" t="s">
        <v>1582</v>
      </c>
      <c r="M35">
        <v>60.5</v>
      </c>
      <c r="N35">
        <v>5.9</v>
      </c>
      <c r="O35" t="s">
        <v>108</v>
      </c>
      <c r="P35" s="29">
        <v>1064</v>
      </c>
      <c r="Q35">
        <v>48.7</v>
      </c>
      <c r="R35" t="s">
        <v>309</v>
      </c>
      <c r="S35" t="s">
        <v>1484</v>
      </c>
      <c r="T35" t="s">
        <v>664</v>
      </c>
      <c r="U35" t="s">
        <v>621</v>
      </c>
      <c r="V35" t="s">
        <v>2</v>
      </c>
      <c r="X35">
        <v>239</v>
      </c>
      <c r="AC35">
        <v>0.38</v>
      </c>
      <c r="AE35">
        <v>0.49</v>
      </c>
    </row>
    <row r="36" spans="1:37" x14ac:dyDescent="0.25">
      <c r="A36" s="8"/>
      <c r="B36" t="s">
        <v>866</v>
      </c>
      <c r="C36">
        <v>1</v>
      </c>
      <c r="D36" t="s">
        <v>307</v>
      </c>
      <c r="E36" t="s">
        <v>299</v>
      </c>
      <c r="F36" t="s">
        <v>258</v>
      </c>
      <c r="G36">
        <v>41.5</v>
      </c>
      <c r="H36">
        <v>27.1</v>
      </c>
      <c r="I36">
        <v>31.4</v>
      </c>
      <c r="J36">
        <v>1.74</v>
      </c>
      <c r="K36">
        <v>60.5</v>
      </c>
      <c r="L36" t="s">
        <v>1582</v>
      </c>
      <c r="M36">
        <v>60.5</v>
      </c>
      <c r="N36">
        <v>5.9</v>
      </c>
      <c r="O36" t="s">
        <v>108</v>
      </c>
      <c r="P36" s="29">
        <v>1095</v>
      </c>
      <c r="Q36">
        <v>117.4</v>
      </c>
      <c r="R36" t="s">
        <v>330</v>
      </c>
      <c r="S36" t="s">
        <v>1484</v>
      </c>
      <c r="T36" t="s">
        <v>664</v>
      </c>
      <c r="U36" t="s">
        <v>621</v>
      </c>
      <c r="V36" t="s">
        <v>2</v>
      </c>
      <c r="X36">
        <v>339</v>
      </c>
      <c r="AC36">
        <v>0.36</v>
      </c>
      <c r="AE36">
        <v>0.6</v>
      </c>
    </row>
    <row r="37" spans="1:37" x14ac:dyDescent="0.25">
      <c r="A37" s="8"/>
      <c r="B37" t="s">
        <v>867</v>
      </c>
      <c r="C37">
        <v>1</v>
      </c>
      <c r="D37" t="s">
        <v>307</v>
      </c>
      <c r="E37" t="s">
        <v>299</v>
      </c>
      <c r="F37" t="s">
        <v>258</v>
      </c>
      <c r="G37">
        <v>41.5</v>
      </c>
      <c r="H37">
        <v>27.1</v>
      </c>
      <c r="I37">
        <v>31.4</v>
      </c>
      <c r="J37">
        <v>1.74</v>
      </c>
      <c r="K37">
        <v>60.5</v>
      </c>
      <c r="L37" t="s">
        <v>1582</v>
      </c>
      <c r="M37">
        <v>60.5</v>
      </c>
      <c r="N37">
        <v>5.9</v>
      </c>
      <c r="O37" t="s">
        <v>108</v>
      </c>
      <c r="P37" s="29">
        <v>1006</v>
      </c>
      <c r="Q37">
        <v>0</v>
      </c>
      <c r="R37" t="s">
        <v>325</v>
      </c>
      <c r="S37" t="s">
        <v>1484</v>
      </c>
      <c r="T37" t="s">
        <v>664</v>
      </c>
      <c r="U37" t="s">
        <v>621</v>
      </c>
      <c r="V37" t="s">
        <v>2</v>
      </c>
      <c r="X37">
        <v>224</v>
      </c>
      <c r="AC37">
        <v>0.32</v>
      </c>
      <c r="AE37">
        <v>0.44</v>
      </c>
    </row>
    <row r="38" spans="1:37" x14ac:dyDescent="0.25">
      <c r="A38" s="8"/>
      <c r="B38" t="s">
        <v>868</v>
      </c>
      <c r="C38">
        <v>1</v>
      </c>
      <c r="D38" t="s">
        <v>307</v>
      </c>
      <c r="E38" t="s">
        <v>225</v>
      </c>
      <c r="F38" t="s">
        <v>258</v>
      </c>
      <c r="G38">
        <v>41.5</v>
      </c>
      <c r="H38">
        <v>27.1</v>
      </c>
      <c r="I38">
        <v>31.4</v>
      </c>
      <c r="J38">
        <v>1.74</v>
      </c>
      <c r="K38">
        <v>60.5</v>
      </c>
      <c r="L38" t="s">
        <v>1582</v>
      </c>
      <c r="M38">
        <v>60.5</v>
      </c>
      <c r="N38">
        <v>5.9</v>
      </c>
      <c r="O38" t="s">
        <v>108</v>
      </c>
      <c r="P38">
        <v>938</v>
      </c>
      <c r="R38" t="s">
        <v>325</v>
      </c>
      <c r="S38" t="s">
        <v>1484</v>
      </c>
      <c r="T38" t="s">
        <v>664</v>
      </c>
      <c r="U38" t="s">
        <v>621</v>
      </c>
      <c r="V38" t="s">
        <v>2</v>
      </c>
      <c r="X38">
        <v>151</v>
      </c>
      <c r="AC38">
        <v>0.1</v>
      </c>
      <c r="AE38">
        <v>0.11</v>
      </c>
    </row>
    <row r="39" spans="1:37" x14ac:dyDescent="0.25">
      <c r="A39" s="8"/>
      <c r="B39" t="s">
        <v>869</v>
      </c>
      <c r="C39">
        <v>1</v>
      </c>
      <c r="D39" t="s">
        <v>307</v>
      </c>
      <c r="E39" t="s">
        <v>299</v>
      </c>
      <c r="F39" t="s">
        <v>258</v>
      </c>
      <c r="G39">
        <v>41.5</v>
      </c>
      <c r="H39">
        <v>27.1</v>
      </c>
      <c r="I39">
        <v>31.4</v>
      </c>
      <c r="J39">
        <v>1.74</v>
      </c>
      <c r="K39">
        <v>60.5</v>
      </c>
      <c r="L39" t="s">
        <v>1582</v>
      </c>
      <c r="M39">
        <v>60.5</v>
      </c>
      <c r="N39">
        <v>5.9</v>
      </c>
      <c r="O39" t="s">
        <v>108</v>
      </c>
      <c r="P39">
        <v>773</v>
      </c>
      <c r="Q39">
        <v>0</v>
      </c>
      <c r="R39" t="s">
        <v>325</v>
      </c>
      <c r="S39" t="s">
        <v>1484</v>
      </c>
      <c r="T39" t="s">
        <v>664</v>
      </c>
      <c r="U39" t="s">
        <v>621</v>
      </c>
      <c r="V39" t="s">
        <v>2</v>
      </c>
      <c r="X39">
        <v>106</v>
      </c>
      <c r="AC39">
        <v>0.2</v>
      </c>
      <c r="AE39">
        <v>0.23</v>
      </c>
    </row>
    <row r="40" spans="1:37" x14ac:dyDescent="0.25">
      <c r="A40" s="8"/>
      <c r="B40" t="s">
        <v>870</v>
      </c>
      <c r="C40">
        <v>1</v>
      </c>
      <c r="D40" t="s">
        <v>307</v>
      </c>
      <c r="E40" t="s">
        <v>225</v>
      </c>
      <c r="F40" t="s">
        <v>258</v>
      </c>
      <c r="G40">
        <v>41.5</v>
      </c>
      <c r="H40">
        <v>27.1</v>
      </c>
      <c r="I40">
        <v>31.4</v>
      </c>
      <c r="J40">
        <v>1.74</v>
      </c>
      <c r="K40">
        <v>60.5</v>
      </c>
      <c r="L40" t="s">
        <v>1582</v>
      </c>
      <c r="M40">
        <v>60.5</v>
      </c>
      <c r="N40">
        <v>5.9</v>
      </c>
      <c r="O40" t="s">
        <v>108</v>
      </c>
      <c r="P40" s="29">
        <v>1239</v>
      </c>
      <c r="R40" t="s">
        <v>325</v>
      </c>
      <c r="S40" t="s">
        <v>1484</v>
      </c>
      <c r="T40" t="s">
        <v>664</v>
      </c>
      <c r="U40" t="s">
        <v>621</v>
      </c>
      <c r="V40" t="s">
        <v>2</v>
      </c>
      <c r="X40">
        <v>463</v>
      </c>
      <c r="AC40">
        <v>0.96</v>
      </c>
      <c r="AE40">
        <v>1.1000000000000001</v>
      </c>
    </row>
    <row r="41" spans="1:37" x14ac:dyDescent="0.25">
      <c r="A41" s="8"/>
      <c r="B41" t="s">
        <v>871</v>
      </c>
      <c r="C41">
        <v>1</v>
      </c>
      <c r="D41" t="s">
        <v>307</v>
      </c>
      <c r="E41" t="s">
        <v>299</v>
      </c>
      <c r="F41" t="s">
        <v>258</v>
      </c>
      <c r="G41">
        <v>41.5</v>
      </c>
      <c r="H41">
        <v>27.1</v>
      </c>
      <c r="I41">
        <v>31.4</v>
      </c>
      <c r="J41">
        <v>1.74</v>
      </c>
      <c r="K41">
        <v>60.5</v>
      </c>
      <c r="L41" t="s">
        <v>1582</v>
      </c>
      <c r="M41">
        <v>60.5</v>
      </c>
      <c r="N41">
        <v>5.9</v>
      </c>
      <c r="O41" t="s">
        <v>108</v>
      </c>
      <c r="P41">
        <v>794</v>
      </c>
      <c r="Q41">
        <v>0</v>
      </c>
      <c r="R41" t="s">
        <v>325</v>
      </c>
      <c r="S41" t="s">
        <v>1484</v>
      </c>
      <c r="T41" t="s">
        <v>664</v>
      </c>
      <c r="U41" t="s">
        <v>621</v>
      </c>
      <c r="V41" t="s">
        <v>2</v>
      </c>
      <c r="X41">
        <v>84</v>
      </c>
      <c r="AC41">
        <v>0.16</v>
      </c>
      <c r="AE41">
        <v>0.19</v>
      </c>
    </row>
    <row r="42" spans="1:37" x14ac:dyDescent="0.25">
      <c r="A42" s="8"/>
      <c r="B42" t="s">
        <v>899</v>
      </c>
      <c r="C42">
        <v>1</v>
      </c>
      <c r="D42" t="s">
        <v>307</v>
      </c>
      <c r="E42" t="s">
        <v>299</v>
      </c>
      <c r="F42" t="s">
        <v>258</v>
      </c>
      <c r="G42">
        <v>40.299999999999997</v>
      </c>
      <c r="H42">
        <v>32.4</v>
      </c>
      <c r="I42">
        <v>27.4</v>
      </c>
      <c r="J42">
        <v>2.3199999999999998</v>
      </c>
      <c r="K42">
        <v>63.2</v>
      </c>
      <c r="L42" t="s">
        <v>1582</v>
      </c>
      <c r="M42">
        <v>63.2</v>
      </c>
      <c r="N42">
        <v>6.7</v>
      </c>
      <c r="O42" t="s">
        <v>108</v>
      </c>
      <c r="P42" s="29">
        <v>1121</v>
      </c>
      <c r="Q42">
        <v>0</v>
      </c>
      <c r="R42" t="s">
        <v>325</v>
      </c>
      <c r="S42" t="s">
        <v>1484</v>
      </c>
      <c r="T42" t="s">
        <v>664</v>
      </c>
      <c r="U42" t="s">
        <v>621</v>
      </c>
      <c r="V42" t="s">
        <v>2</v>
      </c>
      <c r="X42">
        <v>301</v>
      </c>
      <c r="AC42">
        <v>0.53</v>
      </c>
      <c r="AE42">
        <v>0.83</v>
      </c>
    </row>
    <row r="43" spans="1:37" x14ac:dyDescent="0.25">
      <c r="A43" s="8"/>
      <c r="B43" t="s">
        <v>872</v>
      </c>
      <c r="C43">
        <v>1</v>
      </c>
      <c r="D43" t="s">
        <v>307</v>
      </c>
      <c r="E43" t="s">
        <v>225</v>
      </c>
      <c r="F43" t="s">
        <v>258</v>
      </c>
      <c r="G43">
        <v>40.299999999999997</v>
      </c>
      <c r="H43">
        <v>32.4</v>
      </c>
      <c r="I43">
        <v>27.4</v>
      </c>
      <c r="J43">
        <v>2.3199999999999998</v>
      </c>
      <c r="K43">
        <v>63.2</v>
      </c>
      <c r="L43" t="s">
        <v>1582</v>
      </c>
      <c r="M43">
        <v>63.2</v>
      </c>
      <c r="N43">
        <v>6.7</v>
      </c>
      <c r="O43" t="s">
        <v>108</v>
      </c>
      <c r="P43" s="29">
        <v>1064</v>
      </c>
      <c r="Q43">
        <v>48.7</v>
      </c>
      <c r="R43" t="s">
        <v>309</v>
      </c>
      <c r="S43" t="s">
        <v>1484</v>
      </c>
      <c r="T43" t="s">
        <v>664</v>
      </c>
      <c r="U43" t="s">
        <v>621</v>
      </c>
      <c r="V43" t="s">
        <v>2</v>
      </c>
      <c r="X43">
        <v>245</v>
      </c>
      <c r="AC43">
        <v>0.32</v>
      </c>
      <c r="AE43">
        <v>0.43</v>
      </c>
    </row>
    <row r="44" spans="1:37" x14ac:dyDescent="0.25">
      <c r="A44" s="8"/>
      <c r="B44" t="s">
        <v>873</v>
      </c>
      <c r="C44">
        <v>1</v>
      </c>
      <c r="D44" t="s">
        <v>307</v>
      </c>
      <c r="E44" t="s">
        <v>299</v>
      </c>
      <c r="F44" t="s">
        <v>258</v>
      </c>
      <c r="G44">
        <v>40.299999999999997</v>
      </c>
      <c r="H44">
        <v>32.4</v>
      </c>
      <c r="I44">
        <v>27.4</v>
      </c>
      <c r="J44">
        <v>2.3199999999999998</v>
      </c>
      <c r="K44">
        <v>63.2</v>
      </c>
      <c r="L44" t="s">
        <v>1582</v>
      </c>
      <c r="M44">
        <v>63.2</v>
      </c>
      <c r="N44">
        <v>6.7</v>
      </c>
      <c r="O44" t="s">
        <v>108</v>
      </c>
      <c r="P44" s="29">
        <v>1095</v>
      </c>
      <c r="Q44">
        <v>117.4</v>
      </c>
      <c r="R44" t="s">
        <v>330</v>
      </c>
      <c r="S44" t="s">
        <v>1484</v>
      </c>
      <c r="T44" t="s">
        <v>664</v>
      </c>
      <c r="U44" t="s">
        <v>621</v>
      </c>
      <c r="V44" t="s">
        <v>2</v>
      </c>
      <c r="X44">
        <v>335</v>
      </c>
      <c r="AC44">
        <v>0.31</v>
      </c>
      <c r="AE44">
        <v>0.42</v>
      </c>
    </row>
    <row r="45" spans="1:37" x14ac:dyDescent="0.25">
      <c r="A45" s="8"/>
      <c r="B45" t="s">
        <v>874</v>
      </c>
      <c r="C45">
        <v>1</v>
      </c>
      <c r="D45" t="s">
        <v>307</v>
      </c>
      <c r="E45" t="s">
        <v>299</v>
      </c>
      <c r="F45" t="s">
        <v>258</v>
      </c>
      <c r="G45">
        <v>40.299999999999997</v>
      </c>
      <c r="H45">
        <v>32.4</v>
      </c>
      <c r="I45">
        <v>27.4</v>
      </c>
      <c r="J45">
        <v>2.3199999999999998</v>
      </c>
      <c r="K45">
        <v>63.2</v>
      </c>
      <c r="L45" t="s">
        <v>1582</v>
      </c>
      <c r="M45">
        <v>63.2</v>
      </c>
      <c r="N45">
        <v>6.7</v>
      </c>
      <c r="O45" t="s">
        <v>108</v>
      </c>
      <c r="P45" s="29">
        <v>1006</v>
      </c>
      <c r="Q45">
        <v>0</v>
      </c>
      <c r="R45" t="s">
        <v>325</v>
      </c>
      <c r="S45" t="s">
        <v>1484</v>
      </c>
      <c r="T45" t="s">
        <v>664</v>
      </c>
      <c r="U45" t="s">
        <v>621</v>
      </c>
      <c r="V45" t="s">
        <v>2</v>
      </c>
      <c r="X45">
        <v>312</v>
      </c>
      <c r="AC45">
        <v>0.94</v>
      </c>
      <c r="AE45">
        <v>1.03</v>
      </c>
    </row>
    <row r="46" spans="1:37" x14ac:dyDescent="0.25">
      <c r="A46" s="8"/>
      <c r="B46" t="s">
        <v>875</v>
      </c>
      <c r="C46">
        <v>1</v>
      </c>
      <c r="D46" t="s">
        <v>307</v>
      </c>
      <c r="E46" t="s">
        <v>225</v>
      </c>
      <c r="F46" t="s">
        <v>258</v>
      </c>
      <c r="G46">
        <v>40.299999999999997</v>
      </c>
      <c r="H46">
        <v>32.4</v>
      </c>
      <c r="I46">
        <v>27.4</v>
      </c>
      <c r="J46">
        <v>2.3199999999999998</v>
      </c>
      <c r="K46">
        <v>63.2</v>
      </c>
      <c r="L46" t="s">
        <v>1582</v>
      </c>
      <c r="M46">
        <v>63.2</v>
      </c>
      <c r="N46">
        <v>6.7</v>
      </c>
      <c r="O46" t="s">
        <v>108</v>
      </c>
      <c r="P46">
        <v>938</v>
      </c>
      <c r="R46" t="s">
        <v>325</v>
      </c>
      <c r="S46" t="s">
        <v>1484</v>
      </c>
      <c r="T46" t="s">
        <v>665</v>
      </c>
      <c r="U46" t="s">
        <v>621</v>
      </c>
      <c r="V46" t="s">
        <v>2</v>
      </c>
      <c r="X46">
        <v>140</v>
      </c>
      <c r="AC46">
        <v>0.08</v>
      </c>
      <c r="AE46">
        <v>0.09</v>
      </c>
    </row>
    <row r="47" spans="1:37" x14ac:dyDescent="0.25">
      <c r="A47" s="8"/>
      <c r="B47" t="s">
        <v>876</v>
      </c>
      <c r="C47">
        <v>1</v>
      </c>
      <c r="D47" t="s">
        <v>307</v>
      </c>
      <c r="E47" t="s">
        <v>299</v>
      </c>
      <c r="F47" t="s">
        <v>258</v>
      </c>
      <c r="G47">
        <v>40.299999999999997</v>
      </c>
      <c r="H47">
        <v>32.4</v>
      </c>
      <c r="I47">
        <v>27.4</v>
      </c>
      <c r="J47">
        <v>2.3199999999999998</v>
      </c>
      <c r="K47">
        <v>63.2</v>
      </c>
      <c r="L47" t="s">
        <v>1582</v>
      </c>
      <c r="M47">
        <v>63.2</v>
      </c>
      <c r="N47">
        <v>6.7</v>
      </c>
      <c r="O47" t="s">
        <v>108</v>
      </c>
      <c r="P47">
        <v>773</v>
      </c>
      <c r="Q47">
        <v>0</v>
      </c>
      <c r="R47" t="s">
        <v>325</v>
      </c>
      <c r="S47" t="s">
        <v>1484</v>
      </c>
      <c r="T47" t="s">
        <v>665</v>
      </c>
      <c r="U47" t="s">
        <v>621</v>
      </c>
      <c r="V47" t="s">
        <v>2</v>
      </c>
      <c r="X47">
        <v>171</v>
      </c>
      <c r="AC47">
        <v>0.14000000000000001</v>
      </c>
      <c r="AE47">
        <v>0.18</v>
      </c>
    </row>
    <row r="48" spans="1:37" x14ac:dyDescent="0.25">
      <c r="A48" s="8"/>
      <c r="B48" t="s">
        <v>877</v>
      </c>
      <c r="C48">
        <v>1</v>
      </c>
      <c r="D48" t="s">
        <v>307</v>
      </c>
      <c r="E48" t="s">
        <v>225</v>
      </c>
      <c r="F48" t="s">
        <v>258</v>
      </c>
      <c r="G48">
        <v>40.299999999999997</v>
      </c>
      <c r="H48">
        <v>32.4</v>
      </c>
      <c r="I48">
        <v>27.4</v>
      </c>
      <c r="J48">
        <v>2.3199999999999998</v>
      </c>
      <c r="K48">
        <v>63.2</v>
      </c>
      <c r="L48" t="s">
        <v>1582</v>
      </c>
      <c r="M48">
        <v>63.2</v>
      </c>
      <c r="N48">
        <v>6.7</v>
      </c>
      <c r="O48" t="s">
        <v>108</v>
      </c>
      <c r="P48" s="29">
        <v>1239</v>
      </c>
      <c r="R48" t="s">
        <v>325</v>
      </c>
      <c r="S48" t="s">
        <v>1484</v>
      </c>
      <c r="T48" t="s">
        <v>665</v>
      </c>
      <c r="U48" t="s">
        <v>621</v>
      </c>
      <c r="V48" t="s">
        <v>2</v>
      </c>
      <c r="X48">
        <v>370</v>
      </c>
      <c r="AC48">
        <v>0.35</v>
      </c>
      <c r="AE48">
        <v>0.36</v>
      </c>
    </row>
    <row r="49" spans="1:34" x14ac:dyDescent="0.25">
      <c r="A49" s="8"/>
      <c r="B49" t="s">
        <v>878</v>
      </c>
      <c r="C49">
        <v>1</v>
      </c>
      <c r="D49" t="s">
        <v>307</v>
      </c>
      <c r="E49" t="s">
        <v>299</v>
      </c>
      <c r="F49" t="s">
        <v>258</v>
      </c>
      <c r="G49">
        <v>40.299999999999997</v>
      </c>
      <c r="H49">
        <v>32.4</v>
      </c>
      <c r="I49">
        <v>27.4</v>
      </c>
      <c r="J49">
        <v>2.3199999999999998</v>
      </c>
      <c r="K49">
        <v>63.2</v>
      </c>
      <c r="L49" t="s">
        <v>1582</v>
      </c>
      <c r="M49">
        <v>63.2</v>
      </c>
      <c r="N49">
        <v>6.7</v>
      </c>
      <c r="O49" t="s">
        <v>108</v>
      </c>
      <c r="P49">
        <v>794</v>
      </c>
      <c r="Q49">
        <v>0</v>
      </c>
      <c r="R49" t="s">
        <v>325</v>
      </c>
      <c r="S49" t="s">
        <v>1484</v>
      </c>
      <c r="T49" t="s">
        <v>665</v>
      </c>
      <c r="U49" t="s">
        <v>621</v>
      </c>
      <c r="V49" t="s">
        <v>2</v>
      </c>
      <c r="X49">
        <v>190</v>
      </c>
      <c r="AC49">
        <v>0.18</v>
      </c>
      <c r="AE49">
        <v>0.18</v>
      </c>
    </row>
    <row r="50" spans="1:34" x14ac:dyDescent="0.25">
      <c r="A50" s="8"/>
      <c r="B50" t="s">
        <v>900</v>
      </c>
      <c r="C50">
        <v>1</v>
      </c>
      <c r="D50" t="s">
        <v>307</v>
      </c>
      <c r="E50" t="s">
        <v>299</v>
      </c>
      <c r="F50" t="s">
        <v>258</v>
      </c>
      <c r="G50">
        <v>41.5</v>
      </c>
      <c r="H50">
        <v>27.1</v>
      </c>
      <c r="I50">
        <v>31.4</v>
      </c>
      <c r="J50">
        <v>1.74</v>
      </c>
      <c r="K50">
        <v>42</v>
      </c>
      <c r="L50" t="s">
        <v>1582</v>
      </c>
      <c r="M50">
        <v>42</v>
      </c>
      <c r="N50">
        <v>5.9</v>
      </c>
      <c r="O50" t="s">
        <v>108</v>
      </c>
      <c r="P50" s="29">
        <v>1121</v>
      </c>
      <c r="Q50">
        <v>0</v>
      </c>
      <c r="R50" t="s">
        <v>325</v>
      </c>
      <c r="S50" t="s">
        <v>1484</v>
      </c>
      <c r="T50" t="s">
        <v>664</v>
      </c>
      <c r="U50" t="s">
        <v>621</v>
      </c>
      <c r="V50" t="s">
        <v>2</v>
      </c>
      <c r="X50">
        <v>513</v>
      </c>
      <c r="AC50">
        <v>0.33</v>
      </c>
      <c r="AE50">
        <v>0.64</v>
      </c>
    </row>
    <row r="51" spans="1:34" x14ac:dyDescent="0.25">
      <c r="A51" s="8"/>
      <c r="B51" t="s">
        <v>901</v>
      </c>
      <c r="C51">
        <v>1</v>
      </c>
      <c r="D51" t="s">
        <v>307</v>
      </c>
      <c r="E51" t="s">
        <v>225</v>
      </c>
      <c r="F51" t="s">
        <v>258</v>
      </c>
      <c r="G51">
        <v>41.5</v>
      </c>
      <c r="H51">
        <v>27.1</v>
      </c>
      <c r="I51">
        <v>31.4</v>
      </c>
      <c r="J51">
        <v>1.74</v>
      </c>
      <c r="K51">
        <v>42</v>
      </c>
      <c r="L51" t="s">
        <v>1582</v>
      </c>
      <c r="M51">
        <v>42</v>
      </c>
      <c r="N51">
        <v>5.9</v>
      </c>
      <c r="O51" t="s">
        <v>108</v>
      </c>
      <c r="P51" s="29">
        <v>1062</v>
      </c>
      <c r="Q51">
        <v>48.7</v>
      </c>
      <c r="R51" t="s">
        <v>309</v>
      </c>
      <c r="S51" t="s">
        <v>1484</v>
      </c>
      <c r="T51" t="s">
        <v>664</v>
      </c>
      <c r="U51" t="s">
        <v>621</v>
      </c>
      <c r="V51" t="s">
        <v>2</v>
      </c>
      <c r="X51">
        <v>372</v>
      </c>
      <c r="AC51">
        <v>0.28999999999999998</v>
      </c>
      <c r="AE51">
        <v>0.35</v>
      </c>
    </row>
    <row r="52" spans="1:34" x14ac:dyDescent="0.25">
      <c r="A52" s="8"/>
      <c r="B52" t="s">
        <v>902</v>
      </c>
      <c r="C52">
        <v>1</v>
      </c>
      <c r="D52" t="s">
        <v>307</v>
      </c>
      <c r="E52" t="s">
        <v>299</v>
      </c>
      <c r="F52" t="s">
        <v>258</v>
      </c>
      <c r="G52">
        <v>41.5</v>
      </c>
      <c r="H52">
        <v>27.1</v>
      </c>
      <c r="I52">
        <v>31.4</v>
      </c>
      <c r="J52">
        <v>1.74</v>
      </c>
      <c r="K52">
        <v>42</v>
      </c>
      <c r="L52" t="s">
        <v>1582</v>
      </c>
      <c r="M52">
        <v>42</v>
      </c>
      <c r="N52">
        <v>5.9</v>
      </c>
      <c r="O52" t="s">
        <v>108</v>
      </c>
      <c r="P52" s="29">
        <v>1095</v>
      </c>
      <c r="Q52">
        <v>117.4</v>
      </c>
      <c r="R52" t="s">
        <v>330</v>
      </c>
      <c r="S52" t="s">
        <v>1484</v>
      </c>
      <c r="T52" t="s">
        <v>664</v>
      </c>
      <c r="U52" t="s">
        <v>621</v>
      </c>
      <c r="V52" t="s">
        <v>2</v>
      </c>
      <c r="X52">
        <v>415</v>
      </c>
      <c r="AC52">
        <v>0.6</v>
      </c>
      <c r="AE52">
        <v>0.86</v>
      </c>
    </row>
    <row r="53" spans="1:34" x14ac:dyDescent="0.25">
      <c r="A53" s="8"/>
      <c r="B53" t="s">
        <v>903</v>
      </c>
      <c r="C53">
        <v>1</v>
      </c>
      <c r="D53" t="s">
        <v>307</v>
      </c>
      <c r="E53" t="s">
        <v>225</v>
      </c>
      <c r="F53" t="s">
        <v>258</v>
      </c>
      <c r="G53">
        <v>41.5</v>
      </c>
      <c r="H53">
        <v>27.1</v>
      </c>
      <c r="I53">
        <v>31.4</v>
      </c>
      <c r="J53">
        <v>1.74</v>
      </c>
      <c r="K53">
        <v>42</v>
      </c>
      <c r="L53" t="s">
        <v>1582</v>
      </c>
      <c r="M53">
        <v>42</v>
      </c>
      <c r="N53">
        <v>5.9</v>
      </c>
      <c r="O53" t="s">
        <v>108</v>
      </c>
      <c r="P53" s="29">
        <v>1006</v>
      </c>
      <c r="Q53">
        <v>19.5</v>
      </c>
      <c r="R53" t="s">
        <v>309</v>
      </c>
      <c r="S53" t="s">
        <v>1484</v>
      </c>
      <c r="T53" t="s">
        <v>664</v>
      </c>
      <c r="U53" t="s">
        <v>621</v>
      </c>
      <c r="V53" t="s">
        <v>2</v>
      </c>
      <c r="X53">
        <v>622</v>
      </c>
      <c r="AC53">
        <v>1.97</v>
      </c>
      <c r="AE53">
        <v>2.1</v>
      </c>
    </row>
    <row r="54" spans="1:34" x14ac:dyDescent="0.25">
      <c r="A54" s="8"/>
      <c r="B54" t="s">
        <v>904</v>
      </c>
      <c r="C54">
        <v>1</v>
      </c>
      <c r="D54" t="s">
        <v>307</v>
      </c>
      <c r="E54" t="s">
        <v>299</v>
      </c>
      <c r="F54" t="s">
        <v>258</v>
      </c>
      <c r="G54">
        <v>41.5</v>
      </c>
      <c r="H54">
        <v>27.1</v>
      </c>
      <c r="I54">
        <v>31.4</v>
      </c>
      <c r="J54">
        <v>1.74</v>
      </c>
      <c r="K54">
        <v>42</v>
      </c>
      <c r="L54" t="s">
        <v>1582</v>
      </c>
      <c r="M54">
        <v>42</v>
      </c>
      <c r="N54">
        <v>5.9</v>
      </c>
      <c r="O54" t="s">
        <v>108</v>
      </c>
      <c r="P54">
        <v>938</v>
      </c>
      <c r="Q54">
        <v>0</v>
      </c>
      <c r="R54" t="s">
        <v>325</v>
      </c>
      <c r="S54" t="s">
        <v>1484</v>
      </c>
      <c r="T54" t="s">
        <v>664</v>
      </c>
      <c r="U54" t="s">
        <v>621</v>
      </c>
      <c r="V54" t="s">
        <v>2</v>
      </c>
      <c r="X54">
        <v>491</v>
      </c>
      <c r="AC54">
        <v>0.23</v>
      </c>
      <c r="AE54">
        <v>0.32</v>
      </c>
    </row>
    <row r="55" spans="1:34" x14ac:dyDescent="0.25">
      <c r="A55" s="8"/>
      <c r="B55" t="s">
        <v>905</v>
      </c>
      <c r="C55">
        <v>1</v>
      </c>
      <c r="D55" t="s">
        <v>307</v>
      </c>
      <c r="E55" t="s">
        <v>225</v>
      </c>
      <c r="F55" t="s">
        <v>258</v>
      </c>
      <c r="G55">
        <v>41.5</v>
      </c>
      <c r="H55">
        <v>27.1</v>
      </c>
      <c r="I55">
        <v>31.4</v>
      </c>
      <c r="J55">
        <v>1.74</v>
      </c>
      <c r="K55">
        <v>42</v>
      </c>
      <c r="L55" t="s">
        <v>1582</v>
      </c>
      <c r="M55">
        <v>42</v>
      </c>
      <c r="N55">
        <v>5.9</v>
      </c>
      <c r="O55" t="s">
        <v>108</v>
      </c>
      <c r="P55">
        <v>773</v>
      </c>
      <c r="R55" t="s">
        <v>325</v>
      </c>
      <c r="S55" t="s">
        <v>1484</v>
      </c>
      <c r="T55" t="s">
        <v>664</v>
      </c>
      <c r="U55" t="s">
        <v>621</v>
      </c>
      <c r="V55" t="s">
        <v>2</v>
      </c>
      <c r="X55">
        <v>482</v>
      </c>
      <c r="AC55">
        <v>0.32</v>
      </c>
      <c r="AE55">
        <v>0.4</v>
      </c>
    </row>
    <row r="56" spans="1:34" x14ac:dyDescent="0.25">
      <c r="A56" s="8"/>
      <c r="B56" t="s">
        <v>906</v>
      </c>
      <c r="C56">
        <v>1</v>
      </c>
      <c r="D56" t="s">
        <v>307</v>
      </c>
      <c r="E56" t="s">
        <v>299</v>
      </c>
      <c r="F56" t="s">
        <v>258</v>
      </c>
      <c r="G56">
        <v>41.5</v>
      </c>
      <c r="H56">
        <v>27.1</v>
      </c>
      <c r="I56">
        <v>31.4</v>
      </c>
      <c r="J56">
        <v>1.74</v>
      </c>
      <c r="K56">
        <v>42</v>
      </c>
      <c r="L56" t="s">
        <v>1582</v>
      </c>
      <c r="M56">
        <v>42</v>
      </c>
      <c r="N56">
        <v>5.9</v>
      </c>
      <c r="O56" t="s">
        <v>108</v>
      </c>
      <c r="P56" s="29">
        <v>1239</v>
      </c>
      <c r="Q56">
        <v>0</v>
      </c>
      <c r="R56" t="s">
        <v>325</v>
      </c>
      <c r="S56" t="s">
        <v>1484</v>
      </c>
      <c r="T56" t="s">
        <v>664</v>
      </c>
      <c r="U56" t="s">
        <v>621</v>
      </c>
      <c r="V56" t="s">
        <v>2</v>
      </c>
      <c r="X56" s="29">
        <v>1076</v>
      </c>
      <c r="AC56">
        <v>0.75</v>
      </c>
      <c r="AE56">
        <v>0.94</v>
      </c>
    </row>
    <row r="57" spans="1:34" x14ac:dyDescent="0.25">
      <c r="A57" s="8"/>
      <c r="B57" t="s">
        <v>907</v>
      </c>
      <c r="C57">
        <v>1</v>
      </c>
      <c r="D57" t="s">
        <v>307</v>
      </c>
      <c r="E57" t="s">
        <v>225</v>
      </c>
      <c r="F57" t="s">
        <v>258</v>
      </c>
      <c r="G57">
        <v>41.5</v>
      </c>
      <c r="H57">
        <v>27.1</v>
      </c>
      <c r="I57">
        <v>31.4</v>
      </c>
      <c r="J57">
        <v>1.74</v>
      </c>
      <c r="K57">
        <v>42</v>
      </c>
      <c r="L57" t="s">
        <v>1582</v>
      </c>
      <c r="M57">
        <v>42</v>
      </c>
      <c r="N57">
        <v>5.9</v>
      </c>
      <c r="O57" t="s">
        <v>108</v>
      </c>
      <c r="P57">
        <v>794</v>
      </c>
      <c r="R57" t="s">
        <v>325</v>
      </c>
      <c r="S57" t="s">
        <v>1484</v>
      </c>
      <c r="T57" t="s">
        <v>664</v>
      </c>
      <c r="U57" t="s">
        <v>621</v>
      </c>
      <c r="V57" t="s">
        <v>2</v>
      </c>
      <c r="X57">
        <v>342</v>
      </c>
      <c r="AC57">
        <v>0.38</v>
      </c>
      <c r="AE57">
        <v>0.39</v>
      </c>
    </row>
    <row r="58" spans="1:34" x14ac:dyDescent="0.25">
      <c r="A58" s="8" t="s">
        <v>986</v>
      </c>
      <c r="B58" t="s">
        <v>987</v>
      </c>
      <c r="C58">
        <v>1</v>
      </c>
      <c r="D58" t="s">
        <v>307</v>
      </c>
      <c r="E58" t="s">
        <v>1492</v>
      </c>
      <c r="F58" t="s">
        <v>378</v>
      </c>
      <c r="G58">
        <v>10</v>
      </c>
      <c r="H58">
        <v>55</v>
      </c>
      <c r="I58">
        <v>35</v>
      </c>
      <c r="K58">
        <v>12.5</v>
      </c>
      <c r="L58" t="s">
        <v>1582</v>
      </c>
      <c r="M58">
        <v>12.5</v>
      </c>
      <c r="O58" t="s">
        <v>108</v>
      </c>
      <c r="P58" s="7">
        <v>918.45142028985504</v>
      </c>
      <c r="R58" t="s">
        <v>309</v>
      </c>
      <c r="S58" t="s">
        <v>42</v>
      </c>
      <c r="T58" t="s">
        <v>664</v>
      </c>
      <c r="U58" t="s">
        <v>308</v>
      </c>
      <c r="V58" t="s">
        <v>2</v>
      </c>
      <c r="AF58">
        <v>0.7</v>
      </c>
      <c r="AH58">
        <v>0.7</v>
      </c>
    </row>
    <row r="59" spans="1:34" x14ac:dyDescent="0.25">
      <c r="A59" s="8"/>
      <c r="B59" t="s">
        <v>988</v>
      </c>
      <c r="C59">
        <v>1</v>
      </c>
      <c r="D59" t="s">
        <v>313</v>
      </c>
      <c r="E59" t="s">
        <v>1492</v>
      </c>
      <c r="F59" t="s">
        <v>260</v>
      </c>
      <c r="G59">
        <v>20</v>
      </c>
      <c r="H59">
        <v>65</v>
      </c>
      <c r="I59">
        <v>15</v>
      </c>
      <c r="K59">
        <v>21.3</v>
      </c>
      <c r="L59" t="s">
        <v>1582</v>
      </c>
      <c r="M59">
        <v>21.3</v>
      </c>
      <c r="O59" t="s">
        <v>108</v>
      </c>
      <c r="P59" s="7">
        <v>918.45142028985504</v>
      </c>
      <c r="R59" t="s">
        <v>309</v>
      </c>
      <c r="S59" t="s">
        <v>1484</v>
      </c>
      <c r="T59" t="s">
        <v>664</v>
      </c>
      <c r="U59" t="s">
        <v>308</v>
      </c>
      <c r="V59" t="s">
        <v>2</v>
      </c>
      <c r="AC59">
        <v>0.2</v>
      </c>
      <c r="AD59">
        <v>0.1</v>
      </c>
      <c r="AE59">
        <v>0.30000000000000004</v>
      </c>
    </row>
    <row r="60" spans="1:34" x14ac:dyDescent="0.25">
      <c r="A60" s="8"/>
      <c r="B60" t="s">
        <v>871</v>
      </c>
      <c r="C60">
        <v>1</v>
      </c>
      <c r="D60" t="s">
        <v>313</v>
      </c>
      <c r="E60" t="s">
        <v>1492</v>
      </c>
      <c r="F60" t="s">
        <v>260</v>
      </c>
      <c r="G60">
        <v>20</v>
      </c>
      <c r="H60">
        <v>65</v>
      </c>
      <c r="I60">
        <v>15</v>
      </c>
      <c r="K60">
        <v>11.8</v>
      </c>
      <c r="L60" t="s">
        <v>1582</v>
      </c>
      <c r="M60">
        <v>11.8</v>
      </c>
      <c r="O60" t="s">
        <v>108</v>
      </c>
      <c r="P60" s="7">
        <v>918.45142028985504</v>
      </c>
      <c r="R60" t="s">
        <v>309</v>
      </c>
      <c r="S60" t="s">
        <v>42</v>
      </c>
      <c r="T60" t="s">
        <v>664</v>
      </c>
      <c r="U60" t="s">
        <v>308</v>
      </c>
      <c r="V60" t="s">
        <v>2</v>
      </c>
      <c r="AC60">
        <v>0.4</v>
      </c>
      <c r="AD60">
        <v>0.1</v>
      </c>
      <c r="AE60">
        <v>0.5</v>
      </c>
    </row>
    <row r="61" spans="1:34" x14ac:dyDescent="0.25">
      <c r="A61" s="8"/>
      <c r="B61" t="s">
        <v>989</v>
      </c>
      <c r="C61">
        <v>1</v>
      </c>
      <c r="D61" t="s">
        <v>307</v>
      </c>
      <c r="E61" t="s">
        <v>1492</v>
      </c>
      <c r="F61" t="s">
        <v>260</v>
      </c>
      <c r="G61">
        <v>20</v>
      </c>
      <c r="H61">
        <v>65</v>
      </c>
      <c r="I61">
        <v>15</v>
      </c>
      <c r="K61">
        <v>411.9</v>
      </c>
      <c r="L61" t="s">
        <v>1582</v>
      </c>
      <c r="M61">
        <v>411.9</v>
      </c>
      <c r="O61" t="s">
        <v>108</v>
      </c>
      <c r="P61" s="7">
        <v>918.45142028985504</v>
      </c>
      <c r="Q61">
        <v>0</v>
      </c>
      <c r="T61" t="s">
        <v>664</v>
      </c>
      <c r="U61" t="s">
        <v>308</v>
      </c>
      <c r="V61" t="s">
        <v>2</v>
      </c>
      <c r="AC61">
        <v>2.4</v>
      </c>
      <c r="AE61">
        <v>2.4</v>
      </c>
      <c r="AF61">
        <v>1.1000000000000001</v>
      </c>
      <c r="AG61">
        <v>0.1</v>
      </c>
      <c r="AH61">
        <v>1.2000000000000002</v>
      </c>
    </row>
    <row r="62" spans="1:34" x14ac:dyDescent="0.25">
      <c r="A62" s="8"/>
      <c r="B62" t="s">
        <v>990</v>
      </c>
      <c r="C62">
        <v>1</v>
      </c>
      <c r="D62" t="s">
        <v>307</v>
      </c>
      <c r="E62" t="s">
        <v>1492</v>
      </c>
      <c r="F62" t="s">
        <v>260</v>
      </c>
      <c r="G62">
        <v>20</v>
      </c>
      <c r="H62">
        <v>65</v>
      </c>
      <c r="I62">
        <v>15</v>
      </c>
      <c r="K62">
        <v>312.60000000000002</v>
      </c>
      <c r="L62" t="s">
        <v>1582</v>
      </c>
      <c r="M62">
        <v>312.60000000000002</v>
      </c>
      <c r="O62" t="s">
        <v>108</v>
      </c>
      <c r="P62" s="7">
        <v>918.45142028985504</v>
      </c>
      <c r="Q62">
        <v>0</v>
      </c>
      <c r="T62" t="s">
        <v>664</v>
      </c>
      <c r="U62" t="s">
        <v>308</v>
      </c>
      <c r="V62" t="s">
        <v>2</v>
      </c>
      <c r="AC62">
        <v>1.6</v>
      </c>
      <c r="AE62">
        <v>1.6</v>
      </c>
      <c r="AF62">
        <v>0.6</v>
      </c>
      <c r="AH62">
        <v>0.6</v>
      </c>
    </row>
    <row r="63" spans="1:34" x14ac:dyDescent="0.25">
      <c r="A63" s="8"/>
      <c r="B63" t="s">
        <v>991</v>
      </c>
      <c r="C63">
        <v>1</v>
      </c>
      <c r="D63" t="s">
        <v>307</v>
      </c>
      <c r="E63" t="s">
        <v>1492</v>
      </c>
      <c r="F63" t="s">
        <v>378</v>
      </c>
      <c r="G63">
        <v>10</v>
      </c>
      <c r="H63">
        <v>55</v>
      </c>
      <c r="I63">
        <v>35</v>
      </c>
      <c r="K63">
        <v>12.5</v>
      </c>
      <c r="L63" t="s">
        <v>1582</v>
      </c>
      <c r="M63">
        <v>12.5</v>
      </c>
      <c r="O63" t="s">
        <v>108</v>
      </c>
      <c r="P63" s="7">
        <v>1121.3644124168516</v>
      </c>
      <c r="R63" t="s">
        <v>309</v>
      </c>
      <c r="S63" t="s">
        <v>42</v>
      </c>
      <c r="T63" t="s">
        <v>664</v>
      </c>
      <c r="U63" t="s">
        <v>308</v>
      </c>
      <c r="V63" t="s">
        <v>2</v>
      </c>
      <c r="AF63">
        <v>0.15</v>
      </c>
      <c r="AH63">
        <v>0.15</v>
      </c>
    </row>
    <row r="64" spans="1:34" x14ac:dyDescent="0.25">
      <c r="A64" s="8"/>
      <c r="B64" t="s">
        <v>992</v>
      </c>
      <c r="C64">
        <v>1</v>
      </c>
      <c r="D64" t="s">
        <v>313</v>
      </c>
      <c r="E64" t="s">
        <v>1492</v>
      </c>
      <c r="F64" t="s">
        <v>260</v>
      </c>
      <c r="G64">
        <v>20</v>
      </c>
      <c r="H64">
        <v>65</v>
      </c>
      <c r="I64">
        <v>15</v>
      </c>
      <c r="K64">
        <v>21.3</v>
      </c>
      <c r="L64" t="s">
        <v>1582</v>
      </c>
      <c r="M64">
        <v>21.3</v>
      </c>
      <c r="O64" t="s">
        <v>108</v>
      </c>
      <c r="P64" s="7">
        <v>1121.3644124168516</v>
      </c>
      <c r="R64" t="s">
        <v>309</v>
      </c>
      <c r="S64" t="s">
        <v>1484</v>
      </c>
      <c r="T64" t="s">
        <v>664</v>
      </c>
      <c r="U64" t="s">
        <v>308</v>
      </c>
      <c r="V64" t="s">
        <v>2</v>
      </c>
      <c r="AC64">
        <v>0.3</v>
      </c>
      <c r="AD64">
        <v>0.3</v>
      </c>
      <c r="AE64">
        <v>0.6</v>
      </c>
      <c r="AF64">
        <v>0.1</v>
      </c>
      <c r="AG64">
        <v>0.05</v>
      </c>
      <c r="AH64">
        <v>0.15000000000000002</v>
      </c>
    </row>
    <row r="65" spans="1:34" x14ac:dyDescent="0.25">
      <c r="A65" s="8"/>
      <c r="B65" t="s">
        <v>993</v>
      </c>
      <c r="C65">
        <v>1</v>
      </c>
      <c r="D65" t="s">
        <v>313</v>
      </c>
      <c r="E65" t="s">
        <v>1492</v>
      </c>
      <c r="F65" t="s">
        <v>260</v>
      </c>
      <c r="G65">
        <v>20</v>
      </c>
      <c r="H65">
        <v>65</v>
      </c>
      <c r="I65">
        <v>15</v>
      </c>
      <c r="K65">
        <v>11.8</v>
      </c>
      <c r="L65" t="s">
        <v>1582</v>
      </c>
      <c r="M65">
        <v>11.8</v>
      </c>
      <c r="O65" t="s">
        <v>108</v>
      </c>
      <c r="P65" s="7">
        <v>1121.3644124168516</v>
      </c>
      <c r="R65" t="s">
        <v>309</v>
      </c>
      <c r="S65" t="s">
        <v>42</v>
      </c>
      <c r="T65" t="s">
        <v>664</v>
      </c>
      <c r="U65" t="s">
        <v>308</v>
      </c>
      <c r="V65" t="s">
        <v>2</v>
      </c>
      <c r="AC65">
        <v>0.25</v>
      </c>
      <c r="AD65">
        <v>0.15</v>
      </c>
      <c r="AE65">
        <v>0.4</v>
      </c>
      <c r="AG65">
        <v>0.1</v>
      </c>
      <c r="AH65">
        <v>0.1</v>
      </c>
    </row>
    <row r="66" spans="1:34" x14ac:dyDescent="0.25">
      <c r="A66" s="8"/>
      <c r="B66" t="s">
        <v>994</v>
      </c>
      <c r="C66">
        <v>1</v>
      </c>
      <c r="D66" t="s">
        <v>307</v>
      </c>
      <c r="E66" t="s">
        <v>1492</v>
      </c>
      <c r="F66" t="s">
        <v>260</v>
      </c>
      <c r="G66">
        <v>20</v>
      </c>
      <c r="H66">
        <v>65</v>
      </c>
      <c r="I66">
        <v>15</v>
      </c>
      <c r="K66">
        <v>19</v>
      </c>
      <c r="L66" t="s">
        <v>1582</v>
      </c>
      <c r="M66">
        <v>19</v>
      </c>
      <c r="O66" t="s">
        <v>108</v>
      </c>
      <c r="P66" s="7">
        <v>1121.3644124168516</v>
      </c>
      <c r="R66" t="s">
        <v>309</v>
      </c>
      <c r="S66" t="s">
        <v>1484</v>
      </c>
      <c r="T66" t="s">
        <v>664</v>
      </c>
      <c r="U66" t="s">
        <v>308</v>
      </c>
      <c r="V66" t="s">
        <v>2</v>
      </c>
      <c r="AG66">
        <v>0.05</v>
      </c>
      <c r="AH66">
        <v>0.05</v>
      </c>
    </row>
    <row r="67" spans="1:34" x14ac:dyDescent="0.25">
      <c r="A67" s="8"/>
      <c r="B67" t="s">
        <v>995</v>
      </c>
      <c r="C67">
        <v>1</v>
      </c>
      <c r="D67" t="s">
        <v>307</v>
      </c>
      <c r="E67" t="s">
        <v>1492</v>
      </c>
      <c r="F67" t="s">
        <v>260</v>
      </c>
      <c r="G67">
        <v>20</v>
      </c>
      <c r="H67">
        <v>65</v>
      </c>
      <c r="I67">
        <v>15</v>
      </c>
      <c r="K67">
        <v>33</v>
      </c>
      <c r="L67" t="s">
        <v>1582</v>
      </c>
      <c r="M67">
        <v>33</v>
      </c>
      <c r="O67" t="s">
        <v>108</v>
      </c>
      <c r="P67" s="7">
        <v>1121.3644124168516</v>
      </c>
      <c r="R67" t="s">
        <v>309</v>
      </c>
      <c r="S67" t="s">
        <v>1484</v>
      </c>
      <c r="T67" t="s">
        <v>664</v>
      </c>
      <c r="U67" t="s">
        <v>308</v>
      </c>
      <c r="V67" t="s">
        <v>2</v>
      </c>
      <c r="AG67">
        <v>0.08</v>
      </c>
      <c r="AH67">
        <v>0.08</v>
      </c>
    </row>
    <row r="68" spans="1:34" x14ac:dyDescent="0.25">
      <c r="A68" s="8"/>
      <c r="B68" t="s">
        <v>996</v>
      </c>
      <c r="C68">
        <v>1</v>
      </c>
      <c r="D68" t="s">
        <v>307</v>
      </c>
      <c r="E68" t="s">
        <v>1492</v>
      </c>
      <c r="F68" t="s">
        <v>260</v>
      </c>
      <c r="G68">
        <v>20</v>
      </c>
      <c r="H68">
        <v>65</v>
      </c>
      <c r="I68">
        <v>15</v>
      </c>
      <c r="K68">
        <v>411.9</v>
      </c>
      <c r="L68" t="s">
        <v>1582</v>
      </c>
      <c r="M68">
        <v>411.9</v>
      </c>
      <c r="O68" t="s">
        <v>108</v>
      </c>
      <c r="P68" s="7">
        <v>1121.3644124168516</v>
      </c>
      <c r="Q68">
        <v>0</v>
      </c>
      <c r="T68" t="s">
        <v>664</v>
      </c>
      <c r="U68" t="s">
        <v>308</v>
      </c>
      <c r="V68" t="s">
        <v>2</v>
      </c>
      <c r="AC68">
        <v>1</v>
      </c>
      <c r="AD68">
        <v>0.1</v>
      </c>
      <c r="AE68">
        <v>1.1000000000000001</v>
      </c>
      <c r="AF68">
        <v>0.27</v>
      </c>
      <c r="AG68">
        <v>0.4</v>
      </c>
      <c r="AH68">
        <v>0.67</v>
      </c>
    </row>
    <row r="69" spans="1:34" x14ac:dyDescent="0.25">
      <c r="A69" s="8"/>
      <c r="B69" t="s">
        <v>997</v>
      </c>
      <c r="C69">
        <v>1</v>
      </c>
      <c r="D69" t="s">
        <v>307</v>
      </c>
      <c r="E69" t="s">
        <v>1492</v>
      </c>
      <c r="F69" t="s">
        <v>260</v>
      </c>
      <c r="G69">
        <v>20</v>
      </c>
      <c r="H69">
        <v>65</v>
      </c>
      <c r="I69">
        <v>15</v>
      </c>
      <c r="K69">
        <v>312.60000000000002</v>
      </c>
      <c r="L69" t="s">
        <v>1582</v>
      </c>
      <c r="M69">
        <v>312.60000000000002</v>
      </c>
      <c r="O69" t="s">
        <v>108</v>
      </c>
      <c r="P69" s="7">
        <v>1121.3644124168516</v>
      </c>
      <c r="Q69">
        <v>0</v>
      </c>
      <c r="T69" t="s">
        <v>664</v>
      </c>
      <c r="U69" t="s">
        <v>308</v>
      </c>
      <c r="V69" t="s">
        <v>2</v>
      </c>
      <c r="AC69">
        <v>0.7</v>
      </c>
      <c r="AD69">
        <v>0.1</v>
      </c>
      <c r="AE69">
        <v>0.79999999999999993</v>
      </c>
      <c r="AF69">
        <v>0.22</v>
      </c>
      <c r="AG69">
        <v>0.52</v>
      </c>
      <c r="AH69">
        <v>0.74</v>
      </c>
    </row>
    <row r="70" spans="1:34" x14ac:dyDescent="0.25">
      <c r="A70" s="8"/>
      <c r="B70" t="s">
        <v>998</v>
      </c>
      <c r="C70">
        <v>1</v>
      </c>
      <c r="D70" t="s">
        <v>225</v>
      </c>
      <c r="E70" t="s">
        <v>225</v>
      </c>
      <c r="F70" t="s">
        <v>260</v>
      </c>
      <c r="G70">
        <v>20</v>
      </c>
      <c r="H70">
        <v>65</v>
      </c>
      <c r="I70">
        <v>15</v>
      </c>
      <c r="K70">
        <v>120.4</v>
      </c>
      <c r="L70" t="s">
        <v>1582</v>
      </c>
      <c r="M70">
        <v>120.4</v>
      </c>
      <c r="O70" t="s">
        <v>108</v>
      </c>
      <c r="P70" s="7">
        <v>1121.3644124168516</v>
      </c>
      <c r="R70" t="s">
        <v>325</v>
      </c>
      <c r="S70" t="s">
        <v>780</v>
      </c>
      <c r="T70" t="s">
        <v>664</v>
      </c>
      <c r="U70" t="s">
        <v>268</v>
      </c>
      <c r="V70" t="s">
        <v>2</v>
      </c>
      <c r="AC70">
        <v>1.1499999999999999</v>
      </c>
      <c r="AE70">
        <v>1.1499999999999999</v>
      </c>
    </row>
    <row r="71" spans="1:34" x14ac:dyDescent="0.25">
      <c r="A71" s="8"/>
      <c r="B71" t="s">
        <v>999</v>
      </c>
      <c r="C71">
        <v>1</v>
      </c>
      <c r="D71" t="s">
        <v>225</v>
      </c>
      <c r="E71" t="s">
        <v>225</v>
      </c>
      <c r="F71" t="s">
        <v>260</v>
      </c>
      <c r="G71">
        <v>20</v>
      </c>
      <c r="H71">
        <v>65</v>
      </c>
      <c r="I71">
        <v>15</v>
      </c>
      <c r="K71">
        <v>121.3</v>
      </c>
      <c r="L71" t="s">
        <v>1582</v>
      </c>
      <c r="M71">
        <v>121.3</v>
      </c>
      <c r="O71" t="s">
        <v>108</v>
      </c>
      <c r="P71" s="7">
        <v>1121.3644124168516</v>
      </c>
      <c r="R71" t="s">
        <v>325</v>
      </c>
      <c r="S71" t="s">
        <v>780</v>
      </c>
      <c r="T71" t="s">
        <v>664</v>
      </c>
      <c r="U71" t="s">
        <v>268</v>
      </c>
      <c r="V71" t="s">
        <v>2</v>
      </c>
      <c r="AC71">
        <v>1.1499999999999999</v>
      </c>
      <c r="AE71">
        <v>1.1499999999999999</v>
      </c>
    </row>
    <row r="72" spans="1:34" x14ac:dyDescent="0.25">
      <c r="A72" s="8"/>
      <c r="B72" t="s">
        <v>1000</v>
      </c>
      <c r="C72">
        <v>1</v>
      </c>
      <c r="D72" t="s">
        <v>307</v>
      </c>
      <c r="E72" t="s">
        <v>1492</v>
      </c>
      <c r="F72" t="s">
        <v>260</v>
      </c>
      <c r="G72">
        <v>20</v>
      </c>
      <c r="H72">
        <v>65</v>
      </c>
      <c r="I72">
        <v>15</v>
      </c>
      <c r="K72">
        <v>49</v>
      </c>
      <c r="L72" t="s">
        <v>1582</v>
      </c>
      <c r="M72">
        <v>49</v>
      </c>
      <c r="O72" t="s">
        <v>108</v>
      </c>
      <c r="P72" s="7">
        <v>1121.3644124168516</v>
      </c>
      <c r="R72" t="s">
        <v>330</v>
      </c>
      <c r="S72" t="s">
        <v>42</v>
      </c>
      <c r="T72" t="s">
        <v>664</v>
      </c>
      <c r="U72" t="s">
        <v>621</v>
      </c>
      <c r="V72" t="s">
        <v>2</v>
      </c>
      <c r="AG72">
        <v>0.05</v>
      </c>
      <c r="AH72">
        <v>0.05</v>
      </c>
    </row>
    <row r="73" spans="1:34" x14ac:dyDescent="0.25">
      <c r="A73" s="8"/>
      <c r="B73" t="s">
        <v>1001</v>
      </c>
      <c r="C73">
        <v>1</v>
      </c>
      <c r="D73" t="s">
        <v>307</v>
      </c>
      <c r="E73" t="s">
        <v>1492</v>
      </c>
      <c r="F73" t="s">
        <v>260</v>
      </c>
      <c r="G73">
        <v>20</v>
      </c>
      <c r="H73">
        <v>65</v>
      </c>
      <c r="I73">
        <v>15</v>
      </c>
      <c r="K73">
        <v>42.6</v>
      </c>
      <c r="L73" t="s">
        <v>1582</v>
      </c>
      <c r="M73">
        <v>42.6</v>
      </c>
      <c r="O73" t="s">
        <v>108</v>
      </c>
      <c r="P73" s="7">
        <v>1121.3644124168516</v>
      </c>
      <c r="R73" t="s">
        <v>330</v>
      </c>
      <c r="S73" t="s">
        <v>42</v>
      </c>
      <c r="T73" t="s">
        <v>664</v>
      </c>
      <c r="U73" t="s">
        <v>621</v>
      </c>
      <c r="V73" t="s">
        <v>2</v>
      </c>
      <c r="AG73">
        <v>0.03</v>
      </c>
      <c r="AH73">
        <v>0.03</v>
      </c>
    </row>
    <row r="74" spans="1:34" x14ac:dyDescent="0.25">
      <c r="A74" s="8"/>
      <c r="B74" t="s">
        <v>1002</v>
      </c>
      <c r="C74">
        <v>1</v>
      </c>
      <c r="D74" t="s">
        <v>313</v>
      </c>
      <c r="E74" t="s">
        <v>1492</v>
      </c>
      <c r="F74" t="s">
        <v>260</v>
      </c>
      <c r="G74">
        <v>20</v>
      </c>
      <c r="H74">
        <v>65</v>
      </c>
      <c r="I74">
        <v>15</v>
      </c>
      <c r="K74">
        <v>81.2</v>
      </c>
      <c r="L74" t="s">
        <v>1582</v>
      </c>
      <c r="M74">
        <v>81.2</v>
      </c>
      <c r="O74" t="s">
        <v>108</v>
      </c>
      <c r="P74" s="7">
        <v>1121.3644124168516</v>
      </c>
      <c r="R74" t="s">
        <v>325</v>
      </c>
      <c r="S74" t="s">
        <v>42</v>
      </c>
      <c r="T74" t="s">
        <v>664</v>
      </c>
      <c r="U74" t="s">
        <v>621</v>
      </c>
      <c r="V74" t="s">
        <v>2</v>
      </c>
      <c r="AC74">
        <v>1</v>
      </c>
      <c r="AD74">
        <v>0.2</v>
      </c>
      <c r="AE74">
        <v>1.2</v>
      </c>
    </row>
    <row r="75" spans="1:34" x14ac:dyDescent="0.25">
      <c r="A75" s="8"/>
      <c r="B75" t="s">
        <v>1003</v>
      </c>
      <c r="C75">
        <v>1</v>
      </c>
      <c r="D75" t="s">
        <v>313</v>
      </c>
      <c r="E75" t="s">
        <v>1492</v>
      </c>
      <c r="F75" t="s">
        <v>260</v>
      </c>
      <c r="G75">
        <v>20</v>
      </c>
      <c r="H75">
        <v>65</v>
      </c>
      <c r="I75">
        <v>15</v>
      </c>
      <c r="K75">
        <v>74.8</v>
      </c>
      <c r="L75" t="s">
        <v>1582</v>
      </c>
      <c r="M75">
        <v>74.8</v>
      </c>
      <c r="O75" t="s">
        <v>108</v>
      </c>
      <c r="P75" s="7">
        <v>1121.3644124168516</v>
      </c>
      <c r="R75" t="s">
        <v>325</v>
      </c>
      <c r="S75" t="s">
        <v>42</v>
      </c>
      <c r="T75" t="s">
        <v>664</v>
      </c>
      <c r="U75" t="s">
        <v>621</v>
      </c>
      <c r="V75" t="s">
        <v>2</v>
      </c>
      <c r="AC75">
        <v>0.5</v>
      </c>
      <c r="AD75">
        <v>0.1</v>
      </c>
      <c r="AE75">
        <v>0.6</v>
      </c>
    </row>
    <row r="76" spans="1:34" x14ac:dyDescent="0.25">
      <c r="A76" s="8"/>
      <c r="B76" t="s">
        <v>1004</v>
      </c>
      <c r="C76">
        <v>1</v>
      </c>
      <c r="D76" t="s">
        <v>307</v>
      </c>
      <c r="E76" t="s">
        <v>1492</v>
      </c>
      <c r="F76" t="s">
        <v>378</v>
      </c>
      <c r="G76">
        <v>10</v>
      </c>
      <c r="H76">
        <v>55</v>
      </c>
      <c r="I76">
        <v>35</v>
      </c>
      <c r="K76">
        <v>30</v>
      </c>
      <c r="L76" t="s">
        <v>1582</v>
      </c>
      <c r="M76">
        <v>30</v>
      </c>
      <c r="O76" t="s">
        <v>108</v>
      </c>
      <c r="P76" s="7">
        <v>1077.2175324675325</v>
      </c>
      <c r="R76" t="s">
        <v>309</v>
      </c>
      <c r="S76" t="s">
        <v>42</v>
      </c>
      <c r="T76" t="s">
        <v>664</v>
      </c>
      <c r="U76" t="s">
        <v>308</v>
      </c>
      <c r="V76" t="s">
        <v>2</v>
      </c>
      <c r="AF76">
        <v>0.08</v>
      </c>
      <c r="AG76">
        <v>0.1</v>
      </c>
      <c r="AH76">
        <v>0.18</v>
      </c>
    </row>
    <row r="77" spans="1:34" x14ac:dyDescent="0.25">
      <c r="A77" s="8"/>
      <c r="B77" t="s">
        <v>1005</v>
      </c>
      <c r="C77">
        <v>1</v>
      </c>
      <c r="D77" t="s">
        <v>307</v>
      </c>
      <c r="E77" t="s">
        <v>1492</v>
      </c>
      <c r="F77" t="s">
        <v>378</v>
      </c>
      <c r="G77">
        <v>10</v>
      </c>
      <c r="H77">
        <v>55</v>
      </c>
      <c r="I77">
        <v>35</v>
      </c>
      <c r="K77">
        <v>12.5</v>
      </c>
      <c r="L77" t="s">
        <v>1582</v>
      </c>
      <c r="M77">
        <v>12.5</v>
      </c>
      <c r="O77" t="s">
        <v>108</v>
      </c>
      <c r="P77" s="7">
        <v>1077.2175324675325</v>
      </c>
      <c r="R77" t="s">
        <v>309</v>
      </c>
      <c r="S77" t="s">
        <v>42</v>
      </c>
      <c r="T77" t="s">
        <v>664</v>
      </c>
      <c r="U77" t="s">
        <v>308</v>
      </c>
      <c r="V77" t="s">
        <v>2</v>
      </c>
      <c r="AF77">
        <v>0.95</v>
      </c>
      <c r="AG77">
        <v>0.1</v>
      </c>
      <c r="AH77">
        <v>1.05</v>
      </c>
    </row>
    <row r="78" spans="1:34" x14ac:dyDescent="0.25">
      <c r="A78" s="8"/>
      <c r="B78" t="s">
        <v>1006</v>
      </c>
      <c r="C78">
        <v>1</v>
      </c>
      <c r="D78" t="s">
        <v>313</v>
      </c>
      <c r="E78" t="s">
        <v>1492</v>
      </c>
      <c r="F78" t="s">
        <v>260</v>
      </c>
      <c r="G78">
        <v>20</v>
      </c>
      <c r="H78">
        <v>65</v>
      </c>
      <c r="I78">
        <v>15</v>
      </c>
      <c r="K78">
        <v>21.3</v>
      </c>
      <c r="L78" t="s">
        <v>1582</v>
      </c>
      <c r="M78">
        <v>21.3</v>
      </c>
      <c r="O78" t="s">
        <v>108</v>
      </c>
      <c r="P78" s="7">
        <v>1077.2175324675325</v>
      </c>
      <c r="R78" t="s">
        <v>309</v>
      </c>
      <c r="S78" t="s">
        <v>1484</v>
      </c>
      <c r="T78" t="s">
        <v>664</v>
      </c>
      <c r="U78" t="s">
        <v>308</v>
      </c>
      <c r="V78" t="s">
        <v>2</v>
      </c>
      <c r="AC78">
        <v>0.4</v>
      </c>
      <c r="AD78">
        <v>0.5</v>
      </c>
      <c r="AE78">
        <v>0.9</v>
      </c>
      <c r="AF78">
        <v>0.1</v>
      </c>
      <c r="AG78">
        <v>0.35</v>
      </c>
      <c r="AH78">
        <v>0.44999999999999996</v>
      </c>
    </row>
    <row r="79" spans="1:34" x14ac:dyDescent="0.25">
      <c r="A79" s="8"/>
      <c r="B79" t="s">
        <v>1007</v>
      </c>
      <c r="C79">
        <v>1</v>
      </c>
      <c r="D79" t="s">
        <v>313</v>
      </c>
      <c r="E79" t="s">
        <v>1492</v>
      </c>
      <c r="F79" t="s">
        <v>260</v>
      </c>
      <c r="G79">
        <v>20</v>
      </c>
      <c r="H79">
        <v>65</v>
      </c>
      <c r="I79">
        <v>15</v>
      </c>
      <c r="K79">
        <v>11.8</v>
      </c>
      <c r="L79" t="s">
        <v>1582</v>
      </c>
      <c r="M79">
        <v>11.8</v>
      </c>
      <c r="O79" t="s">
        <v>108</v>
      </c>
      <c r="P79" s="7">
        <v>1077.2175324675325</v>
      </c>
      <c r="R79" t="s">
        <v>309</v>
      </c>
      <c r="S79" t="s">
        <v>42</v>
      </c>
      <c r="T79" t="s">
        <v>664</v>
      </c>
      <c r="U79" t="s">
        <v>308</v>
      </c>
      <c r="V79" t="s">
        <v>2</v>
      </c>
      <c r="AC79">
        <v>0.3</v>
      </c>
      <c r="AD79">
        <v>0.3</v>
      </c>
      <c r="AE79">
        <v>0.6</v>
      </c>
      <c r="AF79">
        <v>0.2</v>
      </c>
      <c r="AG79">
        <v>0.35</v>
      </c>
      <c r="AH79">
        <v>0.55000000000000004</v>
      </c>
    </row>
    <row r="80" spans="1:34" x14ac:dyDescent="0.25">
      <c r="A80" s="8"/>
      <c r="B80" t="s">
        <v>1008</v>
      </c>
      <c r="C80">
        <v>1</v>
      </c>
      <c r="D80" t="s">
        <v>307</v>
      </c>
      <c r="E80" t="s">
        <v>1492</v>
      </c>
      <c r="F80" t="s">
        <v>260</v>
      </c>
      <c r="G80">
        <v>20</v>
      </c>
      <c r="H80">
        <v>65</v>
      </c>
      <c r="I80">
        <v>15</v>
      </c>
      <c r="K80">
        <v>19</v>
      </c>
      <c r="L80" t="s">
        <v>1582</v>
      </c>
      <c r="M80">
        <v>19</v>
      </c>
      <c r="O80" t="s">
        <v>108</v>
      </c>
      <c r="P80" s="7">
        <v>1077.2175324675325</v>
      </c>
      <c r="R80" t="s">
        <v>309</v>
      </c>
      <c r="S80" t="s">
        <v>1484</v>
      </c>
      <c r="T80" t="s">
        <v>664</v>
      </c>
      <c r="U80" t="s">
        <v>308</v>
      </c>
      <c r="V80" t="s">
        <v>2</v>
      </c>
      <c r="AF80">
        <v>0.35</v>
      </c>
      <c r="AG80">
        <v>0.1</v>
      </c>
      <c r="AH80">
        <v>0.44999999999999996</v>
      </c>
    </row>
    <row r="81" spans="1:34" x14ac:dyDescent="0.25">
      <c r="A81" s="8"/>
      <c r="B81" t="s">
        <v>1009</v>
      </c>
      <c r="C81">
        <v>1</v>
      </c>
      <c r="D81" t="s">
        <v>307</v>
      </c>
      <c r="E81" t="s">
        <v>1492</v>
      </c>
      <c r="F81" t="s">
        <v>260</v>
      </c>
      <c r="G81">
        <v>20</v>
      </c>
      <c r="H81">
        <v>65</v>
      </c>
      <c r="I81">
        <v>15</v>
      </c>
      <c r="K81">
        <v>33</v>
      </c>
      <c r="L81" t="s">
        <v>1582</v>
      </c>
      <c r="M81">
        <v>33</v>
      </c>
      <c r="O81" t="s">
        <v>108</v>
      </c>
      <c r="P81" s="7">
        <v>1077.2175324675325</v>
      </c>
      <c r="R81" t="s">
        <v>309</v>
      </c>
      <c r="S81" t="s">
        <v>1484</v>
      </c>
      <c r="T81" t="s">
        <v>664</v>
      </c>
      <c r="U81" t="s">
        <v>308</v>
      </c>
      <c r="V81" t="s">
        <v>2</v>
      </c>
      <c r="AF81">
        <v>0.42</v>
      </c>
      <c r="AG81">
        <v>0.1</v>
      </c>
      <c r="AH81">
        <v>0.52</v>
      </c>
    </row>
    <row r="82" spans="1:34" x14ac:dyDescent="0.25">
      <c r="A82" s="8"/>
      <c r="B82" t="s">
        <v>1010</v>
      </c>
      <c r="C82">
        <v>1</v>
      </c>
      <c r="D82" t="s">
        <v>307</v>
      </c>
      <c r="E82" t="s">
        <v>1492</v>
      </c>
      <c r="F82" t="s">
        <v>260</v>
      </c>
      <c r="G82">
        <v>20</v>
      </c>
      <c r="H82">
        <v>65</v>
      </c>
      <c r="I82">
        <v>15</v>
      </c>
      <c r="K82">
        <v>411.9</v>
      </c>
      <c r="L82" t="s">
        <v>1582</v>
      </c>
      <c r="M82">
        <v>411.9</v>
      </c>
      <c r="O82" t="s">
        <v>108</v>
      </c>
      <c r="P82" s="7">
        <v>1077.2175324675325</v>
      </c>
      <c r="Q82">
        <v>0</v>
      </c>
      <c r="T82" t="s">
        <v>664</v>
      </c>
      <c r="U82" t="s">
        <v>308</v>
      </c>
      <c r="V82" t="s">
        <v>2</v>
      </c>
      <c r="AC82">
        <v>1</v>
      </c>
      <c r="AD82">
        <v>0.25</v>
      </c>
      <c r="AE82">
        <v>1.25</v>
      </c>
      <c r="AF82">
        <v>1.4</v>
      </c>
      <c r="AG82">
        <v>1.1499999999999999</v>
      </c>
      <c r="AH82">
        <v>2.5499999999999998</v>
      </c>
    </row>
    <row r="83" spans="1:34" x14ac:dyDescent="0.25">
      <c r="A83" s="8"/>
      <c r="B83" t="s">
        <v>1011</v>
      </c>
      <c r="C83">
        <v>1</v>
      </c>
      <c r="D83" t="s">
        <v>307</v>
      </c>
      <c r="E83" t="s">
        <v>1492</v>
      </c>
      <c r="F83" t="s">
        <v>260</v>
      </c>
      <c r="G83">
        <v>20</v>
      </c>
      <c r="H83">
        <v>65</v>
      </c>
      <c r="I83">
        <v>15</v>
      </c>
      <c r="K83">
        <v>312.60000000000002</v>
      </c>
      <c r="L83" t="s">
        <v>1582</v>
      </c>
      <c r="M83">
        <v>312.60000000000002</v>
      </c>
      <c r="O83" t="s">
        <v>108</v>
      </c>
      <c r="P83" s="7">
        <v>1077.2175324675325</v>
      </c>
      <c r="Q83">
        <v>0</v>
      </c>
      <c r="T83" t="s">
        <v>664</v>
      </c>
      <c r="U83" t="s">
        <v>308</v>
      </c>
      <c r="V83" t="s">
        <v>2</v>
      </c>
      <c r="AC83">
        <v>1.45</v>
      </c>
      <c r="AD83">
        <v>0.3</v>
      </c>
      <c r="AE83">
        <v>1.75</v>
      </c>
      <c r="AF83">
        <v>1.3</v>
      </c>
      <c r="AG83">
        <v>1.4</v>
      </c>
      <c r="AH83">
        <v>2.7</v>
      </c>
    </row>
    <row r="84" spans="1:34" x14ac:dyDescent="0.25">
      <c r="A84" s="8"/>
      <c r="B84" t="s">
        <v>1012</v>
      </c>
      <c r="C84">
        <v>1</v>
      </c>
      <c r="D84" t="s">
        <v>225</v>
      </c>
      <c r="E84" t="s">
        <v>225</v>
      </c>
      <c r="F84" t="s">
        <v>260</v>
      </c>
      <c r="G84">
        <v>20</v>
      </c>
      <c r="H84">
        <v>65</v>
      </c>
      <c r="I84">
        <v>15</v>
      </c>
      <c r="K84">
        <v>120.4</v>
      </c>
      <c r="L84" t="s">
        <v>1582</v>
      </c>
      <c r="M84">
        <v>120.4</v>
      </c>
      <c r="O84" t="s">
        <v>108</v>
      </c>
      <c r="P84" s="7">
        <v>1077.2175324675325</v>
      </c>
      <c r="R84" t="s">
        <v>325</v>
      </c>
      <c r="S84" t="s">
        <v>780</v>
      </c>
      <c r="T84" t="s">
        <v>664</v>
      </c>
      <c r="U84" t="s">
        <v>268</v>
      </c>
      <c r="V84" t="s">
        <v>2</v>
      </c>
      <c r="AC84">
        <v>0.25</v>
      </c>
      <c r="AD84">
        <v>0.05</v>
      </c>
      <c r="AE84">
        <v>0.3</v>
      </c>
    </row>
    <row r="85" spans="1:34" x14ac:dyDescent="0.25">
      <c r="A85" s="8"/>
      <c r="B85" t="s">
        <v>1013</v>
      </c>
      <c r="C85">
        <v>1</v>
      </c>
      <c r="D85" t="s">
        <v>225</v>
      </c>
      <c r="E85" t="s">
        <v>225</v>
      </c>
      <c r="F85" t="s">
        <v>260</v>
      </c>
      <c r="G85">
        <v>20</v>
      </c>
      <c r="H85">
        <v>65</v>
      </c>
      <c r="I85">
        <v>15</v>
      </c>
      <c r="K85">
        <v>121.3</v>
      </c>
      <c r="L85" t="s">
        <v>1582</v>
      </c>
      <c r="M85">
        <v>121.3</v>
      </c>
      <c r="O85" t="s">
        <v>108</v>
      </c>
      <c r="P85" s="7">
        <v>1077.2175324675325</v>
      </c>
      <c r="R85" t="s">
        <v>325</v>
      </c>
      <c r="S85" t="s">
        <v>780</v>
      </c>
      <c r="T85" t="s">
        <v>664</v>
      </c>
      <c r="U85" t="s">
        <v>268</v>
      </c>
      <c r="V85" t="s">
        <v>2</v>
      </c>
      <c r="AC85">
        <v>0.2</v>
      </c>
      <c r="AD85">
        <v>0.05</v>
      </c>
      <c r="AE85">
        <v>0.25</v>
      </c>
      <c r="AF85">
        <v>0.08</v>
      </c>
      <c r="AG85">
        <v>0.08</v>
      </c>
      <c r="AH85">
        <v>0.16</v>
      </c>
    </row>
    <row r="86" spans="1:34" x14ac:dyDescent="0.25">
      <c r="A86" s="8"/>
      <c r="B86" t="s">
        <v>1014</v>
      </c>
      <c r="C86">
        <v>1</v>
      </c>
      <c r="D86" t="s">
        <v>307</v>
      </c>
      <c r="E86" t="s">
        <v>1492</v>
      </c>
      <c r="F86" t="s">
        <v>260</v>
      </c>
      <c r="G86">
        <v>20</v>
      </c>
      <c r="H86">
        <v>65</v>
      </c>
      <c r="I86">
        <v>15</v>
      </c>
      <c r="K86">
        <v>49</v>
      </c>
      <c r="L86" t="s">
        <v>1582</v>
      </c>
      <c r="M86">
        <v>49</v>
      </c>
      <c r="O86" t="s">
        <v>108</v>
      </c>
      <c r="P86" s="7">
        <v>1077.2175324675325</v>
      </c>
      <c r="R86" t="s">
        <v>330</v>
      </c>
      <c r="S86" t="s">
        <v>42</v>
      </c>
      <c r="T86" t="s">
        <v>664</v>
      </c>
      <c r="U86" t="s">
        <v>621</v>
      </c>
      <c r="V86" t="s">
        <v>2</v>
      </c>
      <c r="AG86">
        <v>0.05</v>
      </c>
      <c r="AH86">
        <v>0.05</v>
      </c>
    </row>
    <row r="87" spans="1:34" x14ac:dyDescent="0.25">
      <c r="A87" s="8"/>
      <c r="B87" t="s">
        <v>1015</v>
      </c>
      <c r="C87">
        <v>1</v>
      </c>
      <c r="D87" t="s">
        <v>307</v>
      </c>
      <c r="E87" t="s">
        <v>1492</v>
      </c>
      <c r="F87" t="s">
        <v>260</v>
      </c>
      <c r="G87">
        <v>20</v>
      </c>
      <c r="H87">
        <v>65</v>
      </c>
      <c r="I87">
        <v>15</v>
      </c>
      <c r="K87">
        <v>42.6</v>
      </c>
      <c r="L87" t="s">
        <v>1582</v>
      </c>
      <c r="M87">
        <v>42.6</v>
      </c>
      <c r="O87" t="s">
        <v>108</v>
      </c>
      <c r="P87" s="7">
        <v>1077.2175324675325</v>
      </c>
      <c r="R87" t="s">
        <v>330</v>
      </c>
      <c r="S87" t="s">
        <v>42</v>
      </c>
      <c r="T87" t="s">
        <v>664</v>
      </c>
      <c r="U87" t="s">
        <v>621</v>
      </c>
      <c r="V87" t="s">
        <v>2</v>
      </c>
      <c r="AF87">
        <v>0.6</v>
      </c>
      <c r="AG87">
        <v>0.2</v>
      </c>
      <c r="AH87">
        <v>0.8</v>
      </c>
    </row>
    <row r="88" spans="1:34" x14ac:dyDescent="0.25">
      <c r="A88" s="8"/>
      <c r="B88" t="s">
        <v>1016</v>
      </c>
      <c r="C88">
        <v>1</v>
      </c>
      <c r="D88" t="s">
        <v>313</v>
      </c>
      <c r="E88" t="s">
        <v>1492</v>
      </c>
      <c r="F88" t="s">
        <v>260</v>
      </c>
      <c r="G88">
        <v>20</v>
      </c>
      <c r="H88">
        <v>65</v>
      </c>
      <c r="I88">
        <v>15</v>
      </c>
      <c r="K88">
        <v>81.2</v>
      </c>
      <c r="L88" t="s">
        <v>1582</v>
      </c>
      <c r="M88">
        <v>81.2</v>
      </c>
      <c r="O88" t="s">
        <v>108</v>
      </c>
      <c r="P88" s="7">
        <v>1077.2175324675325</v>
      </c>
      <c r="R88" t="s">
        <v>325</v>
      </c>
      <c r="S88" t="s">
        <v>42</v>
      </c>
      <c r="T88" t="s">
        <v>664</v>
      </c>
      <c r="U88" t="s">
        <v>621</v>
      </c>
      <c r="V88" t="s">
        <v>2</v>
      </c>
      <c r="AC88">
        <v>0.9</v>
      </c>
      <c r="AD88">
        <v>0.3</v>
      </c>
      <c r="AE88">
        <v>1.2</v>
      </c>
    </row>
    <row r="89" spans="1:34" x14ac:dyDescent="0.25">
      <c r="A89" s="8"/>
      <c r="B89" t="s">
        <v>1017</v>
      </c>
      <c r="C89">
        <v>1</v>
      </c>
      <c r="D89" t="s">
        <v>313</v>
      </c>
      <c r="E89" t="s">
        <v>1492</v>
      </c>
      <c r="F89" t="s">
        <v>260</v>
      </c>
      <c r="G89">
        <v>20</v>
      </c>
      <c r="H89">
        <v>65</v>
      </c>
      <c r="I89">
        <v>15</v>
      </c>
      <c r="K89">
        <v>74.8</v>
      </c>
      <c r="L89" t="s">
        <v>1582</v>
      </c>
      <c r="M89">
        <v>74.8</v>
      </c>
      <c r="O89" t="s">
        <v>108</v>
      </c>
      <c r="P89" s="7">
        <v>1077.2175324675325</v>
      </c>
      <c r="R89" t="s">
        <v>325</v>
      </c>
      <c r="S89" t="s">
        <v>42</v>
      </c>
      <c r="T89" t="s">
        <v>664</v>
      </c>
      <c r="U89" t="s">
        <v>621</v>
      </c>
      <c r="V89" t="s">
        <v>2</v>
      </c>
      <c r="AC89">
        <v>0.25</v>
      </c>
      <c r="AD89">
        <v>0.08</v>
      </c>
      <c r="AE89">
        <v>0.33</v>
      </c>
      <c r="AF89">
        <v>0.08</v>
      </c>
      <c r="AG89">
        <v>0.03</v>
      </c>
      <c r="AH89">
        <v>0.11</v>
      </c>
    </row>
    <row r="90" spans="1:34" x14ac:dyDescent="0.25">
      <c r="A90" s="8"/>
      <c r="B90" t="s">
        <v>1018</v>
      </c>
      <c r="C90">
        <v>1</v>
      </c>
      <c r="D90" t="s">
        <v>313</v>
      </c>
      <c r="E90" t="s">
        <v>1492</v>
      </c>
      <c r="F90" t="s">
        <v>336</v>
      </c>
      <c r="G90">
        <v>15</v>
      </c>
      <c r="H90">
        <v>20</v>
      </c>
      <c r="I90">
        <v>65</v>
      </c>
      <c r="K90">
        <v>18.2</v>
      </c>
      <c r="L90" t="s">
        <v>1582</v>
      </c>
      <c r="M90">
        <v>18.2</v>
      </c>
      <c r="O90" t="s">
        <v>108</v>
      </c>
      <c r="P90" s="7">
        <v>1077.2175324675325</v>
      </c>
      <c r="R90" t="s">
        <v>325</v>
      </c>
      <c r="S90" t="s">
        <v>42</v>
      </c>
      <c r="T90" t="s">
        <v>664</v>
      </c>
      <c r="U90" t="s">
        <v>621</v>
      </c>
      <c r="V90" t="s">
        <v>2</v>
      </c>
      <c r="AC90">
        <v>0.1</v>
      </c>
      <c r="AD90">
        <v>0.3</v>
      </c>
      <c r="AE90">
        <v>0.4</v>
      </c>
      <c r="AF90">
        <v>0.02</v>
      </c>
      <c r="AG90">
        <v>0.08</v>
      </c>
      <c r="AH90">
        <v>0.1</v>
      </c>
    </row>
    <row r="91" spans="1:34" x14ac:dyDescent="0.25">
      <c r="A91" s="8"/>
      <c r="B91" t="s">
        <v>1019</v>
      </c>
      <c r="C91">
        <v>1</v>
      </c>
      <c r="D91" t="s">
        <v>313</v>
      </c>
      <c r="E91" t="s">
        <v>1492</v>
      </c>
      <c r="F91" t="s">
        <v>258</v>
      </c>
      <c r="G91">
        <v>30</v>
      </c>
      <c r="H91">
        <v>35</v>
      </c>
      <c r="I91">
        <v>35</v>
      </c>
      <c r="K91">
        <v>35.799999999999997</v>
      </c>
      <c r="L91" t="s">
        <v>1582</v>
      </c>
      <c r="M91">
        <v>35.799999999999997</v>
      </c>
      <c r="O91" t="s">
        <v>108</v>
      </c>
      <c r="P91" s="7">
        <v>1077.2175324675325</v>
      </c>
      <c r="R91" t="s">
        <v>325</v>
      </c>
      <c r="S91" t="s">
        <v>1484</v>
      </c>
      <c r="T91" t="s">
        <v>664</v>
      </c>
      <c r="U91" t="s">
        <v>621</v>
      </c>
      <c r="V91" t="s">
        <v>2</v>
      </c>
      <c r="AC91">
        <v>0.35</v>
      </c>
      <c r="AD91">
        <v>1</v>
      </c>
      <c r="AE91">
        <v>1.35</v>
      </c>
      <c r="AF91">
        <v>0.1</v>
      </c>
      <c r="AG91">
        <v>0.15</v>
      </c>
      <c r="AH91">
        <v>0.25</v>
      </c>
    </row>
    <row r="92" spans="1:34" x14ac:dyDescent="0.25">
      <c r="A92" s="8"/>
      <c r="B92" t="s">
        <v>1020</v>
      </c>
      <c r="C92">
        <v>1</v>
      </c>
      <c r="D92" t="s">
        <v>307</v>
      </c>
      <c r="E92" t="s">
        <v>225</v>
      </c>
      <c r="F92" t="s">
        <v>258</v>
      </c>
      <c r="G92">
        <v>30</v>
      </c>
      <c r="H92">
        <v>35</v>
      </c>
      <c r="I92">
        <v>35</v>
      </c>
      <c r="K92">
        <v>20.9</v>
      </c>
      <c r="L92" t="s">
        <v>1582</v>
      </c>
      <c r="M92">
        <v>20.9</v>
      </c>
      <c r="O92" t="s">
        <v>108</v>
      </c>
      <c r="P92" s="7">
        <v>1077.2175324675325</v>
      </c>
      <c r="R92" t="s">
        <v>309</v>
      </c>
      <c r="S92" t="s">
        <v>1484</v>
      </c>
      <c r="T92" t="s">
        <v>664</v>
      </c>
      <c r="U92" t="s">
        <v>621</v>
      </c>
      <c r="V92" t="s">
        <v>2</v>
      </c>
      <c r="AC92">
        <v>0.28000000000000003</v>
      </c>
      <c r="AD92">
        <v>0.4</v>
      </c>
      <c r="AE92">
        <v>0.68</v>
      </c>
    </row>
    <row r="93" spans="1:34" x14ac:dyDescent="0.25">
      <c r="A93" s="8"/>
      <c r="B93" t="s">
        <v>1021</v>
      </c>
      <c r="C93">
        <v>1</v>
      </c>
      <c r="D93" t="s">
        <v>307</v>
      </c>
      <c r="E93" t="s">
        <v>225</v>
      </c>
      <c r="F93" t="s">
        <v>258</v>
      </c>
      <c r="G93">
        <v>30</v>
      </c>
      <c r="H93">
        <v>35</v>
      </c>
      <c r="I93">
        <v>35</v>
      </c>
      <c r="K93">
        <v>21.5</v>
      </c>
      <c r="L93" t="s">
        <v>1582</v>
      </c>
      <c r="M93">
        <v>21.5</v>
      </c>
      <c r="O93" t="s">
        <v>108</v>
      </c>
      <c r="P93" s="7">
        <v>1077.2175324675325</v>
      </c>
      <c r="R93" t="s">
        <v>309</v>
      </c>
      <c r="S93" t="s">
        <v>1484</v>
      </c>
      <c r="T93" t="s">
        <v>664</v>
      </c>
      <c r="U93" t="s">
        <v>621</v>
      </c>
      <c r="V93" t="s">
        <v>2</v>
      </c>
      <c r="AC93">
        <v>0.2</v>
      </c>
      <c r="AD93">
        <v>0.2</v>
      </c>
      <c r="AE93">
        <v>0.4</v>
      </c>
    </row>
    <row r="94" spans="1:34" x14ac:dyDescent="0.25">
      <c r="A94" s="8"/>
      <c r="B94" t="s">
        <v>1022</v>
      </c>
      <c r="C94">
        <v>1</v>
      </c>
      <c r="D94" t="s">
        <v>343</v>
      </c>
      <c r="E94" t="s">
        <v>1492</v>
      </c>
      <c r="F94" t="s">
        <v>336</v>
      </c>
      <c r="G94">
        <v>15</v>
      </c>
      <c r="H94">
        <v>20</v>
      </c>
      <c r="I94">
        <v>65</v>
      </c>
      <c r="K94">
        <v>19</v>
      </c>
      <c r="L94" t="s">
        <v>1582</v>
      </c>
      <c r="M94">
        <v>19</v>
      </c>
      <c r="O94" t="s">
        <v>108</v>
      </c>
      <c r="P94" s="7">
        <v>1077.2175324675325</v>
      </c>
      <c r="R94" t="s">
        <v>325</v>
      </c>
      <c r="S94" t="s">
        <v>1484</v>
      </c>
      <c r="T94" t="s">
        <v>664</v>
      </c>
      <c r="U94" t="s">
        <v>621</v>
      </c>
      <c r="V94" t="s">
        <v>2</v>
      </c>
      <c r="AC94">
        <v>0.2</v>
      </c>
      <c r="AD94">
        <v>0.23</v>
      </c>
      <c r="AE94">
        <v>0.43000000000000005</v>
      </c>
    </row>
    <row r="95" spans="1:34" x14ac:dyDescent="0.25">
      <c r="A95" s="8"/>
      <c r="B95" t="s">
        <v>1023</v>
      </c>
      <c r="C95">
        <v>1</v>
      </c>
      <c r="D95" t="s">
        <v>343</v>
      </c>
      <c r="E95" t="s">
        <v>1492</v>
      </c>
      <c r="F95" t="s">
        <v>336</v>
      </c>
      <c r="G95">
        <v>15</v>
      </c>
      <c r="H95">
        <v>20</v>
      </c>
      <c r="I95">
        <v>65</v>
      </c>
      <c r="K95">
        <v>41.3</v>
      </c>
      <c r="L95" t="s">
        <v>1582</v>
      </c>
      <c r="M95">
        <v>41.3</v>
      </c>
      <c r="O95" t="s">
        <v>108</v>
      </c>
      <c r="P95" s="7">
        <v>1077.2175324675325</v>
      </c>
      <c r="R95" t="s">
        <v>325</v>
      </c>
      <c r="S95" t="s">
        <v>780</v>
      </c>
      <c r="T95" t="s">
        <v>664</v>
      </c>
      <c r="U95" t="s">
        <v>621</v>
      </c>
      <c r="V95" t="s">
        <v>2</v>
      </c>
      <c r="AC95">
        <v>0.13</v>
      </c>
      <c r="AD95">
        <v>0.15</v>
      </c>
      <c r="AE95">
        <v>0.28000000000000003</v>
      </c>
    </row>
    <row r="96" spans="1:34" x14ac:dyDescent="0.25">
      <c r="A96" s="8"/>
      <c r="B96" t="s">
        <v>1024</v>
      </c>
      <c r="C96">
        <v>1</v>
      </c>
      <c r="D96" t="s">
        <v>307</v>
      </c>
      <c r="E96" t="s">
        <v>1492</v>
      </c>
      <c r="F96" t="s">
        <v>261</v>
      </c>
      <c r="G96">
        <v>40</v>
      </c>
      <c r="H96">
        <v>40</v>
      </c>
      <c r="I96">
        <v>20</v>
      </c>
      <c r="K96">
        <v>74.8</v>
      </c>
      <c r="L96" t="s">
        <v>1582</v>
      </c>
      <c r="M96">
        <v>74.8</v>
      </c>
      <c r="O96" t="s">
        <v>108</v>
      </c>
      <c r="P96" s="7">
        <v>1077.2175324675325</v>
      </c>
      <c r="R96" t="s">
        <v>309</v>
      </c>
      <c r="S96" t="s">
        <v>1484</v>
      </c>
      <c r="T96" t="s">
        <v>664</v>
      </c>
      <c r="U96" t="s">
        <v>268</v>
      </c>
      <c r="V96" t="s">
        <v>2</v>
      </c>
      <c r="AC96">
        <v>0.08</v>
      </c>
      <c r="AD96">
        <v>0.4</v>
      </c>
      <c r="AE96">
        <v>0.48000000000000004</v>
      </c>
    </row>
    <row r="97" spans="1:34" x14ac:dyDescent="0.25">
      <c r="A97" s="8"/>
      <c r="B97" t="s">
        <v>1025</v>
      </c>
      <c r="C97">
        <v>1</v>
      </c>
      <c r="D97" t="s">
        <v>307</v>
      </c>
      <c r="E97" t="s">
        <v>1492</v>
      </c>
      <c r="F97" t="s">
        <v>261</v>
      </c>
      <c r="G97">
        <v>40</v>
      </c>
      <c r="H97">
        <v>40</v>
      </c>
      <c r="I97">
        <v>20</v>
      </c>
      <c r="K97">
        <v>80.599999999999994</v>
      </c>
      <c r="L97" t="s">
        <v>1582</v>
      </c>
      <c r="M97">
        <v>80.599999999999994</v>
      </c>
      <c r="O97" t="s">
        <v>108</v>
      </c>
      <c r="P97" s="7">
        <v>1077.2175324675325</v>
      </c>
      <c r="R97" t="s">
        <v>309</v>
      </c>
      <c r="S97" t="s">
        <v>1484</v>
      </c>
      <c r="T97" t="s">
        <v>664</v>
      </c>
      <c r="U97" t="s">
        <v>268</v>
      </c>
      <c r="V97" t="s">
        <v>2</v>
      </c>
      <c r="AC97">
        <v>0.12</v>
      </c>
      <c r="AD97">
        <v>0.17</v>
      </c>
      <c r="AE97">
        <v>0.29000000000000004</v>
      </c>
    </row>
    <row r="98" spans="1:34" x14ac:dyDescent="0.25">
      <c r="A98" s="8"/>
      <c r="B98" t="s">
        <v>1026</v>
      </c>
      <c r="C98">
        <v>1</v>
      </c>
      <c r="D98" t="s">
        <v>313</v>
      </c>
      <c r="E98" t="s">
        <v>1492</v>
      </c>
      <c r="F98" t="s">
        <v>379</v>
      </c>
      <c r="G98">
        <v>5</v>
      </c>
      <c r="H98">
        <v>45</v>
      </c>
      <c r="I98">
        <v>50</v>
      </c>
      <c r="K98">
        <v>35.6</v>
      </c>
      <c r="L98" t="s">
        <v>1582</v>
      </c>
      <c r="M98">
        <v>35.6</v>
      </c>
      <c r="O98" t="s">
        <v>108</v>
      </c>
      <c r="P98" s="7">
        <v>1077.2175324675325</v>
      </c>
      <c r="R98" t="s">
        <v>309</v>
      </c>
      <c r="S98" t="s">
        <v>42</v>
      </c>
      <c r="T98" t="s">
        <v>664</v>
      </c>
      <c r="U98" t="s">
        <v>308</v>
      </c>
      <c r="V98" t="s">
        <v>2</v>
      </c>
      <c r="AC98">
        <v>0.05</v>
      </c>
      <c r="AE98">
        <v>0.05</v>
      </c>
      <c r="AF98">
        <v>0.25</v>
      </c>
      <c r="AG98">
        <v>0.15</v>
      </c>
      <c r="AH98">
        <v>0.4</v>
      </c>
    </row>
    <row r="99" spans="1:34" x14ac:dyDescent="0.25">
      <c r="A99" s="8"/>
      <c r="B99" t="s">
        <v>1027</v>
      </c>
      <c r="C99">
        <v>1</v>
      </c>
      <c r="D99" t="s">
        <v>313</v>
      </c>
      <c r="E99" t="s">
        <v>1492</v>
      </c>
      <c r="F99" t="s">
        <v>379</v>
      </c>
      <c r="G99">
        <v>5</v>
      </c>
      <c r="H99">
        <v>45</v>
      </c>
      <c r="I99">
        <v>50</v>
      </c>
      <c r="K99">
        <v>29</v>
      </c>
      <c r="L99" t="s">
        <v>1582</v>
      </c>
      <c r="M99">
        <v>29</v>
      </c>
      <c r="O99" t="s">
        <v>108</v>
      </c>
      <c r="P99" s="7">
        <v>1077.2175324675325</v>
      </c>
      <c r="R99" t="s">
        <v>309</v>
      </c>
      <c r="S99" t="s">
        <v>42</v>
      </c>
      <c r="T99" t="s">
        <v>664</v>
      </c>
      <c r="U99" t="s">
        <v>308</v>
      </c>
      <c r="V99" t="s">
        <v>2</v>
      </c>
      <c r="AC99">
        <v>0.1</v>
      </c>
      <c r="AE99">
        <v>0.1</v>
      </c>
      <c r="AF99">
        <v>0.15</v>
      </c>
      <c r="AG99">
        <v>0.05</v>
      </c>
      <c r="AH99">
        <v>0.2</v>
      </c>
    </row>
    <row r="100" spans="1:34" x14ac:dyDescent="0.25">
      <c r="A100" s="8"/>
      <c r="B100" t="s">
        <v>1028</v>
      </c>
      <c r="C100">
        <v>1</v>
      </c>
      <c r="D100" t="s">
        <v>313</v>
      </c>
      <c r="E100" t="s">
        <v>1492</v>
      </c>
      <c r="F100" t="s">
        <v>260</v>
      </c>
      <c r="G100">
        <v>20</v>
      </c>
      <c r="H100">
        <v>65</v>
      </c>
      <c r="I100">
        <v>15</v>
      </c>
      <c r="K100">
        <v>21.3</v>
      </c>
      <c r="L100" t="s">
        <v>1582</v>
      </c>
      <c r="M100">
        <v>21.3</v>
      </c>
      <c r="O100" t="s">
        <v>108</v>
      </c>
      <c r="P100" s="7">
        <v>1172.7699248120302</v>
      </c>
      <c r="R100" t="s">
        <v>309</v>
      </c>
      <c r="S100" t="s">
        <v>1484</v>
      </c>
      <c r="T100" t="s">
        <v>664</v>
      </c>
      <c r="U100" t="s">
        <v>308</v>
      </c>
      <c r="V100" t="s">
        <v>2</v>
      </c>
      <c r="AC100">
        <v>0.18</v>
      </c>
      <c r="AD100">
        <v>0.55000000000000004</v>
      </c>
      <c r="AE100">
        <v>0.73</v>
      </c>
      <c r="AG100">
        <v>0.05</v>
      </c>
      <c r="AH100">
        <v>0.05</v>
      </c>
    </row>
    <row r="101" spans="1:34" x14ac:dyDescent="0.25">
      <c r="A101" s="8"/>
      <c r="B101" t="s">
        <v>1029</v>
      </c>
      <c r="C101">
        <v>1</v>
      </c>
      <c r="D101" t="s">
        <v>313</v>
      </c>
      <c r="E101" t="s">
        <v>1492</v>
      </c>
      <c r="F101" t="s">
        <v>260</v>
      </c>
      <c r="G101">
        <v>20</v>
      </c>
      <c r="H101">
        <v>65</v>
      </c>
      <c r="I101">
        <v>15</v>
      </c>
      <c r="K101">
        <v>11.8</v>
      </c>
      <c r="L101" t="s">
        <v>1582</v>
      </c>
      <c r="M101">
        <v>11.8</v>
      </c>
      <c r="O101" t="s">
        <v>108</v>
      </c>
      <c r="P101" s="7">
        <v>1172.7699248120302</v>
      </c>
      <c r="R101" t="s">
        <v>309</v>
      </c>
      <c r="S101" t="s">
        <v>42</v>
      </c>
      <c r="T101" t="s">
        <v>664</v>
      </c>
      <c r="U101" t="s">
        <v>308</v>
      </c>
      <c r="V101" t="s">
        <v>2</v>
      </c>
      <c r="AC101">
        <v>0.08</v>
      </c>
      <c r="AD101">
        <v>0.5</v>
      </c>
      <c r="AE101">
        <v>0.57999999999999996</v>
      </c>
      <c r="AF101">
        <v>0.03</v>
      </c>
      <c r="AG101">
        <v>0.23</v>
      </c>
      <c r="AH101">
        <v>0.26</v>
      </c>
    </row>
    <row r="102" spans="1:34" x14ac:dyDescent="0.25">
      <c r="A102" s="8"/>
      <c r="B102" t="s">
        <v>1030</v>
      </c>
      <c r="C102">
        <v>1</v>
      </c>
      <c r="D102" t="s">
        <v>307</v>
      </c>
      <c r="E102" t="s">
        <v>1492</v>
      </c>
      <c r="F102" t="s">
        <v>260</v>
      </c>
      <c r="G102">
        <v>20</v>
      </c>
      <c r="H102">
        <v>65</v>
      </c>
      <c r="I102">
        <v>15</v>
      </c>
      <c r="K102">
        <v>19</v>
      </c>
      <c r="L102" t="s">
        <v>1582</v>
      </c>
      <c r="M102">
        <v>19</v>
      </c>
      <c r="O102" t="s">
        <v>108</v>
      </c>
      <c r="P102" s="7">
        <v>1172.7699248120302</v>
      </c>
      <c r="R102" t="s">
        <v>309</v>
      </c>
      <c r="S102" t="s">
        <v>1484</v>
      </c>
      <c r="T102" t="s">
        <v>664</v>
      </c>
      <c r="U102" t="s">
        <v>308</v>
      </c>
      <c r="V102" t="s">
        <v>2</v>
      </c>
      <c r="AF102">
        <v>0.12</v>
      </c>
      <c r="AG102">
        <v>0.1</v>
      </c>
      <c r="AH102">
        <v>0.22</v>
      </c>
    </row>
    <row r="103" spans="1:34" x14ac:dyDescent="0.25">
      <c r="A103" s="8"/>
      <c r="B103" t="s">
        <v>1031</v>
      </c>
      <c r="C103">
        <v>1</v>
      </c>
      <c r="D103" t="s">
        <v>307</v>
      </c>
      <c r="E103" t="s">
        <v>1492</v>
      </c>
      <c r="F103" t="s">
        <v>260</v>
      </c>
      <c r="G103">
        <v>20</v>
      </c>
      <c r="H103">
        <v>65</v>
      </c>
      <c r="I103">
        <v>15</v>
      </c>
      <c r="K103">
        <v>33</v>
      </c>
      <c r="L103" t="s">
        <v>1582</v>
      </c>
      <c r="M103">
        <v>33</v>
      </c>
      <c r="O103" t="s">
        <v>108</v>
      </c>
      <c r="P103" s="7">
        <v>1172.7699248120302</v>
      </c>
      <c r="R103" t="s">
        <v>309</v>
      </c>
      <c r="S103" t="s">
        <v>1484</v>
      </c>
      <c r="T103" t="s">
        <v>664</v>
      </c>
      <c r="U103" t="s">
        <v>308</v>
      </c>
      <c r="V103" t="s">
        <v>2</v>
      </c>
      <c r="AF103">
        <v>0.02</v>
      </c>
      <c r="AG103">
        <v>0.06</v>
      </c>
      <c r="AH103">
        <v>0.08</v>
      </c>
    </row>
    <row r="104" spans="1:34" x14ac:dyDescent="0.25">
      <c r="A104" s="8"/>
      <c r="B104" t="s">
        <v>1032</v>
      </c>
      <c r="C104">
        <v>1</v>
      </c>
      <c r="D104" t="s">
        <v>307</v>
      </c>
      <c r="E104" t="s">
        <v>1492</v>
      </c>
      <c r="F104" t="s">
        <v>260</v>
      </c>
      <c r="G104">
        <v>20</v>
      </c>
      <c r="H104">
        <v>65</v>
      </c>
      <c r="I104">
        <v>15</v>
      </c>
      <c r="K104">
        <v>411.9</v>
      </c>
      <c r="L104" t="s">
        <v>1582</v>
      </c>
      <c r="M104">
        <v>411.9</v>
      </c>
      <c r="O104" t="s">
        <v>108</v>
      </c>
      <c r="P104" s="7">
        <v>1172.7699248120302</v>
      </c>
      <c r="Q104">
        <v>0</v>
      </c>
      <c r="T104" t="s">
        <v>664</v>
      </c>
      <c r="U104" t="s">
        <v>308</v>
      </c>
      <c r="V104" t="s">
        <v>2</v>
      </c>
      <c r="AC104">
        <v>1.1000000000000001</v>
      </c>
      <c r="AD104">
        <v>0.52</v>
      </c>
      <c r="AE104">
        <v>1.62</v>
      </c>
      <c r="AF104">
        <v>1.55</v>
      </c>
      <c r="AG104">
        <v>1.02</v>
      </c>
      <c r="AH104">
        <v>2.5700000000000003</v>
      </c>
    </row>
    <row r="105" spans="1:34" x14ac:dyDescent="0.25">
      <c r="A105" s="8"/>
      <c r="B105" t="s">
        <v>1033</v>
      </c>
      <c r="C105">
        <v>1</v>
      </c>
      <c r="D105" t="s">
        <v>307</v>
      </c>
      <c r="E105" t="s">
        <v>1492</v>
      </c>
      <c r="F105" t="s">
        <v>260</v>
      </c>
      <c r="G105">
        <v>20</v>
      </c>
      <c r="H105">
        <v>65</v>
      </c>
      <c r="I105">
        <v>15</v>
      </c>
      <c r="K105">
        <v>312.60000000000002</v>
      </c>
      <c r="L105" t="s">
        <v>1582</v>
      </c>
      <c r="M105">
        <v>312.60000000000002</v>
      </c>
      <c r="O105" t="s">
        <v>108</v>
      </c>
      <c r="P105" s="7">
        <v>1172.7699248120302</v>
      </c>
      <c r="Q105">
        <v>0</v>
      </c>
      <c r="T105" t="s">
        <v>664</v>
      </c>
      <c r="U105" t="s">
        <v>308</v>
      </c>
      <c r="V105" t="s">
        <v>2</v>
      </c>
      <c r="AC105">
        <v>1.35</v>
      </c>
      <c r="AD105">
        <v>0.7</v>
      </c>
      <c r="AE105">
        <v>2.0499999999999998</v>
      </c>
      <c r="AF105">
        <v>2.2999999999999998</v>
      </c>
      <c r="AG105">
        <v>1.8</v>
      </c>
      <c r="AH105">
        <v>4.0999999999999996</v>
      </c>
    </row>
    <row r="106" spans="1:34" x14ac:dyDescent="0.25">
      <c r="A106" s="8"/>
      <c r="B106" t="s">
        <v>1034</v>
      </c>
      <c r="C106">
        <v>1</v>
      </c>
      <c r="D106" t="s">
        <v>225</v>
      </c>
      <c r="E106" t="s">
        <v>225</v>
      </c>
      <c r="F106" t="s">
        <v>260</v>
      </c>
      <c r="G106">
        <v>20</v>
      </c>
      <c r="H106">
        <v>65</v>
      </c>
      <c r="I106">
        <v>15</v>
      </c>
      <c r="K106">
        <v>120.4</v>
      </c>
      <c r="L106" t="s">
        <v>1582</v>
      </c>
      <c r="M106">
        <v>120.4</v>
      </c>
      <c r="O106" t="s">
        <v>108</v>
      </c>
      <c r="P106" s="7">
        <v>1172.7699248120302</v>
      </c>
      <c r="R106" t="s">
        <v>325</v>
      </c>
      <c r="S106" t="s">
        <v>780</v>
      </c>
      <c r="T106" t="s">
        <v>664</v>
      </c>
      <c r="U106" t="s">
        <v>268</v>
      </c>
      <c r="V106" t="s">
        <v>2</v>
      </c>
      <c r="AC106">
        <v>1.25</v>
      </c>
      <c r="AD106">
        <v>0.45</v>
      </c>
      <c r="AE106">
        <v>1.7</v>
      </c>
      <c r="AF106">
        <v>0.45</v>
      </c>
      <c r="AG106">
        <v>0.83</v>
      </c>
      <c r="AH106">
        <v>1.28</v>
      </c>
    </row>
    <row r="107" spans="1:34" x14ac:dyDescent="0.25">
      <c r="A107" s="8"/>
      <c r="B107" t="s">
        <v>1035</v>
      </c>
      <c r="C107">
        <v>1</v>
      </c>
      <c r="D107" t="s">
        <v>225</v>
      </c>
      <c r="E107" t="s">
        <v>225</v>
      </c>
      <c r="F107" t="s">
        <v>260</v>
      </c>
      <c r="G107">
        <v>20</v>
      </c>
      <c r="H107">
        <v>65</v>
      </c>
      <c r="I107">
        <v>15</v>
      </c>
      <c r="K107">
        <v>121.3</v>
      </c>
      <c r="L107" t="s">
        <v>1582</v>
      </c>
      <c r="M107">
        <v>121.3</v>
      </c>
      <c r="O107" t="s">
        <v>108</v>
      </c>
      <c r="P107" s="7">
        <v>1172.7699248120302</v>
      </c>
      <c r="R107" t="s">
        <v>325</v>
      </c>
      <c r="S107" t="s">
        <v>780</v>
      </c>
      <c r="T107" t="s">
        <v>664</v>
      </c>
      <c r="U107" t="s">
        <v>268</v>
      </c>
      <c r="V107" t="s">
        <v>2</v>
      </c>
      <c r="AC107">
        <v>1.25</v>
      </c>
      <c r="AD107">
        <v>0.45</v>
      </c>
      <c r="AE107">
        <v>1.7</v>
      </c>
      <c r="AF107">
        <v>0.6</v>
      </c>
      <c r="AG107">
        <v>1.45</v>
      </c>
      <c r="AH107">
        <v>2.0499999999999998</v>
      </c>
    </row>
    <row r="108" spans="1:34" x14ac:dyDescent="0.25">
      <c r="A108" s="8"/>
      <c r="B108" t="s">
        <v>1036</v>
      </c>
      <c r="C108">
        <v>1</v>
      </c>
      <c r="D108" t="s">
        <v>307</v>
      </c>
      <c r="E108" t="s">
        <v>1492</v>
      </c>
      <c r="F108" t="s">
        <v>260</v>
      </c>
      <c r="G108">
        <v>20</v>
      </c>
      <c r="H108">
        <v>65</v>
      </c>
      <c r="I108">
        <v>15</v>
      </c>
      <c r="K108">
        <v>49</v>
      </c>
      <c r="L108" t="s">
        <v>1582</v>
      </c>
      <c r="M108">
        <v>49</v>
      </c>
      <c r="O108" t="s">
        <v>108</v>
      </c>
      <c r="P108" s="7">
        <v>1172.7699248120302</v>
      </c>
      <c r="R108" t="s">
        <v>330</v>
      </c>
      <c r="S108" t="s">
        <v>42</v>
      </c>
      <c r="T108" t="s">
        <v>664</v>
      </c>
      <c r="U108" t="s">
        <v>621</v>
      </c>
      <c r="V108" t="s">
        <v>2</v>
      </c>
      <c r="AF108">
        <v>0.08</v>
      </c>
      <c r="AG108">
        <v>0.14000000000000001</v>
      </c>
      <c r="AH108">
        <v>0.22000000000000003</v>
      </c>
    </row>
    <row r="109" spans="1:34" x14ac:dyDescent="0.25">
      <c r="A109" s="8"/>
      <c r="B109" t="s">
        <v>1037</v>
      </c>
      <c r="C109">
        <v>1</v>
      </c>
      <c r="D109" t="s">
        <v>307</v>
      </c>
      <c r="E109" t="s">
        <v>1492</v>
      </c>
      <c r="F109" t="s">
        <v>260</v>
      </c>
      <c r="G109">
        <v>20</v>
      </c>
      <c r="H109">
        <v>65</v>
      </c>
      <c r="I109">
        <v>15</v>
      </c>
      <c r="K109">
        <v>42.6</v>
      </c>
      <c r="L109" t="s">
        <v>1582</v>
      </c>
      <c r="M109">
        <v>42.6</v>
      </c>
      <c r="O109" t="s">
        <v>108</v>
      </c>
      <c r="P109" s="7">
        <v>1172.7699248120302</v>
      </c>
      <c r="R109" t="s">
        <v>330</v>
      </c>
      <c r="S109" t="s">
        <v>42</v>
      </c>
      <c r="T109" t="s">
        <v>664</v>
      </c>
      <c r="U109" t="s">
        <v>621</v>
      </c>
      <c r="V109" t="s">
        <v>2</v>
      </c>
      <c r="AF109">
        <v>0.08</v>
      </c>
      <c r="AG109">
        <v>0.08</v>
      </c>
      <c r="AH109">
        <v>0.16</v>
      </c>
    </row>
    <row r="110" spans="1:34" x14ac:dyDescent="0.25">
      <c r="A110" s="8"/>
      <c r="B110" t="s">
        <v>1038</v>
      </c>
      <c r="C110">
        <v>1</v>
      </c>
      <c r="D110" t="s">
        <v>313</v>
      </c>
      <c r="E110" t="s">
        <v>1492</v>
      </c>
      <c r="F110" t="s">
        <v>260</v>
      </c>
      <c r="G110">
        <v>20</v>
      </c>
      <c r="H110">
        <v>65</v>
      </c>
      <c r="I110">
        <v>15</v>
      </c>
      <c r="K110">
        <v>81.2</v>
      </c>
      <c r="L110" t="s">
        <v>1582</v>
      </c>
      <c r="M110">
        <v>81.2</v>
      </c>
      <c r="O110" t="s">
        <v>108</v>
      </c>
      <c r="P110" s="7">
        <v>1172.7699248120302</v>
      </c>
      <c r="R110" t="s">
        <v>325</v>
      </c>
      <c r="S110" t="s">
        <v>42</v>
      </c>
      <c r="T110" t="s">
        <v>664</v>
      </c>
      <c r="U110" t="s">
        <v>621</v>
      </c>
      <c r="V110" t="s">
        <v>2</v>
      </c>
      <c r="AC110">
        <v>0.95</v>
      </c>
      <c r="AD110">
        <v>0.48</v>
      </c>
      <c r="AE110">
        <v>1.43</v>
      </c>
      <c r="AF110">
        <v>0.05</v>
      </c>
      <c r="AG110">
        <v>0.08</v>
      </c>
      <c r="AH110">
        <v>0.13</v>
      </c>
    </row>
    <row r="111" spans="1:34" x14ac:dyDescent="0.25">
      <c r="A111" s="8"/>
      <c r="B111" t="s">
        <v>1039</v>
      </c>
      <c r="C111">
        <v>1</v>
      </c>
      <c r="D111" t="s">
        <v>313</v>
      </c>
      <c r="E111" t="s">
        <v>1492</v>
      </c>
      <c r="F111" t="s">
        <v>260</v>
      </c>
      <c r="G111">
        <v>20</v>
      </c>
      <c r="H111">
        <v>65</v>
      </c>
      <c r="I111">
        <v>15</v>
      </c>
      <c r="K111">
        <v>74.8</v>
      </c>
      <c r="L111" t="s">
        <v>1582</v>
      </c>
      <c r="M111">
        <v>74.8</v>
      </c>
      <c r="O111" t="s">
        <v>108</v>
      </c>
      <c r="P111" s="7">
        <v>1172.7699248120302</v>
      </c>
      <c r="R111" t="s">
        <v>325</v>
      </c>
      <c r="S111" t="s">
        <v>42</v>
      </c>
      <c r="T111" t="s">
        <v>664</v>
      </c>
      <c r="U111" t="s">
        <v>621</v>
      </c>
      <c r="V111" t="s">
        <v>2</v>
      </c>
      <c r="AC111">
        <v>0.2</v>
      </c>
      <c r="AD111">
        <v>0.14000000000000001</v>
      </c>
      <c r="AE111">
        <v>0.34</v>
      </c>
      <c r="AF111">
        <v>0.08</v>
      </c>
      <c r="AG111">
        <v>0.08</v>
      </c>
      <c r="AH111">
        <v>0.16</v>
      </c>
    </row>
    <row r="112" spans="1:34" x14ac:dyDescent="0.25">
      <c r="A112" s="8"/>
      <c r="B112" t="s">
        <v>1040</v>
      </c>
      <c r="C112">
        <v>1</v>
      </c>
      <c r="D112" t="s">
        <v>313</v>
      </c>
      <c r="E112" t="s">
        <v>1492</v>
      </c>
      <c r="F112" t="s">
        <v>336</v>
      </c>
      <c r="G112">
        <v>15</v>
      </c>
      <c r="H112">
        <v>20</v>
      </c>
      <c r="I112">
        <v>65</v>
      </c>
      <c r="K112">
        <v>18.2</v>
      </c>
      <c r="L112" t="s">
        <v>1582</v>
      </c>
      <c r="M112">
        <v>18.2</v>
      </c>
      <c r="O112" t="s">
        <v>108</v>
      </c>
      <c r="P112" s="7">
        <v>1172.7699248120302</v>
      </c>
      <c r="R112" t="s">
        <v>325</v>
      </c>
      <c r="S112" t="s">
        <v>42</v>
      </c>
      <c r="T112" t="s">
        <v>664</v>
      </c>
      <c r="U112" t="s">
        <v>621</v>
      </c>
      <c r="V112" t="s">
        <v>2</v>
      </c>
      <c r="AC112">
        <v>0.05</v>
      </c>
      <c r="AD112">
        <v>0.7</v>
      </c>
      <c r="AE112">
        <v>0.75</v>
      </c>
      <c r="AF112">
        <v>0.08</v>
      </c>
      <c r="AG112">
        <v>0.86</v>
      </c>
      <c r="AH112">
        <v>0.94</v>
      </c>
    </row>
    <row r="113" spans="1:34" x14ac:dyDescent="0.25">
      <c r="A113" s="8"/>
      <c r="B113" t="s">
        <v>1041</v>
      </c>
      <c r="C113">
        <v>1</v>
      </c>
      <c r="D113" t="s">
        <v>313</v>
      </c>
      <c r="E113" t="s">
        <v>1492</v>
      </c>
      <c r="F113" t="s">
        <v>258</v>
      </c>
      <c r="G113">
        <v>30</v>
      </c>
      <c r="H113">
        <v>35</v>
      </c>
      <c r="I113">
        <v>35</v>
      </c>
      <c r="K113">
        <v>35.799999999999997</v>
      </c>
      <c r="L113" t="s">
        <v>1582</v>
      </c>
      <c r="M113">
        <v>35.799999999999997</v>
      </c>
      <c r="O113" t="s">
        <v>108</v>
      </c>
      <c r="P113" s="7">
        <v>1172.7699248120302</v>
      </c>
      <c r="R113" t="s">
        <v>325</v>
      </c>
      <c r="S113" t="s">
        <v>1484</v>
      </c>
      <c r="T113" t="s">
        <v>664</v>
      </c>
      <c r="U113" t="s">
        <v>621</v>
      </c>
      <c r="V113" t="s">
        <v>2</v>
      </c>
      <c r="AC113">
        <v>0.38</v>
      </c>
      <c r="AD113">
        <v>0.95</v>
      </c>
      <c r="AE113">
        <v>1.33</v>
      </c>
      <c r="AF113">
        <v>0.2</v>
      </c>
      <c r="AG113">
        <v>0.95</v>
      </c>
      <c r="AH113">
        <v>1.1499999999999999</v>
      </c>
    </row>
    <row r="114" spans="1:34" x14ac:dyDescent="0.25">
      <c r="A114" s="8"/>
      <c r="B114" t="s">
        <v>1042</v>
      </c>
      <c r="C114">
        <v>1</v>
      </c>
      <c r="D114" t="s">
        <v>307</v>
      </c>
      <c r="E114" t="s">
        <v>1492</v>
      </c>
      <c r="F114" t="s">
        <v>258</v>
      </c>
      <c r="G114">
        <v>30</v>
      </c>
      <c r="H114">
        <v>35</v>
      </c>
      <c r="I114">
        <v>35</v>
      </c>
      <c r="K114">
        <v>20.9</v>
      </c>
      <c r="L114" t="s">
        <v>1582</v>
      </c>
      <c r="M114">
        <v>20.9</v>
      </c>
      <c r="O114" t="s">
        <v>108</v>
      </c>
      <c r="P114" s="7">
        <v>1172.7699248120302</v>
      </c>
      <c r="R114" t="s">
        <v>309</v>
      </c>
      <c r="S114" t="s">
        <v>1484</v>
      </c>
      <c r="T114" t="s">
        <v>664</v>
      </c>
      <c r="U114" t="s">
        <v>621</v>
      </c>
      <c r="V114" t="s">
        <v>2</v>
      </c>
      <c r="AC114">
        <v>0.12</v>
      </c>
      <c r="AD114">
        <v>0.3</v>
      </c>
      <c r="AE114">
        <v>0.42</v>
      </c>
    </row>
    <row r="115" spans="1:34" x14ac:dyDescent="0.25">
      <c r="A115" s="8"/>
      <c r="B115" t="s">
        <v>1043</v>
      </c>
      <c r="C115">
        <v>1</v>
      </c>
      <c r="D115" t="s">
        <v>307</v>
      </c>
      <c r="E115" t="s">
        <v>1492</v>
      </c>
      <c r="F115" t="s">
        <v>258</v>
      </c>
      <c r="G115">
        <v>30</v>
      </c>
      <c r="H115">
        <v>35</v>
      </c>
      <c r="I115">
        <v>35</v>
      </c>
      <c r="K115">
        <v>21.5</v>
      </c>
      <c r="L115" t="s">
        <v>1582</v>
      </c>
      <c r="M115">
        <v>21.5</v>
      </c>
      <c r="O115" t="s">
        <v>108</v>
      </c>
      <c r="P115" s="7">
        <v>1172.7699248120302</v>
      </c>
      <c r="R115" t="s">
        <v>309</v>
      </c>
      <c r="S115" t="s">
        <v>1484</v>
      </c>
      <c r="T115" t="s">
        <v>664</v>
      </c>
      <c r="U115" t="s">
        <v>621</v>
      </c>
      <c r="V115" t="s">
        <v>2</v>
      </c>
      <c r="AC115">
        <v>0.08</v>
      </c>
      <c r="AD115">
        <v>0.25</v>
      </c>
      <c r="AE115">
        <v>0.33</v>
      </c>
    </row>
    <row r="116" spans="1:34" x14ac:dyDescent="0.25">
      <c r="A116" s="8"/>
      <c r="B116" t="s">
        <v>1044</v>
      </c>
      <c r="C116">
        <v>1</v>
      </c>
      <c r="D116" t="s">
        <v>343</v>
      </c>
      <c r="E116" t="s">
        <v>1492</v>
      </c>
      <c r="F116" t="s">
        <v>336</v>
      </c>
      <c r="G116">
        <v>15</v>
      </c>
      <c r="H116">
        <v>20</v>
      </c>
      <c r="I116">
        <v>65</v>
      </c>
      <c r="K116">
        <v>19</v>
      </c>
      <c r="L116" t="s">
        <v>1582</v>
      </c>
      <c r="M116">
        <v>19</v>
      </c>
      <c r="O116" t="s">
        <v>108</v>
      </c>
      <c r="P116" s="7">
        <v>1172.7699248120302</v>
      </c>
      <c r="R116" t="s">
        <v>325</v>
      </c>
      <c r="S116" t="s">
        <v>1484</v>
      </c>
      <c r="T116" t="s">
        <v>664</v>
      </c>
      <c r="U116" t="s">
        <v>621</v>
      </c>
      <c r="V116" t="s">
        <v>2</v>
      </c>
      <c r="AC116">
        <v>0.8</v>
      </c>
      <c r="AD116">
        <v>0.8</v>
      </c>
      <c r="AE116">
        <v>1.6</v>
      </c>
    </row>
    <row r="117" spans="1:34" x14ac:dyDescent="0.25">
      <c r="A117" s="8"/>
      <c r="B117" t="s">
        <v>1045</v>
      </c>
      <c r="C117">
        <v>1</v>
      </c>
      <c r="D117" t="s">
        <v>343</v>
      </c>
      <c r="E117" t="s">
        <v>1492</v>
      </c>
      <c r="F117" t="s">
        <v>336</v>
      </c>
      <c r="G117">
        <v>15</v>
      </c>
      <c r="H117">
        <v>20</v>
      </c>
      <c r="I117">
        <v>65</v>
      </c>
      <c r="K117">
        <v>41.3</v>
      </c>
      <c r="L117" t="s">
        <v>1582</v>
      </c>
      <c r="M117">
        <v>41.3</v>
      </c>
      <c r="O117" t="s">
        <v>108</v>
      </c>
      <c r="P117" s="7">
        <v>1172.7699248120302</v>
      </c>
      <c r="R117" t="s">
        <v>325</v>
      </c>
      <c r="S117" t="s">
        <v>780</v>
      </c>
      <c r="T117" t="s">
        <v>664</v>
      </c>
      <c r="U117" t="s">
        <v>621</v>
      </c>
      <c r="V117" t="s">
        <v>2</v>
      </c>
      <c r="AC117">
        <v>0.32</v>
      </c>
      <c r="AD117">
        <v>0.48</v>
      </c>
      <c r="AE117">
        <v>0.8</v>
      </c>
    </row>
    <row r="118" spans="1:34" x14ac:dyDescent="0.25">
      <c r="A118" s="8"/>
      <c r="B118" t="s">
        <v>1046</v>
      </c>
      <c r="C118">
        <v>1</v>
      </c>
      <c r="D118" t="s">
        <v>307</v>
      </c>
      <c r="E118" t="s">
        <v>1492</v>
      </c>
      <c r="F118" t="s">
        <v>261</v>
      </c>
      <c r="G118">
        <v>40</v>
      </c>
      <c r="H118">
        <v>40</v>
      </c>
      <c r="I118">
        <v>20</v>
      </c>
      <c r="K118">
        <v>74.8</v>
      </c>
      <c r="L118" t="s">
        <v>1582</v>
      </c>
      <c r="M118">
        <v>74.8</v>
      </c>
      <c r="O118" t="s">
        <v>108</v>
      </c>
      <c r="P118" s="7">
        <v>1172.7699248120302</v>
      </c>
      <c r="R118" t="s">
        <v>309</v>
      </c>
      <c r="S118" t="s">
        <v>1484</v>
      </c>
      <c r="T118" t="s">
        <v>664</v>
      </c>
      <c r="U118" t="s">
        <v>268</v>
      </c>
      <c r="V118" t="s">
        <v>2</v>
      </c>
      <c r="AC118">
        <v>0.05</v>
      </c>
      <c r="AD118">
        <v>0.1</v>
      </c>
      <c r="AE118">
        <v>0.15000000000000002</v>
      </c>
    </row>
    <row r="119" spans="1:34" x14ac:dyDescent="0.25">
      <c r="A119" s="8"/>
      <c r="B119" t="s">
        <v>1047</v>
      </c>
      <c r="C119">
        <v>1</v>
      </c>
      <c r="D119" t="s">
        <v>307</v>
      </c>
      <c r="E119" t="s">
        <v>1492</v>
      </c>
      <c r="F119" t="s">
        <v>261</v>
      </c>
      <c r="G119">
        <v>40</v>
      </c>
      <c r="H119">
        <v>40</v>
      </c>
      <c r="I119">
        <v>20</v>
      </c>
      <c r="K119">
        <v>80.599999999999994</v>
      </c>
      <c r="L119" t="s">
        <v>1582</v>
      </c>
      <c r="M119">
        <v>80.599999999999994</v>
      </c>
      <c r="O119" t="s">
        <v>108</v>
      </c>
      <c r="P119" s="7">
        <v>1172.7699248120302</v>
      </c>
      <c r="R119" t="s">
        <v>309</v>
      </c>
      <c r="S119" t="s">
        <v>1484</v>
      </c>
      <c r="T119" t="s">
        <v>664</v>
      </c>
      <c r="U119" t="s">
        <v>268</v>
      </c>
      <c r="V119" t="s">
        <v>2</v>
      </c>
      <c r="AC119">
        <v>0.14000000000000001</v>
      </c>
      <c r="AD119">
        <v>0.14000000000000001</v>
      </c>
      <c r="AE119">
        <v>0.28000000000000003</v>
      </c>
    </row>
    <row r="120" spans="1:34" x14ac:dyDescent="0.25">
      <c r="A120" s="8"/>
      <c r="B120" t="s">
        <v>1048</v>
      </c>
      <c r="C120">
        <v>1</v>
      </c>
      <c r="D120" t="s">
        <v>313</v>
      </c>
      <c r="E120" t="s">
        <v>1492</v>
      </c>
      <c r="F120" t="s">
        <v>379</v>
      </c>
      <c r="G120">
        <v>5</v>
      </c>
      <c r="H120">
        <v>45</v>
      </c>
      <c r="I120">
        <v>50</v>
      </c>
      <c r="K120">
        <v>31.5</v>
      </c>
      <c r="L120" t="s">
        <v>1582</v>
      </c>
      <c r="M120">
        <v>31.5</v>
      </c>
      <c r="O120" t="s">
        <v>108</v>
      </c>
      <c r="P120" s="7">
        <v>1172.7699248120302</v>
      </c>
      <c r="R120" t="s">
        <v>325</v>
      </c>
      <c r="S120" t="s">
        <v>1484</v>
      </c>
      <c r="T120" t="s">
        <v>664</v>
      </c>
      <c r="U120" t="s">
        <v>621</v>
      </c>
      <c r="V120" t="s">
        <v>2</v>
      </c>
      <c r="AC120">
        <v>0.08</v>
      </c>
      <c r="AD120">
        <v>0.15</v>
      </c>
      <c r="AE120">
        <v>0.22999999999999998</v>
      </c>
      <c r="AF120">
        <v>0.08</v>
      </c>
      <c r="AG120">
        <v>0.15</v>
      </c>
      <c r="AH120">
        <v>0.22999999999999998</v>
      </c>
    </row>
    <row r="121" spans="1:34" x14ac:dyDescent="0.25">
      <c r="A121" s="8"/>
      <c r="B121" t="s">
        <v>1049</v>
      </c>
      <c r="C121">
        <v>1</v>
      </c>
      <c r="D121" t="s">
        <v>313</v>
      </c>
      <c r="E121" t="s">
        <v>1492</v>
      </c>
      <c r="F121" t="s">
        <v>379</v>
      </c>
      <c r="G121">
        <v>5</v>
      </c>
      <c r="H121">
        <v>45</v>
      </c>
      <c r="I121">
        <v>50</v>
      </c>
      <c r="K121">
        <v>45.5</v>
      </c>
      <c r="L121" t="s">
        <v>1582</v>
      </c>
      <c r="M121">
        <v>45.5</v>
      </c>
      <c r="O121" t="s">
        <v>108</v>
      </c>
      <c r="P121" s="7">
        <v>1172.7699248120302</v>
      </c>
      <c r="R121" t="s">
        <v>325</v>
      </c>
      <c r="S121" t="s">
        <v>1484</v>
      </c>
      <c r="T121" t="s">
        <v>664</v>
      </c>
      <c r="U121" t="s">
        <v>621</v>
      </c>
      <c r="V121" t="s">
        <v>2</v>
      </c>
      <c r="AC121">
        <v>0.14000000000000001</v>
      </c>
      <c r="AD121">
        <v>0.15</v>
      </c>
      <c r="AE121">
        <v>0.29000000000000004</v>
      </c>
      <c r="AF121">
        <v>0.03</v>
      </c>
      <c r="AG121">
        <v>0.05</v>
      </c>
      <c r="AH121">
        <v>0.08</v>
      </c>
    </row>
    <row r="122" spans="1:34" x14ac:dyDescent="0.25">
      <c r="A122" s="8"/>
      <c r="B122" t="s">
        <v>1050</v>
      </c>
      <c r="C122">
        <v>1</v>
      </c>
      <c r="D122" t="s">
        <v>313</v>
      </c>
      <c r="E122" t="s">
        <v>1492</v>
      </c>
      <c r="F122" t="s">
        <v>379</v>
      </c>
      <c r="G122">
        <v>5</v>
      </c>
      <c r="H122">
        <v>45</v>
      </c>
      <c r="I122">
        <v>50</v>
      </c>
      <c r="K122">
        <v>35.6</v>
      </c>
      <c r="L122" t="s">
        <v>1582</v>
      </c>
      <c r="M122">
        <v>35.6</v>
      </c>
      <c r="O122" t="s">
        <v>108</v>
      </c>
      <c r="P122" s="7">
        <v>1172.7699248120302</v>
      </c>
      <c r="R122" t="s">
        <v>309</v>
      </c>
      <c r="S122" t="s">
        <v>42</v>
      </c>
      <c r="T122" t="s">
        <v>664</v>
      </c>
      <c r="U122" t="s">
        <v>308</v>
      </c>
      <c r="V122" t="s">
        <v>2</v>
      </c>
      <c r="AC122">
        <v>0.1</v>
      </c>
      <c r="AE122">
        <v>0.1</v>
      </c>
      <c r="AF122">
        <v>0.05</v>
      </c>
      <c r="AG122">
        <v>0.3</v>
      </c>
      <c r="AH122">
        <v>0.35</v>
      </c>
    </row>
    <row r="123" spans="1:34" x14ac:dyDescent="0.25">
      <c r="A123" s="8"/>
      <c r="B123" t="s">
        <v>1051</v>
      </c>
      <c r="C123">
        <v>1</v>
      </c>
      <c r="D123" t="s">
        <v>313</v>
      </c>
      <c r="E123" t="s">
        <v>1492</v>
      </c>
      <c r="F123" t="s">
        <v>379</v>
      </c>
      <c r="G123">
        <v>5</v>
      </c>
      <c r="H123">
        <v>45</v>
      </c>
      <c r="I123">
        <v>50</v>
      </c>
      <c r="K123">
        <v>29</v>
      </c>
      <c r="L123" t="s">
        <v>1582</v>
      </c>
      <c r="M123">
        <v>29</v>
      </c>
      <c r="O123" t="s">
        <v>108</v>
      </c>
      <c r="P123" s="7">
        <v>1172.7699248120302</v>
      </c>
      <c r="R123" t="s">
        <v>309</v>
      </c>
      <c r="S123" t="s">
        <v>42</v>
      </c>
      <c r="T123" t="s">
        <v>664</v>
      </c>
      <c r="U123" t="s">
        <v>308</v>
      </c>
      <c r="V123" t="s">
        <v>2</v>
      </c>
      <c r="AG123">
        <v>0.1</v>
      </c>
      <c r="AH123">
        <v>0.1</v>
      </c>
    </row>
    <row r="124" spans="1:34" x14ac:dyDescent="0.25">
      <c r="A124" s="8"/>
      <c r="B124" t="s">
        <v>1052</v>
      </c>
      <c r="C124">
        <v>1</v>
      </c>
      <c r="D124" t="s">
        <v>313</v>
      </c>
      <c r="E124" t="s">
        <v>1492</v>
      </c>
      <c r="F124" t="s">
        <v>379</v>
      </c>
      <c r="G124">
        <v>5</v>
      </c>
      <c r="H124">
        <v>45</v>
      </c>
      <c r="I124">
        <v>50</v>
      </c>
      <c r="K124">
        <v>41.7</v>
      </c>
      <c r="L124" t="s">
        <v>1582</v>
      </c>
      <c r="M124">
        <v>41.7</v>
      </c>
      <c r="O124" t="s">
        <v>108</v>
      </c>
      <c r="P124" s="7">
        <v>1172.7699248120302</v>
      </c>
      <c r="R124" t="s">
        <v>325</v>
      </c>
      <c r="S124" t="s">
        <v>42</v>
      </c>
      <c r="T124" t="s">
        <v>664</v>
      </c>
      <c r="U124" t="s">
        <v>621</v>
      </c>
      <c r="V124" t="s">
        <v>2</v>
      </c>
      <c r="AC124">
        <v>0.5</v>
      </c>
      <c r="AD124">
        <v>0.35</v>
      </c>
      <c r="AE124">
        <v>0.85</v>
      </c>
      <c r="AF124">
        <v>0.55000000000000004</v>
      </c>
      <c r="AG124">
        <v>0.33</v>
      </c>
      <c r="AH124">
        <v>0.88000000000000012</v>
      </c>
    </row>
    <row r="125" spans="1:34" x14ac:dyDescent="0.25">
      <c r="A125" s="8"/>
      <c r="B125" t="s">
        <v>1053</v>
      </c>
      <c r="C125">
        <v>1</v>
      </c>
      <c r="D125" t="s">
        <v>313</v>
      </c>
      <c r="E125" t="s">
        <v>1492</v>
      </c>
      <c r="F125" t="s">
        <v>379</v>
      </c>
      <c r="G125">
        <v>5</v>
      </c>
      <c r="H125">
        <v>45</v>
      </c>
      <c r="I125">
        <v>50</v>
      </c>
      <c r="K125">
        <v>36</v>
      </c>
      <c r="L125" t="s">
        <v>1582</v>
      </c>
      <c r="M125">
        <v>36</v>
      </c>
      <c r="O125" t="s">
        <v>108</v>
      </c>
      <c r="P125" s="7">
        <v>1172.7699248120302</v>
      </c>
      <c r="R125" t="s">
        <v>330</v>
      </c>
      <c r="S125" t="s">
        <v>42</v>
      </c>
      <c r="T125" t="s">
        <v>664</v>
      </c>
      <c r="U125" t="s">
        <v>621</v>
      </c>
      <c r="V125" t="s">
        <v>2</v>
      </c>
      <c r="AC125">
        <v>0.2</v>
      </c>
      <c r="AD125">
        <v>0.21</v>
      </c>
      <c r="AE125">
        <v>0.41000000000000003</v>
      </c>
      <c r="AF125">
        <v>0.54</v>
      </c>
      <c r="AG125">
        <v>0.35</v>
      </c>
      <c r="AH125">
        <v>0.89</v>
      </c>
    </row>
    <row r="126" spans="1:34" x14ac:dyDescent="0.25">
      <c r="A126" s="8"/>
      <c r="B126" t="s">
        <v>1054</v>
      </c>
      <c r="C126">
        <v>1</v>
      </c>
      <c r="D126" t="s">
        <v>313</v>
      </c>
      <c r="E126" t="s">
        <v>1492</v>
      </c>
      <c r="F126" t="s">
        <v>261</v>
      </c>
      <c r="G126">
        <v>40</v>
      </c>
      <c r="H126">
        <v>40</v>
      </c>
      <c r="I126">
        <v>20</v>
      </c>
      <c r="K126">
        <v>23.1</v>
      </c>
      <c r="L126" t="s">
        <v>1582</v>
      </c>
      <c r="M126">
        <v>23.1</v>
      </c>
      <c r="O126" t="s">
        <v>108</v>
      </c>
      <c r="P126" s="7">
        <v>1172.7699248120302</v>
      </c>
      <c r="R126" t="s">
        <v>325</v>
      </c>
      <c r="S126" t="s">
        <v>780</v>
      </c>
      <c r="T126" t="s">
        <v>664</v>
      </c>
      <c r="U126" t="s">
        <v>308</v>
      </c>
      <c r="V126" t="s">
        <v>2</v>
      </c>
      <c r="AC126">
        <v>0.15</v>
      </c>
      <c r="AD126">
        <v>0.42</v>
      </c>
      <c r="AE126">
        <v>0.56999999999999995</v>
      </c>
      <c r="AF126">
        <v>0.05</v>
      </c>
      <c r="AG126">
        <v>0.08</v>
      </c>
      <c r="AH126">
        <v>0.13</v>
      </c>
    </row>
    <row r="127" spans="1:34" x14ac:dyDescent="0.25">
      <c r="A127" s="8"/>
      <c r="B127" t="s">
        <v>1055</v>
      </c>
      <c r="C127">
        <v>1</v>
      </c>
      <c r="D127" t="s">
        <v>313</v>
      </c>
      <c r="E127" t="s">
        <v>1492</v>
      </c>
      <c r="F127" t="s">
        <v>261</v>
      </c>
      <c r="G127">
        <v>40</v>
      </c>
      <c r="H127">
        <v>40</v>
      </c>
      <c r="I127">
        <v>20</v>
      </c>
      <c r="K127">
        <v>29.6</v>
      </c>
      <c r="L127" t="s">
        <v>1582</v>
      </c>
      <c r="M127">
        <v>29.6</v>
      </c>
      <c r="O127" t="s">
        <v>108</v>
      </c>
      <c r="P127" s="7">
        <v>1172.7699248120302</v>
      </c>
      <c r="R127" t="s">
        <v>325</v>
      </c>
      <c r="S127" t="s">
        <v>780</v>
      </c>
      <c r="T127" t="s">
        <v>664</v>
      </c>
      <c r="U127" t="s">
        <v>308</v>
      </c>
      <c r="V127" t="s">
        <v>2</v>
      </c>
      <c r="AC127">
        <v>0.16</v>
      </c>
      <c r="AD127">
        <v>0.26</v>
      </c>
      <c r="AE127">
        <v>0.42000000000000004</v>
      </c>
      <c r="AF127">
        <v>0.2</v>
      </c>
      <c r="AG127">
        <v>0.32</v>
      </c>
      <c r="AH127">
        <v>0.52</v>
      </c>
    </row>
    <row r="128" spans="1:34" x14ac:dyDescent="0.25">
      <c r="A128" s="8"/>
      <c r="B128" t="s">
        <v>1056</v>
      </c>
      <c r="C128">
        <v>1</v>
      </c>
      <c r="D128" t="s">
        <v>313</v>
      </c>
      <c r="E128" t="s">
        <v>1492</v>
      </c>
      <c r="F128" t="s">
        <v>260</v>
      </c>
      <c r="G128">
        <v>20</v>
      </c>
      <c r="H128">
        <v>65</v>
      </c>
      <c r="I128">
        <v>15</v>
      </c>
      <c r="K128">
        <v>33.4</v>
      </c>
      <c r="L128" t="s">
        <v>1582</v>
      </c>
      <c r="M128">
        <v>33.4</v>
      </c>
      <c r="O128" t="s">
        <v>108</v>
      </c>
      <c r="P128" s="7">
        <v>1172.7699248120302</v>
      </c>
      <c r="R128" t="s">
        <v>309</v>
      </c>
      <c r="S128" t="s">
        <v>780</v>
      </c>
      <c r="T128" t="s">
        <v>664</v>
      </c>
      <c r="U128" t="s">
        <v>621</v>
      </c>
      <c r="V128" t="s">
        <v>2</v>
      </c>
      <c r="AC128">
        <v>7.0000000000000007E-2</v>
      </c>
      <c r="AD128">
        <v>0.28000000000000003</v>
      </c>
      <c r="AE128">
        <v>0.35000000000000003</v>
      </c>
      <c r="AF128">
        <v>0.03</v>
      </c>
      <c r="AG128">
        <v>0.12</v>
      </c>
      <c r="AH128">
        <v>0.15</v>
      </c>
    </row>
    <row r="129" spans="1:37" x14ac:dyDescent="0.25">
      <c r="A129" s="8"/>
      <c r="B129" t="s">
        <v>1057</v>
      </c>
      <c r="C129">
        <v>1</v>
      </c>
      <c r="D129" t="s">
        <v>313</v>
      </c>
      <c r="E129" t="s">
        <v>1492</v>
      </c>
      <c r="F129" t="s">
        <v>260</v>
      </c>
      <c r="G129">
        <v>20</v>
      </c>
      <c r="H129">
        <v>65</v>
      </c>
      <c r="I129">
        <v>15</v>
      </c>
      <c r="K129">
        <v>40.299999999999997</v>
      </c>
      <c r="L129" t="s">
        <v>1582</v>
      </c>
      <c r="M129">
        <v>40.299999999999997</v>
      </c>
      <c r="O129" t="s">
        <v>108</v>
      </c>
      <c r="P129" s="7">
        <v>1172.7699248120302</v>
      </c>
      <c r="R129" t="s">
        <v>309</v>
      </c>
      <c r="S129" t="s">
        <v>780</v>
      </c>
      <c r="T129" t="s">
        <v>664</v>
      </c>
      <c r="U129" t="s">
        <v>621</v>
      </c>
      <c r="V129" t="s">
        <v>2</v>
      </c>
      <c r="AC129">
        <v>7.0000000000000007E-2</v>
      </c>
      <c r="AD129">
        <v>0.22</v>
      </c>
      <c r="AE129">
        <v>0.29000000000000004</v>
      </c>
      <c r="AF129">
        <v>0.22</v>
      </c>
      <c r="AG129">
        <v>0.9</v>
      </c>
      <c r="AH129">
        <v>1.1200000000000001</v>
      </c>
    </row>
    <row r="130" spans="1:37" x14ac:dyDescent="0.25">
      <c r="A130" s="8"/>
      <c r="B130" t="s">
        <v>1058</v>
      </c>
      <c r="C130">
        <v>1</v>
      </c>
      <c r="D130" t="s">
        <v>307</v>
      </c>
      <c r="E130" t="s">
        <v>1492</v>
      </c>
      <c r="F130" t="s">
        <v>378</v>
      </c>
      <c r="G130">
        <v>10</v>
      </c>
      <c r="H130">
        <v>55</v>
      </c>
      <c r="I130">
        <v>35</v>
      </c>
      <c r="K130">
        <v>34.5</v>
      </c>
      <c r="L130" t="s">
        <v>1582</v>
      </c>
      <c r="M130">
        <v>34.5</v>
      </c>
      <c r="O130" t="s">
        <v>108</v>
      </c>
      <c r="P130" s="7">
        <v>1172.7699248120302</v>
      </c>
      <c r="R130" t="s">
        <v>309</v>
      </c>
      <c r="S130" t="s">
        <v>42</v>
      </c>
      <c r="T130" t="s">
        <v>664</v>
      </c>
      <c r="U130" t="s">
        <v>268</v>
      </c>
      <c r="V130" t="s">
        <v>2</v>
      </c>
      <c r="AC130">
        <v>0.2</v>
      </c>
      <c r="AD130">
        <v>0.4</v>
      </c>
      <c r="AE130">
        <v>0.60000000000000009</v>
      </c>
      <c r="AF130">
        <v>0.05</v>
      </c>
      <c r="AG130">
        <v>0.32</v>
      </c>
      <c r="AH130">
        <v>0.37</v>
      </c>
    </row>
    <row r="131" spans="1:37" x14ac:dyDescent="0.25">
      <c r="A131" s="8"/>
      <c r="B131" t="s">
        <v>1059</v>
      </c>
      <c r="C131">
        <v>1</v>
      </c>
      <c r="D131" t="s">
        <v>307</v>
      </c>
      <c r="E131" t="s">
        <v>1492</v>
      </c>
      <c r="F131" t="s">
        <v>378</v>
      </c>
      <c r="G131">
        <v>10</v>
      </c>
      <c r="H131">
        <v>55</v>
      </c>
      <c r="I131">
        <v>35</v>
      </c>
      <c r="K131">
        <v>25.7</v>
      </c>
      <c r="L131" t="s">
        <v>1582</v>
      </c>
      <c r="M131">
        <v>25.7</v>
      </c>
      <c r="O131" t="s">
        <v>108</v>
      </c>
      <c r="P131" s="7">
        <v>1172.7699248120302</v>
      </c>
      <c r="R131" t="s">
        <v>309</v>
      </c>
      <c r="S131" t="s">
        <v>42</v>
      </c>
      <c r="T131" t="s">
        <v>664</v>
      </c>
      <c r="U131" t="s">
        <v>268</v>
      </c>
      <c r="V131" t="s">
        <v>2</v>
      </c>
      <c r="AC131">
        <v>0.05</v>
      </c>
      <c r="AD131">
        <v>0.4</v>
      </c>
      <c r="AE131">
        <v>0.45</v>
      </c>
      <c r="AF131">
        <v>0.04</v>
      </c>
      <c r="AG131">
        <v>0.3</v>
      </c>
      <c r="AH131">
        <v>0.33999999999999997</v>
      </c>
    </row>
    <row r="132" spans="1:37" x14ac:dyDescent="0.25">
      <c r="A132" s="8"/>
      <c r="B132" t="s">
        <v>1060</v>
      </c>
      <c r="C132">
        <v>1</v>
      </c>
      <c r="D132" t="s">
        <v>313</v>
      </c>
      <c r="E132" t="s">
        <v>1492</v>
      </c>
      <c r="F132" t="s">
        <v>378</v>
      </c>
      <c r="G132">
        <v>10</v>
      </c>
      <c r="H132">
        <v>55</v>
      </c>
      <c r="I132">
        <v>35</v>
      </c>
      <c r="K132">
        <v>19.7</v>
      </c>
      <c r="L132" t="s">
        <v>1582</v>
      </c>
      <c r="M132">
        <v>19.7</v>
      </c>
      <c r="O132" t="s">
        <v>108</v>
      </c>
      <c r="P132" s="7">
        <v>1172.7699248120302</v>
      </c>
      <c r="R132" t="s">
        <v>309</v>
      </c>
      <c r="S132" t="s">
        <v>1484</v>
      </c>
      <c r="T132" t="s">
        <v>664</v>
      </c>
      <c r="U132" t="s">
        <v>621</v>
      </c>
      <c r="V132" t="s">
        <v>2</v>
      </c>
      <c r="AC132">
        <v>0.18</v>
      </c>
      <c r="AD132">
        <v>0.23</v>
      </c>
      <c r="AE132">
        <v>0.41000000000000003</v>
      </c>
      <c r="AF132">
        <v>0.8</v>
      </c>
      <c r="AG132">
        <v>0.43</v>
      </c>
      <c r="AH132">
        <v>1.23</v>
      </c>
    </row>
    <row r="133" spans="1:37" x14ac:dyDescent="0.25">
      <c r="A133" s="8"/>
      <c r="B133" t="s">
        <v>1061</v>
      </c>
      <c r="C133">
        <v>1</v>
      </c>
      <c r="D133" t="s">
        <v>313</v>
      </c>
      <c r="E133" t="s">
        <v>1492</v>
      </c>
      <c r="F133" t="s">
        <v>378</v>
      </c>
      <c r="G133">
        <v>10</v>
      </c>
      <c r="H133">
        <v>55</v>
      </c>
      <c r="I133">
        <v>35</v>
      </c>
      <c r="K133">
        <v>34.799999999999997</v>
      </c>
      <c r="L133" t="s">
        <v>1582</v>
      </c>
      <c r="M133">
        <v>34.799999999999997</v>
      </c>
      <c r="O133" t="s">
        <v>108</v>
      </c>
      <c r="P133" s="7">
        <v>1172.7699248120302</v>
      </c>
      <c r="R133" t="s">
        <v>309</v>
      </c>
      <c r="S133" t="s">
        <v>1484</v>
      </c>
      <c r="T133" t="s">
        <v>664</v>
      </c>
      <c r="U133" t="s">
        <v>621</v>
      </c>
      <c r="V133" t="s">
        <v>2</v>
      </c>
      <c r="AC133">
        <v>0.12</v>
      </c>
      <c r="AD133">
        <v>0.14000000000000001</v>
      </c>
      <c r="AE133">
        <v>0.26</v>
      </c>
      <c r="AF133">
        <v>0.36</v>
      </c>
      <c r="AG133">
        <v>0.53</v>
      </c>
      <c r="AH133">
        <v>0.89</v>
      </c>
    </row>
    <row r="134" spans="1:37" x14ac:dyDescent="0.25">
      <c r="A134" s="8"/>
      <c r="B134" t="s">
        <v>1062</v>
      </c>
      <c r="C134">
        <v>1</v>
      </c>
      <c r="D134" t="s">
        <v>307</v>
      </c>
      <c r="E134" t="s">
        <v>1492</v>
      </c>
      <c r="F134" t="s">
        <v>261</v>
      </c>
      <c r="G134">
        <v>40</v>
      </c>
      <c r="H134">
        <v>40</v>
      </c>
      <c r="I134">
        <v>20</v>
      </c>
      <c r="K134">
        <v>46.9</v>
      </c>
      <c r="L134" t="s">
        <v>1582</v>
      </c>
      <c r="M134">
        <v>46.9</v>
      </c>
      <c r="O134" t="s">
        <v>108</v>
      </c>
      <c r="P134" s="7">
        <v>1172.7699248120302</v>
      </c>
      <c r="R134" t="s">
        <v>325</v>
      </c>
      <c r="S134" t="s">
        <v>1484</v>
      </c>
      <c r="T134" t="s">
        <v>664</v>
      </c>
      <c r="U134" t="s">
        <v>268</v>
      </c>
      <c r="V134" t="s">
        <v>2</v>
      </c>
      <c r="AC134">
        <v>0.2</v>
      </c>
      <c r="AD134">
        <v>0.6</v>
      </c>
      <c r="AE134">
        <v>0.8</v>
      </c>
      <c r="AF134">
        <v>0.05</v>
      </c>
      <c r="AG134">
        <v>0.17</v>
      </c>
      <c r="AH134">
        <v>0.22000000000000003</v>
      </c>
    </row>
    <row r="135" spans="1:37" x14ac:dyDescent="0.25">
      <c r="A135" s="8"/>
      <c r="B135" t="s">
        <v>1063</v>
      </c>
      <c r="C135">
        <v>1</v>
      </c>
      <c r="D135" t="s">
        <v>307</v>
      </c>
      <c r="E135" t="s">
        <v>1492</v>
      </c>
      <c r="F135" t="s">
        <v>261</v>
      </c>
      <c r="G135">
        <v>40</v>
      </c>
      <c r="H135">
        <v>40</v>
      </c>
      <c r="I135">
        <v>20</v>
      </c>
      <c r="K135">
        <v>50.3</v>
      </c>
      <c r="L135" t="s">
        <v>1582</v>
      </c>
      <c r="M135">
        <v>50.3</v>
      </c>
      <c r="O135" t="s">
        <v>108</v>
      </c>
      <c r="P135" s="7">
        <v>1172.7699248120302</v>
      </c>
      <c r="R135" t="s">
        <v>325</v>
      </c>
      <c r="S135" t="s">
        <v>1484</v>
      </c>
      <c r="T135" t="s">
        <v>664</v>
      </c>
      <c r="U135" t="s">
        <v>268</v>
      </c>
      <c r="V135" t="s">
        <v>2</v>
      </c>
      <c r="AC135">
        <v>0.13</v>
      </c>
      <c r="AD135">
        <v>0.2</v>
      </c>
      <c r="AE135">
        <v>0.33</v>
      </c>
      <c r="AF135">
        <v>0.16</v>
      </c>
      <c r="AG135">
        <v>0.13</v>
      </c>
      <c r="AH135">
        <v>0.29000000000000004</v>
      </c>
    </row>
    <row r="136" spans="1:37" x14ac:dyDescent="0.25">
      <c r="A136" s="8" t="s">
        <v>1129</v>
      </c>
      <c r="B136" t="s">
        <v>1130</v>
      </c>
      <c r="C136">
        <v>1</v>
      </c>
      <c r="D136" t="s">
        <v>307</v>
      </c>
      <c r="E136" t="s">
        <v>225</v>
      </c>
      <c r="F136" t="s">
        <v>260</v>
      </c>
      <c r="G136">
        <v>19</v>
      </c>
      <c r="H136">
        <v>60</v>
      </c>
      <c r="I136">
        <v>21</v>
      </c>
      <c r="J136">
        <v>1.45</v>
      </c>
      <c r="L136" t="s">
        <v>1582</v>
      </c>
      <c r="N136">
        <v>7</v>
      </c>
      <c r="O136" t="s">
        <v>108</v>
      </c>
      <c r="P136">
        <v>844.69</v>
      </c>
      <c r="Q136">
        <v>60</v>
      </c>
      <c r="R136" t="s">
        <v>309</v>
      </c>
      <c r="S136" t="s">
        <v>42</v>
      </c>
      <c r="T136" t="s">
        <v>664</v>
      </c>
      <c r="U136" t="s">
        <v>268</v>
      </c>
      <c r="V136" t="s">
        <v>2</v>
      </c>
      <c r="X136">
        <v>240</v>
      </c>
      <c r="AC136">
        <v>7.4999999999999997E-2</v>
      </c>
      <c r="AE136">
        <v>0.1</v>
      </c>
      <c r="AI136">
        <v>3.125E-2</v>
      </c>
      <c r="AK136">
        <v>4.1666666666666671E-2</v>
      </c>
    </row>
    <row r="137" spans="1:37" x14ac:dyDescent="0.25">
      <c r="A137" s="8"/>
      <c r="B137" t="s">
        <v>1151</v>
      </c>
      <c r="C137">
        <v>1</v>
      </c>
      <c r="D137" t="s">
        <v>307</v>
      </c>
      <c r="E137" t="s">
        <v>299</v>
      </c>
      <c r="F137" t="s">
        <v>260</v>
      </c>
      <c r="G137">
        <v>22.5</v>
      </c>
      <c r="H137">
        <v>55.1</v>
      </c>
      <c r="I137">
        <v>22.4</v>
      </c>
      <c r="J137">
        <v>1.74</v>
      </c>
      <c r="L137" t="s">
        <v>1582</v>
      </c>
      <c r="N137">
        <v>7</v>
      </c>
      <c r="O137" t="s">
        <v>108</v>
      </c>
      <c r="P137">
        <v>735.61999999999978</v>
      </c>
      <c r="Q137">
        <v>38</v>
      </c>
      <c r="R137" t="s">
        <v>309</v>
      </c>
      <c r="S137" t="s">
        <v>42</v>
      </c>
      <c r="T137" t="s">
        <v>664</v>
      </c>
      <c r="U137" t="s">
        <v>268</v>
      </c>
      <c r="V137" t="s">
        <v>2</v>
      </c>
      <c r="X137">
        <v>220</v>
      </c>
      <c r="AC137">
        <v>7.4999999999999997E-2</v>
      </c>
      <c r="AE137">
        <v>0.14000000000000001</v>
      </c>
      <c r="AI137">
        <v>3.125E-2</v>
      </c>
      <c r="AK137">
        <v>5.8333333333333341E-2</v>
      </c>
    </row>
    <row r="138" spans="1:37" x14ac:dyDescent="0.25">
      <c r="A138" s="8"/>
      <c r="B138" t="s">
        <v>1131</v>
      </c>
      <c r="C138">
        <v>1</v>
      </c>
      <c r="D138" t="s">
        <v>307</v>
      </c>
      <c r="E138" t="s">
        <v>225</v>
      </c>
      <c r="F138" t="s">
        <v>260</v>
      </c>
      <c r="G138">
        <v>22.5</v>
      </c>
      <c r="H138">
        <v>55.1</v>
      </c>
      <c r="I138">
        <v>22.4</v>
      </c>
      <c r="J138">
        <v>1.74</v>
      </c>
      <c r="L138" t="s">
        <v>1582</v>
      </c>
      <c r="N138">
        <v>7</v>
      </c>
      <c r="O138" t="s">
        <v>108</v>
      </c>
      <c r="P138">
        <v>805.11999999999966</v>
      </c>
      <c r="Q138">
        <v>51</v>
      </c>
      <c r="R138" t="s">
        <v>309</v>
      </c>
      <c r="S138" t="s">
        <v>42</v>
      </c>
      <c r="T138" t="s">
        <v>665</v>
      </c>
      <c r="U138" t="s">
        <v>268</v>
      </c>
      <c r="V138" t="s">
        <v>2</v>
      </c>
      <c r="X138">
        <v>155</v>
      </c>
      <c r="AC138">
        <v>0.125</v>
      </c>
      <c r="AE138">
        <v>0.2</v>
      </c>
      <c r="AI138">
        <v>5.2083333333333336E-2</v>
      </c>
      <c r="AK138">
        <v>8.3333333333333343E-2</v>
      </c>
    </row>
    <row r="139" spans="1:37" x14ac:dyDescent="0.25">
      <c r="A139" s="8"/>
      <c r="B139" t="s">
        <v>1132</v>
      </c>
      <c r="C139">
        <v>1</v>
      </c>
      <c r="D139" t="s">
        <v>307</v>
      </c>
      <c r="E139" t="s">
        <v>299</v>
      </c>
      <c r="F139" t="s">
        <v>260</v>
      </c>
      <c r="G139">
        <v>22.5</v>
      </c>
      <c r="H139">
        <v>55.1</v>
      </c>
      <c r="I139">
        <v>22.4</v>
      </c>
      <c r="J139">
        <v>1.74</v>
      </c>
      <c r="L139" t="s">
        <v>1582</v>
      </c>
      <c r="N139">
        <v>7</v>
      </c>
      <c r="O139" t="s">
        <v>108</v>
      </c>
      <c r="P139">
        <v>1301.0800000000002</v>
      </c>
      <c r="Q139">
        <v>0</v>
      </c>
      <c r="R139" t="s">
        <v>309</v>
      </c>
      <c r="S139" t="s">
        <v>42</v>
      </c>
      <c r="T139" t="s">
        <v>665</v>
      </c>
      <c r="U139" t="s">
        <v>268</v>
      </c>
      <c r="V139" t="s">
        <v>2</v>
      </c>
      <c r="X139">
        <v>140</v>
      </c>
      <c r="AC139">
        <v>0.27500000000000002</v>
      </c>
      <c r="AE139">
        <v>0.5</v>
      </c>
      <c r="AI139">
        <v>0.11458333333333333</v>
      </c>
      <c r="AK139">
        <v>0.20833333333333334</v>
      </c>
    </row>
    <row r="140" spans="1:37" x14ac:dyDescent="0.25">
      <c r="A140" s="8"/>
      <c r="B140" t="s">
        <v>1133</v>
      </c>
      <c r="C140">
        <v>1</v>
      </c>
      <c r="D140" t="s">
        <v>307</v>
      </c>
      <c r="E140" t="s">
        <v>225</v>
      </c>
      <c r="F140" t="s">
        <v>260</v>
      </c>
      <c r="G140">
        <v>19</v>
      </c>
      <c r="H140">
        <v>60</v>
      </c>
      <c r="I140">
        <v>21</v>
      </c>
      <c r="J140">
        <v>1.45</v>
      </c>
      <c r="L140" t="s">
        <v>1582</v>
      </c>
      <c r="N140">
        <v>7</v>
      </c>
      <c r="O140" t="s">
        <v>108</v>
      </c>
      <c r="P140">
        <v>1043.5099999999998</v>
      </c>
      <c r="Q140">
        <v>13</v>
      </c>
      <c r="R140" t="s">
        <v>309</v>
      </c>
      <c r="S140" t="s">
        <v>42</v>
      </c>
      <c r="T140" t="s">
        <v>664</v>
      </c>
      <c r="U140" t="s">
        <v>268</v>
      </c>
      <c r="V140" t="s">
        <v>2</v>
      </c>
      <c r="X140">
        <v>425</v>
      </c>
      <c r="AC140">
        <v>0.16500000000000001</v>
      </c>
      <c r="AE140">
        <v>0.76</v>
      </c>
      <c r="AI140">
        <v>6.8750000000000006E-2</v>
      </c>
      <c r="AK140">
        <v>0.31666666666666665</v>
      </c>
    </row>
    <row r="141" spans="1:37" x14ac:dyDescent="0.25">
      <c r="A141" s="8"/>
      <c r="B141" t="s">
        <v>1152</v>
      </c>
      <c r="C141">
        <v>1</v>
      </c>
      <c r="D141" t="s">
        <v>307</v>
      </c>
      <c r="E141" t="s">
        <v>225</v>
      </c>
      <c r="F141" t="s">
        <v>260</v>
      </c>
      <c r="G141">
        <v>22.5</v>
      </c>
      <c r="H141">
        <v>55.1</v>
      </c>
      <c r="I141">
        <v>22.4</v>
      </c>
      <c r="J141">
        <v>1.74</v>
      </c>
      <c r="L141" t="s">
        <v>1582</v>
      </c>
      <c r="N141">
        <v>7</v>
      </c>
      <c r="O141" t="s">
        <v>108</v>
      </c>
      <c r="P141">
        <v>844.69</v>
      </c>
      <c r="Q141">
        <v>60</v>
      </c>
      <c r="R141" t="s">
        <v>309</v>
      </c>
      <c r="S141" t="s">
        <v>42</v>
      </c>
      <c r="T141" t="s">
        <v>664</v>
      </c>
      <c r="U141" t="s">
        <v>268</v>
      </c>
      <c r="V141" t="s">
        <v>2</v>
      </c>
      <c r="X141">
        <v>305</v>
      </c>
      <c r="AC141">
        <v>0.125</v>
      </c>
      <c r="AE141">
        <v>0.94</v>
      </c>
      <c r="AI141">
        <v>5.2083333333333336E-2</v>
      </c>
      <c r="AK141">
        <v>0.39166666666666666</v>
      </c>
    </row>
    <row r="142" spans="1:37" x14ac:dyDescent="0.25">
      <c r="A142" s="8"/>
      <c r="B142" t="s">
        <v>1134</v>
      </c>
      <c r="C142">
        <v>1</v>
      </c>
      <c r="D142" t="s">
        <v>307</v>
      </c>
      <c r="E142" t="s">
        <v>299</v>
      </c>
      <c r="F142" t="s">
        <v>260</v>
      </c>
      <c r="G142">
        <v>22.5</v>
      </c>
      <c r="H142">
        <v>55.1</v>
      </c>
      <c r="I142">
        <v>22.4</v>
      </c>
      <c r="J142">
        <v>1.74</v>
      </c>
      <c r="L142" t="s">
        <v>1582</v>
      </c>
      <c r="N142">
        <v>7</v>
      </c>
      <c r="O142" t="s">
        <v>108</v>
      </c>
      <c r="P142">
        <v>735.61999999999978</v>
      </c>
      <c r="Q142">
        <v>38</v>
      </c>
      <c r="R142" t="s">
        <v>309</v>
      </c>
      <c r="S142" t="s">
        <v>42</v>
      </c>
      <c r="T142" t="s">
        <v>665</v>
      </c>
      <c r="U142" t="s">
        <v>268</v>
      </c>
      <c r="V142" t="s">
        <v>2</v>
      </c>
      <c r="X142">
        <v>190</v>
      </c>
      <c r="AC142">
        <v>0.125</v>
      </c>
      <c r="AE142">
        <v>0.82</v>
      </c>
      <c r="AI142">
        <v>5.2083333333333336E-2</v>
      </c>
      <c r="AK142">
        <v>0.34166666666666662</v>
      </c>
    </row>
    <row r="143" spans="1:37" x14ac:dyDescent="0.25">
      <c r="A143" s="8"/>
      <c r="B143" t="s">
        <v>1135</v>
      </c>
      <c r="C143">
        <v>1</v>
      </c>
      <c r="D143" t="s">
        <v>307</v>
      </c>
      <c r="E143" t="s">
        <v>225</v>
      </c>
      <c r="F143" t="s">
        <v>260</v>
      </c>
      <c r="G143">
        <v>22.5</v>
      </c>
      <c r="H143">
        <v>55.1</v>
      </c>
      <c r="I143">
        <v>22.4</v>
      </c>
      <c r="J143">
        <v>1.74</v>
      </c>
      <c r="L143" t="s">
        <v>1582</v>
      </c>
      <c r="N143">
        <v>7</v>
      </c>
      <c r="O143" t="s">
        <v>108</v>
      </c>
      <c r="P143">
        <v>805.11999999999966</v>
      </c>
      <c r="Q143">
        <v>51</v>
      </c>
      <c r="R143" t="s">
        <v>309</v>
      </c>
      <c r="S143" t="s">
        <v>42</v>
      </c>
      <c r="T143" t="s">
        <v>665</v>
      </c>
      <c r="U143" t="s">
        <v>268</v>
      </c>
      <c r="V143" t="s">
        <v>2</v>
      </c>
      <c r="X143">
        <v>180</v>
      </c>
      <c r="AC143">
        <v>0.19500000000000001</v>
      </c>
      <c r="AE143">
        <v>0.9</v>
      </c>
      <c r="AI143">
        <v>8.1250000000000003E-2</v>
      </c>
      <c r="AK143">
        <v>0.37500000000000006</v>
      </c>
    </row>
    <row r="144" spans="1:37" x14ac:dyDescent="0.25">
      <c r="A144" s="8"/>
      <c r="B144" t="s">
        <v>1136</v>
      </c>
      <c r="C144">
        <v>1</v>
      </c>
      <c r="D144" t="s">
        <v>307</v>
      </c>
      <c r="E144" t="s">
        <v>299</v>
      </c>
      <c r="F144" t="s">
        <v>260</v>
      </c>
      <c r="G144">
        <v>19</v>
      </c>
      <c r="H144">
        <v>60</v>
      </c>
      <c r="I144">
        <v>21</v>
      </c>
      <c r="J144">
        <v>1.45</v>
      </c>
      <c r="L144" t="s">
        <v>1582</v>
      </c>
      <c r="N144">
        <v>7</v>
      </c>
      <c r="O144" t="s">
        <v>108</v>
      </c>
      <c r="P144">
        <v>1301.0800000000002</v>
      </c>
      <c r="Q144">
        <v>0</v>
      </c>
      <c r="R144" t="s">
        <v>309</v>
      </c>
      <c r="S144" t="s">
        <v>42</v>
      </c>
      <c r="T144" t="s">
        <v>664</v>
      </c>
      <c r="U144" t="s">
        <v>268</v>
      </c>
      <c r="V144" t="s">
        <v>2</v>
      </c>
      <c r="X144">
        <v>410</v>
      </c>
      <c r="AC144">
        <v>0.31</v>
      </c>
      <c r="AE144">
        <v>0.64</v>
      </c>
      <c r="AI144">
        <v>0.12916666666666665</v>
      </c>
      <c r="AK144">
        <v>0.26666666666666666</v>
      </c>
    </row>
    <row r="145" spans="1:40" x14ac:dyDescent="0.25">
      <c r="A145" s="8"/>
      <c r="B145" t="s">
        <v>1153</v>
      </c>
      <c r="C145">
        <v>1</v>
      </c>
      <c r="D145" t="s">
        <v>307</v>
      </c>
      <c r="E145" t="s">
        <v>225</v>
      </c>
      <c r="F145" t="s">
        <v>260</v>
      </c>
      <c r="G145">
        <v>22.5</v>
      </c>
      <c r="H145">
        <v>55.1</v>
      </c>
      <c r="I145">
        <v>22.4</v>
      </c>
      <c r="J145">
        <v>1.74</v>
      </c>
      <c r="L145" t="s">
        <v>1582</v>
      </c>
      <c r="N145">
        <v>7</v>
      </c>
      <c r="O145" t="s">
        <v>108</v>
      </c>
      <c r="P145">
        <v>1043.5099999999998</v>
      </c>
      <c r="Q145">
        <v>13</v>
      </c>
      <c r="R145" t="s">
        <v>309</v>
      </c>
      <c r="S145" t="s">
        <v>42</v>
      </c>
      <c r="T145" t="s">
        <v>664</v>
      </c>
      <c r="U145" t="s">
        <v>268</v>
      </c>
      <c r="V145" t="s">
        <v>2</v>
      </c>
      <c r="X145">
        <v>315</v>
      </c>
      <c r="AC145">
        <v>0.16500000000000001</v>
      </c>
      <c r="AE145">
        <v>0.72</v>
      </c>
      <c r="AI145">
        <v>6.8750000000000006E-2</v>
      </c>
      <c r="AK145">
        <v>0.3</v>
      </c>
    </row>
    <row r="146" spans="1:40" x14ac:dyDescent="0.25">
      <c r="A146" s="8"/>
      <c r="B146" t="s">
        <v>1137</v>
      </c>
      <c r="C146">
        <v>1</v>
      </c>
      <c r="D146" t="s">
        <v>307</v>
      </c>
      <c r="E146" t="s">
        <v>225</v>
      </c>
      <c r="F146" t="s">
        <v>260</v>
      </c>
      <c r="G146">
        <v>22.5</v>
      </c>
      <c r="H146">
        <v>55.1</v>
      </c>
      <c r="I146">
        <v>22.4</v>
      </c>
      <c r="J146">
        <v>1.74</v>
      </c>
      <c r="L146" t="s">
        <v>1582</v>
      </c>
      <c r="N146">
        <v>7</v>
      </c>
      <c r="O146" t="s">
        <v>108</v>
      </c>
      <c r="P146">
        <v>844.69</v>
      </c>
      <c r="Q146">
        <v>60</v>
      </c>
      <c r="R146" t="s">
        <v>309</v>
      </c>
      <c r="S146" t="s">
        <v>42</v>
      </c>
      <c r="T146" t="s">
        <v>665</v>
      </c>
      <c r="U146" t="s">
        <v>268</v>
      </c>
      <c r="V146" t="s">
        <v>2</v>
      </c>
      <c r="X146">
        <v>245</v>
      </c>
      <c r="AC146">
        <v>0.24</v>
      </c>
      <c r="AE146">
        <v>0.8</v>
      </c>
      <c r="AI146">
        <v>0.1</v>
      </c>
      <c r="AK146">
        <v>0.33333333333333337</v>
      </c>
    </row>
    <row r="147" spans="1:40" x14ac:dyDescent="0.25">
      <c r="A147" s="8"/>
      <c r="B147" t="s">
        <v>1138</v>
      </c>
      <c r="C147">
        <v>1</v>
      </c>
      <c r="D147" t="s">
        <v>307</v>
      </c>
      <c r="E147" t="s">
        <v>299</v>
      </c>
      <c r="F147" t="s">
        <v>260</v>
      </c>
      <c r="G147">
        <v>22.5</v>
      </c>
      <c r="H147">
        <v>55.1</v>
      </c>
      <c r="I147">
        <v>22.4</v>
      </c>
      <c r="J147">
        <v>1.74</v>
      </c>
      <c r="L147" t="s">
        <v>1582</v>
      </c>
      <c r="N147">
        <v>7</v>
      </c>
      <c r="O147" t="s">
        <v>108</v>
      </c>
      <c r="P147">
        <v>735.61999999999978</v>
      </c>
      <c r="Q147">
        <v>38</v>
      </c>
      <c r="R147" t="s">
        <v>309</v>
      </c>
      <c r="S147" t="s">
        <v>42</v>
      </c>
      <c r="T147" t="s">
        <v>665</v>
      </c>
      <c r="U147" t="s">
        <v>268</v>
      </c>
      <c r="V147" t="s">
        <v>2</v>
      </c>
      <c r="X147">
        <v>270</v>
      </c>
      <c r="AC147">
        <v>0.27</v>
      </c>
      <c r="AE147">
        <v>0.76</v>
      </c>
      <c r="AI147">
        <v>0.11250000000000002</v>
      </c>
      <c r="AK147">
        <v>0.31666666666666665</v>
      </c>
    </row>
    <row r="148" spans="1:40" x14ac:dyDescent="0.25">
      <c r="A148" s="8"/>
      <c r="B148" t="s">
        <v>1139</v>
      </c>
      <c r="C148">
        <v>1</v>
      </c>
      <c r="D148" t="s">
        <v>307</v>
      </c>
      <c r="E148" t="s">
        <v>225</v>
      </c>
      <c r="F148" t="s">
        <v>260</v>
      </c>
      <c r="G148">
        <v>19</v>
      </c>
      <c r="H148">
        <v>60</v>
      </c>
      <c r="I148">
        <v>21</v>
      </c>
      <c r="J148">
        <v>1.45</v>
      </c>
      <c r="L148" t="s">
        <v>1582</v>
      </c>
      <c r="N148">
        <v>7</v>
      </c>
      <c r="O148" t="s">
        <v>108</v>
      </c>
      <c r="P148">
        <v>805.11999999999966</v>
      </c>
      <c r="Q148">
        <v>51</v>
      </c>
      <c r="R148" t="s">
        <v>309</v>
      </c>
      <c r="S148" t="s">
        <v>42</v>
      </c>
      <c r="T148" t="s">
        <v>664</v>
      </c>
      <c r="U148" t="s">
        <v>268</v>
      </c>
      <c r="V148" t="s">
        <v>2</v>
      </c>
      <c r="X148">
        <v>420</v>
      </c>
      <c r="AC148">
        <v>0.255</v>
      </c>
      <c r="AE148">
        <v>0.8</v>
      </c>
      <c r="AI148">
        <v>0.10625000000000001</v>
      </c>
      <c r="AK148">
        <v>0.33333333333333337</v>
      </c>
    </row>
    <row r="149" spans="1:40" x14ac:dyDescent="0.25">
      <c r="A149" s="8"/>
      <c r="B149" t="s">
        <v>1154</v>
      </c>
      <c r="C149">
        <v>1</v>
      </c>
      <c r="D149" t="s">
        <v>307</v>
      </c>
      <c r="E149" t="s">
        <v>299</v>
      </c>
      <c r="F149" t="s">
        <v>260</v>
      </c>
      <c r="G149">
        <v>22.5</v>
      </c>
      <c r="H149">
        <v>55.1</v>
      </c>
      <c r="I149">
        <v>22.4</v>
      </c>
      <c r="J149">
        <v>1.74</v>
      </c>
      <c r="L149" t="s">
        <v>1582</v>
      </c>
      <c r="N149">
        <v>7</v>
      </c>
      <c r="O149" t="s">
        <v>108</v>
      </c>
      <c r="P149">
        <v>1301.0800000000002</v>
      </c>
      <c r="Q149">
        <v>0</v>
      </c>
      <c r="R149" t="s">
        <v>309</v>
      </c>
      <c r="S149" t="s">
        <v>42</v>
      </c>
      <c r="T149" t="s">
        <v>664</v>
      </c>
      <c r="U149" t="s">
        <v>268</v>
      </c>
      <c r="V149" t="s">
        <v>2</v>
      </c>
      <c r="X149">
        <v>305</v>
      </c>
      <c r="AC149">
        <v>0.13</v>
      </c>
      <c r="AE149">
        <v>0.57999999999999996</v>
      </c>
      <c r="AI149">
        <v>5.4166666666666662E-2</v>
      </c>
      <c r="AK149">
        <v>0.24166666666666664</v>
      </c>
    </row>
    <row r="150" spans="1:40" x14ac:dyDescent="0.25">
      <c r="A150" s="8"/>
      <c r="B150" t="s">
        <v>1140</v>
      </c>
      <c r="C150">
        <v>1</v>
      </c>
      <c r="D150" t="s">
        <v>307</v>
      </c>
      <c r="E150" t="s">
        <v>225</v>
      </c>
      <c r="F150" t="s">
        <v>260</v>
      </c>
      <c r="G150">
        <v>22.5</v>
      </c>
      <c r="H150">
        <v>55.1</v>
      </c>
      <c r="I150">
        <v>22.4</v>
      </c>
      <c r="J150">
        <v>1.74</v>
      </c>
      <c r="L150" t="s">
        <v>1582</v>
      </c>
      <c r="N150">
        <v>7</v>
      </c>
      <c r="O150" t="s">
        <v>108</v>
      </c>
      <c r="P150">
        <v>1043.5099999999998</v>
      </c>
      <c r="Q150">
        <v>13</v>
      </c>
      <c r="R150" t="s">
        <v>309</v>
      </c>
      <c r="S150" t="s">
        <v>42</v>
      </c>
      <c r="T150" t="s">
        <v>665</v>
      </c>
      <c r="U150" t="s">
        <v>268</v>
      </c>
      <c r="V150" t="s">
        <v>2</v>
      </c>
      <c r="X150">
        <v>305</v>
      </c>
      <c r="AC150">
        <v>0.20499999999999999</v>
      </c>
      <c r="AE150">
        <v>0.66</v>
      </c>
      <c r="AI150">
        <v>8.5416666666666655E-2</v>
      </c>
      <c r="AK150">
        <v>0.27500000000000002</v>
      </c>
    </row>
    <row r="151" spans="1:40" x14ac:dyDescent="0.25">
      <c r="A151" s="8"/>
      <c r="B151" t="s">
        <v>1141</v>
      </c>
      <c r="C151">
        <v>1</v>
      </c>
      <c r="D151" t="s">
        <v>307</v>
      </c>
      <c r="E151" t="s">
        <v>225</v>
      </c>
      <c r="F151" t="s">
        <v>260</v>
      </c>
      <c r="G151">
        <v>22.5</v>
      </c>
      <c r="H151">
        <v>55.1</v>
      </c>
      <c r="I151">
        <v>22.4</v>
      </c>
      <c r="J151">
        <v>1.74</v>
      </c>
      <c r="L151" t="s">
        <v>1582</v>
      </c>
      <c r="N151">
        <v>7</v>
      </c>
      <c r="O151" t="s">
        <v>108</v>
      </c>
      <c r="P151">
        <v>844.69</v>
      </c>
      <c r="Q151">
        <v>60</v>
      </c>
      <c r="R151" t="s">
        <v>309</v>
      </c>
      <c r="S151" t="s">
        <v>42</v>
      </c>
      <c r="T151" t="s">
        <v>665</v>
      </c>
      <c r="U151" t="s">
        <v>268</v>
      </c>
      <c r="V151" t="s">
        <v>2</v>
      </c>
      <c r="X151">
        <v>280</v>
      </c>
      <c r="AC151">
        <v>0.20499999999999999</v>
      </c>
      <c r="AE151">
        <v>0.68</v>
      </c>
      <c r="AI151">
        <v>8.5416666666666655E-2</v>
      </c>
      <c r="AK151">
        <v>0.28333333333333333</v>
      </c>
    </row>
    <row r="152" spans="1:40" x14ac:dyDescent="0.25">
      <c r="A152" s="8"/>
      <c r="B152" t="s">
        <v>1142</v>
      </c>
      <c r="C152">
        <v>1</v>
      </c>
      <c r="D152" t="s">
        <v>307</v>
      </c>
      <c r="E152" t="s">
        <v>299</v>
      </c>
      <c r="F152" t="s">
        <v>260</v>
      </c>
      <c r="G152">
        <v>19</v>
      </c>
      <c r="H152">
        <v>60</v>
      </c>
      <c r="I152">
        <v>21</v>
      </c>
      <c r="J152">
        <v>1.45</v>
      </c>
      <c r="L152" t="s">
        <v>1582</v>
      </c>
      <c r="N152">
        <v>7</v>
      </c>
      <c r="O152" t="s">
        <v>108</v>
      </c>
      <c r="P152">
        <v>735.61999999999978</v>
      </c>
      <c r="Q152">
        <v>38</v>
      </c>
      <c r="R152" t="s">
        <v>309</v>
      </c>
      <c r="S152" t="s">
        <v>42</v>
      </c>
      <c r="T152" t="s">
        <v>664</v>
      </c>
      <c r="U152" t="s">
        <v>268</v>
      </c>
      <c r="V152" t="s">
        <v>2</v>
      </c>
      <c r="X152">
        <v>270</v>
      </c>
      <c r="AC152">
        <v>0.08</v>
      </c>
      <c r="AE152">
        <v>0.3</v>
      </c>
      <c r="AI152">
        <v>3.3333333333333333E-2</v>
      </c>
      <c r="AK152">
        <v>0.125</v>
      </c>
    </row>
    <row r="153" spans="1:40" x14ac:dyDescent="0.25">
      <c r="A153" s="8"/>
      <c r="B153" t="s">
        <v>1155</v>
      </c>
      <c r="C153">
        <v>1</v>
      </c>
      <c r="D153" t="s">
        <v>307</v>
      </c>
      <c r="E153" t="s">
        <v>225</v>
      </c>
      <c r="F153" t="s">
        <v>260</v>
      </c>
      <c r="G153">
        <v>22.5</v>
      </c>
      <c r="H153">
        <v>55.1</v>
      </c>
      <c r="I153">
        <v>22.4</v>
      </c>
      <c r="J153">
        <v>1.74</v>
      </c>
      <c r="L153" t="s">
        <v>1582</v>
      </c>
      <c r="N153">
        <v>7</v>
      </c>
      <c r="O153" t="s">
        <v>108</v>
      </c>
      <c r="P153">
        <v>805.11999999999966</v>
      </c>
      <c r="Q153">
        <v>51</v>
      </c>
      <c r="R153" t="s">
        <v>309</v>
      </c>
      <c r="S153" t="s">
        <v>42</v>
      </c>
      <c r="T153" t="s">
        <v>664</v>
      </c>
      <c r="U153" t="s">
        <v>268</v>
      </c>
      <c r="V153" t="s">
        <v>2</v>
      </c>
      <c r="X153">
        <v>265</v>
      </c>
      <c r="AC153">
        <v>7.0000000000000007E-2</v>
      </c>
      <c r="AE153">
        <v>0.42</v>
      </c>
      <c r="AI153">
        <v>2.9166666666666671E-2</v>
      </c>
      <c r="AK153">
        <v>0.17500000000000002</v>
      </c>
    </row>
    <row r="154" spans="1:40" x14ac:dyDescent="0.25">
      <c r="A154" s="8"/>
      <c r="B154" t="s">
        <v>1143</v>
      </c>
      <c r="C154">
        <v>1</v>
      </c>
      <c r="D154" t="s">
        <v>307</v>
      </c>
      <c r="E154" t="s">
        <v>299</v>
      </c>
      <c r="F154" t="s">
        <v>260</v>
      </c>
      <c r="G154">
        <v>22.5</v>
      </c>
      <c r="H154">
        <v>55.1</v>
      </c>
      <c r="I154">
        <v>22.4</v>
      </c>
      <c r="J154">
        <v>1.74</v>
      </c>
      <c r="L154" t="s">
        <v>1582</v>
      </c>
      <c r="N154">
        <v>7</v>
      </c>
      <c r="O154" t="s">
        <v>108</v>
      </c>
      <c r="P154">
        <v>1301.0800000000002</v>
      </c>
      <c r="Q154">
        <v>0</v>
      </c>
      <c r="R154" t="s">
        <v>309</v>
      </c>
      <c r="S154" t="s">
        <v>42</v>
      </c>
      <c r="T154" t="s">
        <v>665</v>
      </c>
      <c r="U154" t="s">
        <v>268</v>
      </c>
      <c r="V154" t="s">
        <v>2</v>
      </c>
      <c r="X154">
        <v>155</v>
      </c>
      <c r="AC154">
        <v>6.5000000000000002E-2</v>
      </c>
      <c r="AE154">
        <v>0.26</v>
      </c>
      <c r="AI154">
        <v>2.7083333333333331E-2</v>
      </c>
      <c r="AK154">
        <v>0.10833333333333332</v>
      </c>
    </row>
    <row r="155" spans="1:40" x14ac:dyDescent="0.25">
      <c r="A155" s="8"/>
      <c r="B155" t="s">
        <v>1144</v>
      </c>
      <c r="C155">
        <v>1</v>
      </c>
      <c r="D155" t="s">
        <v>307</v>
      </c>
      <c r="E155" t="s">
        <v>225</v>
      </c>
      <c r="F155" t="s">
        <v>260</v>
      </c>
      <c r="G155">
        <v>22.5</v>
      </c>
      <c r="H155">
        <v>55.1</v>
      </c>
      <c r="I155">
        <v>22.4</v>
      </c>
      <c r="J155">
        <v>1.74</v>
      </c>
      <c r="L155" t="s">
        <v>1582</v>
      </c>
      <c r="N155">
        <v>7</v>
      </c>
      <c r="O155" t="s">
        <v>108</v>
      </c>
      <c r="P155">
        <v>1043.5099999999998</v>
      </c>
      <c r="Q155">
        <v>13</v>
      </c>
      <c r="R155" t="s">
        <v>309</v>
      </c>
      <c r="S155" t="s">
        <v>42</v>
      </c>
      <c r="T155" t="s">
        <v>665</v>
      </c>
      <c r="U155" t="s">
        <v>268</v>
      </c>
      <c r="V155" t="s">
        <v>2</v>
      </c>
      <c r="X155">
        <v>170</v>
      </c>
      <c r="AC155">
        <v>0.115</v>
      </c>
      <c r="AE155">
        <v>0.32</v>
      </c>
      <c r="AI155">
        <v>4.791666666666667E-2</v>
      </c>
      <c r="AK155">
        <v>0.13333333333333333</v>
      </c>
    </row>
    <row r="156" spans="1:40" x14ac:dyDescent="0.25">
      <c r="A156" s="8" t="s">
        <v>1210</v>
      </c>
      <c r="B156" t="s">
        <v>1243</v>
      </c>
      <c r="C156">
        <v>1</v>
      </c>
      <c r="D156" t="s">
        <v>307</v>
      </c>
      <c r="E156" t="s">
        <v>1492</v>
      </c>
      <c r="F156" t="s">
        <v>260</v>
      </c>
      <c r="G156">
        <v>17</v>
      </c>
      <c r="H156">
        <v>65</v>
      </c>
      <c r="I156">
        <v>18</v>
      </c>
      <c r="J156">
        <v>1.74</v>
      </c>
      <c r="K156">
        <v>26.6</v>
      </c>
      <c r="L156" t="s">
        <v>1582</v>
      </c>
      <c r="M156">
        <v>26.6</v>
      </c>
      <c r="N156">
        <v>5.8</v>
      </c>
      <c r="O156" t="s">
        <v>108</v>
      </c>
      <c r="P156">
        <v>613.1699999999995</v>
      </c>
      <c r="Q156">
        <v>0</v>
      </c>
      <c r="U156" t="s">
        <v>308</v>
      </c>
      <c r="V156" t="s">
        <v>2</v>
      </c>
      <c r="Z156">
        <v>1.4491003501992512</v>
      </c>
      <c r="AB156">
        <v>2155</v>
      </c>
      <c r="AF156">
        <v>3.0717908465161216E-5</v>
      </c>
      <c r="AH156">
        <v>1.4445719116048788E-3</v>
      </c>
      <c r="AL156">
        <v>3.95E-2</v>
      </c>
      <c r="AN156">
        <v>1.0900000000000001</v>
      </c>
    </row>
    <row r="157" spans="1:40" x14ac:dyDescent="0.25">
      <c r="A157" s="8"/>
      <c r="B157" t="s">
        <v>1211</v>
      </c>
      <c r="C157">
        <v>1</v>
      </c>
      <c r="D157" t="s">
        <v>307</v>
      </c>
      <c r="E157" t="s">
        <v>1492</v>
      </c>
      <c r="F157" t="s">
        <v>260</v>
      </c>
      <c r="G157">
        <v>17</v>
      </c>
      <c r="H157">
        <v>65</v>
      </c>
      <c r="I157">
        <v>18</v>
      </c>
      <c r="J157">
        <v>1.74</v>
      </c>
      <c r="K157">
        <v>26.6</v>
      </c>
      <c r="L157" t="s">
        <v>1582</v>
      </c>
      <c r="M157">
        <v>26.6</v>
      </c>
      <c r="N157">
        <v>5.8</v>
      </c>
      <c r="O157" t="s">
        <v>108</v>
      </c>
      <c r="P157">
        <v>613.1699999999995</v>
      </c>
      <c r="Q157">
        <v>9.6</v>
      </c>
      <c r="R157" t="s">
        <v>309</v>
      </c>
      <c r="S157" t="s">
        <v>42</v>
      </c>
      <c r="U157" t="s">
        <v>308</v>
      </c>
      <c r="V157" t="s">
        <v>2</v>
      </c>
      <c r="Z157">
        <v>1.524574326772129</v>
      </c>
      <c r="AB157">
        <v>1595</v>
      </c>
      <c r="AF157">
        <v>2.4755464315903875E-3</v>
      </c>
      <c r="AH157">
        <v>8.3776113995894224E-3</v>
      </c>
      <c r="AL157">
        <v>2.34</v>
      </c>
      <c r="AN157">
        <v>3.9449999999999998</v>
      </c>
    </row>
    <row r="158" spans="1:40" x14ac:dyDescent="0.25">
      <c r="A158" s="8"/>
      <c r="B158" t="s">
        <v>1212</v>
      </c>
      <c r="C158">
        <v>1</v>
      </c>
      <c r="D158" t="s">
        <v>307</v>
      </c>
      <c r="E158" t="s">
        <v>1492</v>
      </c>
      <c r="F158" t="s">
        <v>260</v>
      </c>
      <c r="G158">
        <v>17</v>
      </c>
      <c r="H158">
        <v>65</v>
      </c>
      <c r="I158">
        <v>18</v>
      </c>
      <c r="J158">
        <v>1.74</v>
      </c>
      <c r="K158">
        <v>30.2</v>
      </c>
      <c r="L158" t="s">
        <v>1582</v>
      </c>
      <c r="M158">
        <v>30.2</v>
      </c>
      <c r="N158">
        <v>5.8</v>
      </c>
      <c r="O158" t="s">
        <v>108</v>
      </c>
      <c r="P158">
        <v>613.1699999999995</v>
      </c>
      <c r="Q158">
        <v>12.2</v>
      </c>
      <c r="R158" t="s">
        <v>309</v>
      </c>
      <c r="S158" t="s">
        <v>42</v>
      </c>
      <c r="U158" t="s">
        <v>308</v>
      </c>
      <c r="V158" t="s">
        <v>2</v>
      </c>
      <c r="Z158">
        <v>1.1698466368796039</v>
      </c>
      <c r="AB158">
        <v>1290</v>
      </c>
      <c r="AF158">
        <v>1.7962806424344886E-3</v>
      </c>
      <c r="AH158">
        <v>6.8832266634464437E-3</v>
      </c>
      <c r="AL158">
        <v>1.915</v>
      </c>
      <c r="AN158">
        <v>3.6850000000000001</v>
      </c>
    </row>
    <row r="159" spans="1:40" x14ac:dyDescent="0.25">
      <c r="A159" s="8"/>
      <c r="B159" t="s">
        <v>1213</v>
      </c>
      <c r="C159">
        <v>1</v>
      </c>
      <c r="D159" t="s">
        <v>307</v>
      </c>
      <c r="E159" t="s">
        <v>1492</v>
      </c>
      <c r="F159" t="s">
        <v>260</v>
      </c>
      <c r="G159">
        <v>17</v>
      </c>
      <c r="H159">
        <v>65</v>
      </c>
      <c r="I159">
        <v>18</v>
      </c>
      <c r="J159">
        <v>1.74</v>
      </c>
      <c r="K159">
        <v>31.1</v>
      </c>
      <c r="L159" t="s">
        <v>1582</v>
      </c>
      <c r="M159">
        <v>31.1</v>
      </c>
      <c r="N159">
        <v>5.8</v>
      </c>
      <c r="O159" t="s">
        <v>108</v>
      </c>
      <c r="P159">
        <v>613.1699999999995</v>
      </c>
      <c r="Q159">
        <v>9.6</v>
      </c>
      <c r="R159" t="s">
        <v>309</v>
      </c>
      <c r="S159" t="s">
        <v>42</v>
      </c>
      <c r="U159" t="s">
        <v>308</v>
      </c>
      <c r="V159" t="s">
        <v>2</v>
      </c>
      <c r="Z159">
        <v>0.60303707281729269</v>
      </c>
      <c r="AB159">
        <v>770</v>
      </c>
      <c r="AF159">
        <v>1.5170269291148411E-3</v>
      </c>
      <c r="AH159">
        <v>4.7095761381475663E-3</v>
      </c>
      <c r="AL159">
        <v>1.855</v>
      </c>
      <c r="AN159">
        <v>2.85</v>
      </c>
    </row>
    <row r="160" spans="1:40" x14ac:dyDescent="0.25">
      <c r="A160" s="8"/>
      <c r="B160" t="s">
        <v>1214</v>
      </c>
      <c r="C160">
        <v>1</v>
      </c>
      <c r="D160" t="s">
        <v>307</v>
      </c>
      <c r="E160" t="s">
        <v>1492</v>
      </c>
      <c r="F160" t="s">
        <v>260</v>
      </c>
      <c r="G160">
        <v>17</v>
      </c>
      <c r="H160">
        <v>65</v>
      </c>
      <c r="I160">
        <v>18</v>
      </c>
      <c r="J160">
        <v>1.74</v>
      </c>
      <c r="K160">
        <v>27.3</v>
      </c>
      <c r="L160" t="s">
        <v>1582</v>
      </c>
      <c r="M160">
        <v>27.3</v>
      </c>
      <c r="N160">
        <v>5.8</v>
      </c>
      <c r="O160" t="s">
        <v>108</v>
      </c>
      <c r="P160">
        <v>613.1699999999995</v>
      </c>
      <c r="Q160">
        <v>12.2</v>
      </c>
      <c r="R160" t="s">
        <v>309</v>
      </c>
      <c r="S160" t="s">
        <v>42</v>
      </c>
      <c r="U160" t="s">
        <v>308</v>
      </c>
      <c r="V160" t="s">
        <v>2</v>
      </c>
      <c r="Z160">
        <v>1.426458157227388</v>
      </c>
      <c r="AB160">
        <v>2140</v>
      </c>
      <c r="AF160">
        <v>1.7434488588334743E-3</v>
      </c>
      <c r="AH160">
        <v>7.1851225697379542E-3</v>
      </c>
      <c r="AL160">
        <v>2.6</v>
      </c>
      <c r="AN160">
        <v>5.2</v>
      </c>
    </row>
    <row r="161" spans="1:40" x14ac:dyDescent="0.25">
      <c r="A161" s="8"/>
      <c r="B161" t="s">
        <v>1215</v>
      </c>
      <c r="C161">
        <v>1</v>
      </c>
      <c r="D161" t="s">
        <v>307</v>
      </c>
      <c r="E161" t="s">
        <v>1492</v>
      </c>
      <c r="F161" t="s">
        <v>260</v>
      </c>
      <c r="G161">
        <v>17</v>
      </c>
      <c r="H161">
        <v>65</v>
      </c>
      <c r="I161">
        <v>18</v>
      </c>
      <c r="J161">
        <v>1.74</v>
      </c>
      <c r="K161">
        <v>40.200000000000003</v>
      </c>
      <c r="L161" t="s">
        <v>1582</v>
      </c>
      <c r="M161">
        <v>40.200000000000003</v>
      </c>
      <c r="N161">
        <v>5.8</v>
      </c>
      <c r="O161" t="s">
        <v>108</v>
      </c>
      <c r="P161">
        <v>613.1699999999995</v>
      </c>
      <c r="Q161">
        <v>9.6</v>
      </c>
      <c r="R161" t="s">
        <v>309</v>
      </c>
      <c r="S161" t="s">
        <v>1484</v>
      </c>
      <c r="U161" t="s">
        <v>308</v>
      </c>
      <c r="V161" t="s">
        <v>2</v>
      </c>
      <c r="Z161">
        <v>0.57284748218814163</v>
      </c>
      <c r="AB161">
        <v>935</v>
      </c>
      <c r="AF161">
        <v>1.3736263736263736E-4</v>
      </c>
      <c r="AH161">
        <v>1.9321338002656683E-3</v>
      </c>
      <c r="AL161">
        <v>0.26150000000000001</v>
      </c>
      <c r="AN161">
        <v>1.58</v>
      </c>
    </row>
    <row r="162" spans="1:40" x14ac:dyDescent="0.25">
      <c r="A162" s="8"/>
      <c r="B162" t="s">
        <v>1216</v>
      </c>
      <c r="C162">
        <v>1</v>
      </c>
      <c r="D162" t="s">
        <v>307</v>
      </c>
      <c r="E162" t="s">
        <v>1492</v>
      </c>
      <c r="F162" t="s">
        <v>260</v>
      </c>
      <c r="G162">
        <v>17</v>
      </c>
      <c r="H162">
        <v>65</v>
      </c>
      <c r="I162">
        <v>18</v>
      </c>
      <c r="J162">
        <v>1.74</v>
      </c>
      <c r="K162">
        <v>62</v>
      </c>
      <c r="L162" t="s">
        <v>1582</v>
      </c>
      <c r="M162">
        <v>62</v>
      </c>
      <c r="N162">
        <v>5.8</v>
      </c>
      <c r="O162" t="s">
        <v>108</v>
      </c>
      <c r="P162">
        <v>613.1699999999995</v>
      </c>
      <c r="Q162">
        <v>12.2</v>
      </c>
      <c r="R162" t="s">
        <v>309</v>
      </c>
      <c r="S162" t="s">
        <v>1484</v>
      </c>
      <c r="U162" t="s">
        <v>308</v>
      </c>
      <c r="V162" t="s">
        <v>2</v>
      </c>
      <c r="Z162">
        <v>5.705832628909552</v>
      </c>
      <c r="AB162">
        <v>4880</v>
      </c>
      <c r="AF162">
        <v>5.758664412510566E-4</v>
      </c>
      <c r="AH162">
        <v>9.8719961357324002E-3</v>
      </c>
      <c r="AL162">
        <v>0.51</v>
      </c>
      <c r="AN162">
        <v>4.2300000000000004</v>
      </c>
    </row>
    <row r="163" spans="1:40" x14ac:dyDescent="0.25">
      <c r="A163" s="8"/>
      <c r="B163" t="s">
        <v>1217</v>
      </c>
      <c r="C163">
        <v>1</v>
      </c>
      <c r="D163" t="s">
        <v>307</v>
      </c>
      <c r="E163" t="s">
        <v>1492</v>
      </c>
      <c r="F163" t="s">
        <v>260</v>
      </c>
      <c r="G163">
        <v>17</v>
      </c>
      <c r="H163">
        <v>65</v>
      </c>
      <c r="I163">
        <v>18</v>
      </c>
      <c r="J163">
        <v>1.74</v>
      </c>
      <c r="K163">
        <v>38.200000000000003</v>
      </c>
      <c r="L163" t="s">
        <v>1582</v>
      </c>
      <c r="M163">
        <v>38.200000000000003</v>
      </c>
      <c r="N163">
        <v>5.8</v>
      </c>
      <c r="O163" t="s">
        <v>108</v>
      </c>
      <c r="P163">
        <v>613.1699999999995</v>
      </c>
      <c r="Q163">
        <v>9.6</v>
      </c>
      <c r="R163" t="s">
        <v>309</v>
      </c>
      <c r="S163" t="s">
        <v>42</v>
      </c>
      <c r="U163" t="s">
        <v>308</v>
      </c>
      <c r="V163" t="s">
        <v>708</v>
      </c>
      <c r="Z163">
        <v>0.77738195870064009</v>
      </c>
      <c r="AB163">
        <v>1075</v>
      </c>
      <c r="AF163">
        <v>1.1547518415650285E-3</v>
      </c>
      <c r="AH163">
        <v>5.1322304069556816E-3</v>
      </c>
      <c r="AL163">
        <v>1.6950000000000001</v>
      </c>
      <c r="AN163">
        <v>3.59</v>
      </c>
    </row>
    <row r="164" spans="1:40" x14ac:dyDescent="0.25">
      <c r="A164" s="8"/>
      <c r="B164" t="s">
        <v>1218</v>
      </c>
      <c r="C164">
        <v>1</v>
      </c>
      <c r="D164" t="s">
        <v>307</v>
      </c>
      <c r="E164" t="s">
        <v>1492</v>
      </c>
      <c r="F164" t="s">
        <v>260</v>
      </c>
      <c r="G164">
        <v>17</v>
      </c>
      <c r="H164">
        <v>65</v>
      </c>
      <c r="I164">
        <v>18</v>
      </c>
      <c r="J164">
        <v>1.74</v>
      </c>
      <c r="K164">
        <v>26.3</v>
      </c>
      <c r="L164" t="s">
        <v>1582</v>
      </c>
      <c r="M164">
        <v>26.3</v>
      </c>
      <c r="N164">
        <v>5.8</v>
      </c>
      <c r="O164" t="s">
        <v>108</v>
      </c>
      <c r="P164">
        <v>613.1699999999995</v>
      </c>
      <c r="Q164">
        <v>12.2</v>
      </c>
      <c r="R164" t="s">
        <v>309</v>
      </c>
      <c r="S164" t="s">
        <v>42</v>
      </c>
      <c r="U164" t="s">
        <v>308</v>
      </c>
      <c r="V164" t="s">
        <v>708</v>
      </c>
      <c r="Z164">
        <v>0.74643762830576021</v>
      </c>
      <c r="AB164">
        <v>1110</v>
      </c>
      <c r="AF164">
        <v>2.362335466731071E-3</v>
      </c>
      <c r="AH164">
        <v>6.4152880086946014E-3</v>
      </c>
      <c r="AL164">
        <v>3.4449999999999998</v>
      </c>
      <c r="AN164">
        <v>4.6349999999999998</v>
      </c>
    </row>
    <row r="165" spans="1:40" x14ac:dyDescent="0.25">
      <c r="A165" s="8" t="s">
        <v>1576</v>
      </c>
      <c r="B165" t="s">
        <v>1339</v>
      </c>
      <c r="C165">
        <v>1</v>
      </c>
      <c r="D165" t="s">
        <v>307</v>
      </c>
      <c r="E165" t="s">
        <v>225</v>
      </c>
      <c r="F165" t="s">
        <v>260</v>
      </c>
      <c r="G165">
        <v>27</v>
      </c>
      <c r="H165">
        <v>54</v>
      </c>
      <c r="I165">
        <v>19</v>
      </c>
      <c r="J165">
        <v>1.1599999999999999</v>
      </c>
      <c r="N165">
        <v>5.5</v>
      </c>
      <c r="O165" t="s">
        <v>108</v>
      </c>
      <c r="Q165">
        <v>0</v>
      </c>
      <c r="R165" t="s">
        <v>309</v>
      </c>
      <c r="S165" t="s">
        <v>42</v>
      </c>
      <c r="U165" t="s">
        <v>268</v>
      </c>
      <c r="V165" t="s">
        <v>708</v>
      </c>
      <c r="W165">
        <v>29.875</v>
      </c>
      <c r="Z165">
        <v>1904.375</v>
      </c>
      <c r="AF165">
        <v>6.6250000000000003E-2</v>
      </c>
      <c r="AH165">
        <v>1.59375</v>
      </c>
    </row>
    <row r="166" spans="1:40" x14ac:dyDescent="0.25">
      <c r="A166" s="8"/>
      <c r="B166" t="s">
        <v>1340</v>
      </c>
      <c r="C166">
        <v>1</v>
      </c>
      <c r="D166" t="s">
        <v>307</v>
      </c>
      <c r="E166" t="s">
        <v>299</v>
      </c>
      <c r="F166" t="s">
        <v>260</v>
      </c>
      <c r="G166">
        <v>27</v>
      </c>
      <c r="H166">
        <v>54</v>
      </c>
      <c r="I166">
        <v>19</v>
      </c>
      <c r="J166">
        <v>1.1599999999999999</v>
      </c>
      <c r="N166">
        <v>5.5</v>
      </c>
      <c r="O166" t="s">
        <v>108</v>
      </c>
      <c r="Q166">
        <v>13.999999999999998</v>
      </c>
      <c r="R166" t="s">
        <v>309</v>
      </c>
      <c r="S166" t="s">
        <v>42</v>
      </c>
      <c r="U166" t="s">
        <v>268</v>
      </c>
      <c r="V166" t="s">
        <v>708</v>
      </c>
      <c r="W166">
        <v>13.125</v>
      </c>
      <c r="Z166">
        <v>35.375</v>
      </c>
      <c r="AF166">
        <v>0.02</v>
      </c>
      <c r="AH166">
        <v>7.4999999999999997E-2</v>
      </c>
    </row>
    <row r="167" spans="1:40" x14ac:dyDescent="0.25">
      <c r="A167" s="8"/>
      <c r="B167" t="s">
        <v>1341</v>
      </c>
      <c r="C167">
        <v>1</v>
      </c>
      <c r="D167" t="s">
        <v>307</v>
      </c>
      <c r="E167" t="s">
        <v>225</v>
      </c>
      <c r="F167" t="s">
        <v>260</v>
      </c>
      <c r="G167">
        <v>27</v>
      </c>
      <c r="H167">
        <v>54</v>
      </c>
      <c r="I167">
        <v>19</v>
      </c>
      <c r="J167">
        <v>1.1599999999999999</v>
      </c>
      <c r="N167">
        <v>5.5</v>
      </c>
      <c r="O167" t="s">
        <v>108</v>
      </c>
      <c r="Q167">
        <v>14</v>
      </c>
      <c r="R167" t="s">
        <v>309</v>
      </c>
      <c r="S167" t="s">
        <v>42</v>
      </c>
      <c r="U167" t="s">
        <v>268</v>
      </c>
      <c r="V167" t="s">
        <v>708</v>
      </c>
      <c r="W167">
        <v>161</v>
      </c>
      <c r="Z167">
        <v>1313.625</v>
      </c>
      <c r="AF167">
        <v>0.19500000000000001</v>
      </c>
      <c r="AH167">
        <v>0.89124999999999999</v>
      </c>
    </row>
    <row r="168" spans="1:40" x14ac:dyDescent="0.25">
      <c r="A168" s="8"/>
      <c r="B168" t="s">
        <v>1342</v>
      </c>
      <c r="C168">
        <v>1</v>
      </c>
      <c r="D168" t="s">
        <v>307</v>
      </c>
      <c r="E168" t="s">
        <v>299</v>
      </c>
      <c r="F168" t="s">
        <v>260</v>
      </c>
      <c r="G168">
        <v>27</v>
      </c>
      <c r="H168">
        <v>54</v>
      </c>
      <c r="I168">
        <v>19</v>
      </c>
      <c r="J168">
        <v>1.1599999999999999</v>
      </c>
      <c r="N168">
        <v>5.5</v>
      </c>
      <c r="O168" t="s">
        <v>108</v>
      </c>
      <c r="Q168">
        <v>0</v>
      </c>
      <c r="R168" t="s">
        <v>309</v>
      </c>
      <c r="S168" t="s">
        <v>42</v>
      </c>
      <c r="U168" t="s">
        <v>268</v>
      </c>
      <c r="V168" t="s">
        <v>708</v>
      </c>
      <c r="W168">
        <v>172.375</v>
      </c>
      <c r="Z168">
        <v>1038.625</v>
      </c>
      <c r="AF168">
        <v>0.22875000000000001</v>
      </c>
      <c r="AH168">
        <v>0.80500000000000005</v>
      </c>
    </row>
    <row r="169" spans="1:40" x14ac:dyDescent="0.25">
      <c r="A169" s="8"/>
      <c r="B169" t="s">
        <v>1343</v>
      </c>
      <c r="C169">
        <v>1</v>
      </c>
      <c r="D169" t="s">
        <v>307</v>
      </c>
      <c r="E169" t="s">
        <v>225</v>
      </c>
      <c r="F169" t="s">
        <v>260</v>
      </c>
      <c r="G169">
        <v>27</v>
      </c>
      <c r="H169">
        <v>54</v>
      </c>
      <c r="I169">
        <v>19</v>
      </c>
      <c r="J169">
        <v>1.1599999999999999</v>
      </c>
      <c r="N169">
        <v>5.5</v>
      </c>
      <c r="O169" t="s">
        <v>108</v>
      </c>
      <c r="Q169">
        <v>0</v>
      </c>
      <c r="R169" t="s">
        <v>309</v>
      </c>
      <c r="S169" t="s">
        <v>42</v>
      </c>
      <c r="U169" t="s">
        <v>308</v>
      </c>
      <c r="V169" t="s">
        <v>708</v>
      </c>
      <c r="W169">
        <v>98.125</v>
      </c>
      <c r="Z169">
        <v>556.125</v>
      </c>
      <c r="AF169">
        <v>0.315</v>
      </c>
      <c r="AH169">
        <v>0.67874999999999996</v>
      </c>
    </row>
    <row r="170" spans="1:40" x14ac:dyDescent="0.25">
      <c r="A170" s="8"/>
      <c r="B170" t="s">
        <v>1344</v>
      </c>
      <c r="C170">
        <v>1</v>
      </c>
      <c r="D170" t="s">
        <v>307</v>
      </c>
      <c r="E170" t="s">
        <v>299</v>
      </c>
      <c r="F170" t="s">
        <v>260</v>
      </c>
      <c r="G170">
        <v>27</v>
      </c>
      <c r="H170">
        <v>54</v>
      </c>
      <c r="I170">
        <v>19</v>
      </c>
      <c r="J170">
        <v>1.1599999999999999</v>
      </c>
      <c r="N170">
        <v>5.5</v>
      </c>
      <c r="O170" t="s">
        <v>108</v>
      </c>
      <c r="Q170">
        <v>13.999999999999998</v>
      </c>
      <c r="R170" t="s">
        <v>309</v>
      </c>
      <c r="S170" t="s">
        <v>42</v>
      </c>
      <c r="U170" t="s">
        <v>308</v>
      </c>
      <c r="V170" t="s">
        <v>708</v>
      </c>
      <c r="W170">
        <v>63.75</v>
      </c>
      <c r="Z170">
        <v>696</v>
      </c>
      <c r="AF170">
        <v>0.17624999999999999</v>
      </c>
      <c r="AH170">
        <v>0.48249999999999998</v>
      </c>
    </row>
    <row r="171" spans="1:40" x14ac:dyDescent="0.25">
      <c r="A171" s="8"/>
      <c r="B171" t="s">
        <v>1345</v>
      </c>
      <c r="C171">
        <v>1</v>
      </c>
      <c r="D171" t="s">
        <v>307</v>
      </c>
      <c r="E171" t="s">
        <v>225</v>
      </c>
      <c r="F171" t="s">
        <v>260</v>
      </c>
      <c r="G171">
        <v>27</v>
      </c>
      <c r="H171">
        <v>54</v>
      </c>
      <c r="I171">
        <v>19</v>
      </c>
      <c r="J171">
        <v>1.1599999999999999</v>
      </c>
      <c r="N171">
        <v>5.5</v>
      </c>
      <c r="O171" t="s">
        <v>108</v>
      </c>
      <c r="Q171">
        <v>14</v>
      </c>
      <c r="R171" t="s">
        <v>309</v>
      </c>
      <c r="S171" t="s">
        <v>42</v>
      </c>
      <c r="U171" t="s">
        <v>308</v>
      </c>
      <c r="V171" t="s">
        <v>708</v>
      </c>
      <c r="W171">
        <v>119</v>
      </c>
      <c r="Z171">
        <v>882.625</v>
      </c>
      <c r="AF171">
        <v>0.26874999999999999</v>
      </c>
      <c r="AH171">
        <v>1.0325</v>
      </c>
    </row>
    <row r="172" spans="1:40" x14ac:dyDescent="0.25">
      <c r="A172" s="8"/>
      <c r="B172" t="s">
        <v>1346</v>
      </c>
      <c r="C172">
        <v>1</v>
      </c>
      <c r="D172" t="s">
        <v>307</v>
      </c>
      <c r="E172" t="s">
        <v>299</v>
      </c>
      <c r="F172" t="s">
        <v>260</v>
      </c>
      <c r="G172">
        <v>27</v>
      </c>
      <c r="H172">
        <v>54</v>
      </c>
      <c r="I172">
        <v>19</v>
      </c>
      <c r="J172">
        <v>1.1599999999999999</v>
      </c>
      <c r="N172">
        <v>5.5</v>
      </c>
      <c r="O172" t="s">
        <v>108</v>
      </c>
      <c r="Q172">
        <v>0</v>
      </c>
      <c r="R172" t="s">
        <v>309</v>
      </c>
      <c r="S172" t="s">
        <v>42</v>
      </c>
      <c r="U172" t="s">
        <v>308</v>
      </c>
      <c r="V172" t="s">
        <v>708</v>
      </c>
      <c r="W172">
        <v>147.875</v>
      </c>
      <c r="Z172">
        <v>1091.75</v>
      </c>
      <c r="AF172">
        <v>0.24249999999999999</v>
      </c>
      <c r="AH172">
        <v>0.96750000000000003</v>
      </c>
    </row>
    <row r="173" spans="1:40" x14ac:dyDescent="0.25">
      <c r="A173" s="8"/>
      <c r="B173" t="s">
        <v>1347</v>
      </c>
      <c r="C173">
        <v>1</v>
      </c>
      <c r="D173" t="s">
        <v>313</v>
      </c>
      <c r="E173" t="s">
        <v>225</v>
      </c>
      <c r="F173" t="s">
        <v>260</v>
      </c>
      <c r="G173">
        <v>27</v>
      </c>
      <c r="H173">
        <v>54</v>
      </c>
      <c r="I173">
        <v>19</v>
      </c>
      <c r="J173">
        <v>1.1599999999999999</v>
      </c>
      <c r="N173">
        <v>5.5</v>
      </c>
      <c r="O173" t="s">
        <v>108</v>
      </c>
      <c r="Q173">
        <v>18</v>
      </c>
      <c r="R173" t="s">
        <v>325</v>
      </c>
      <c r="S173" t="s">
        <v>42</v>
      </c>
      <c r="U173" t="s">
        <v>621</v>
      </c>
      <c r="V173" t="s">
        <v>2</v>
      </c>
      <c r="W173">
        <v>145.33333333333334</v>
      </c>
      <c r="Z173">
        <v>595.33333333333337</v>
      </c>
      <c r="AF173">
        <v>0.80500000000000005</v>
      </c>
      <c r="AH173">
        <v>1.62</v>
      </c>
    </row>
    <row r="174" spans="1:40" x14ac:dyDescent="0.25">
      <c r="A174" s="8"/>
      <c r="B174" t="s">
        <v>1348</v>
      </c>
      <c r="C174">
        <v>1</v>
      </c>
      <c r="D174" t="s">
        <v>313</v>
      </c>
      <c r="E174" t="s">
        <v>299</v>
      </c>
      <c r="F174" t="s">
        <v>260</v>
      </c>
      <c r="G174">
        <v>27</v>
      </c>
      <c r="H174">
        <v>54</v>
      </c>
      <c r="I174">
        <v>19</v>
      </c>
      <c r="J174">
        <v>1.1599999999999999</v>
      </c>
      <c r="N174">
        <v>5.5</v>
      </c>
      <c r="O174" t="s">
        <v>108</v>
      </c>
      <c r="Q174">
        <v>22.400000000000002</v>
      </c>
      <c r="R174" t="s">
        <v>325</v>
      </c>
      <c r="S174" t="s">
        <v>42</v>
      </c>
      <c r="U174" t="s">
        <v>621</v>
      </c>
      <c r="V174" t="s">
        <v>2</v>
      </c>
      <c r="W174">
        <v>111.6</v>
      </c>
      <c r="Z174">
        <v>1039.2</v>
      </c>
      <c r="AF174">
        <v>0.21000000000000002</v>
      </c>
      <c r="AH174">
        <v>1.3220000000000001</v>
      </c>
    </row>
    <row r="175" spans="1:40" x14ac:dyDescent="0.25">
      <c r="A175" s="8"/>
      <c r="B175" t="s">
        <v>1349</v>
      </c>
      <c r="C175">
        <v>1</v>
      </c>
      <c r="D175" t="s">
        <v>313</v>
      </c>
      <c r="E175" t="s">
        <v>798</v>
      </c>
      <c r="F175" t="s">
        <v>260</v>
      </c>
      <c r="G175">
        <v>27</v>
      </c>
      <c r="H175">
        <v>54</v>
      </c>
      <c r="I175">
        <v>19</v>
      </c>
      <c r="J175">
        <v>1.1599999999999999</v>
      </c>
      <c r="N175">
        <v>5.5</v>
      </c>
      <c r="O175" t="s">
        <v>108</v>
      </c>
      <c r="Q175">
        <v>0</v>
      </c>
      <c r="R175" t="s">
        <v>325</v>
      </c>
      <c r="S175" t="s">
        <v>42</v>
      </c>
      <c r="U175" t="s">
        <v>621</v>
      </c>
      <c r="V175" t="s">
        <v>2</v>
      </c>
      <c r="W175">
        <v>187.4</v>
      </c>
      <c r="Z175">
        <v>239</v>
      </c>
      <c r="AF175">
        <v>0.57000000000000006</v>
      </c>
      <c r="AH175">
        <v>1.7559999999999998</v>
      </c>
    </row>
    <row r="176" spans="1:40" x14ac:dyDescent="0.25">
      <c r="A176" s="8"/>
      <c r="B176" t="s">
        <v>1353</v>
      </c>
      <c r="C176">
        <v>1</v>
      </c>
      <c r="D176" t="s">
        <v>313</v>
      </c>
      <c r="E176" t="s">
        <v>225</v>
      </c>
      <c r="F176" t="s">
        <v>260</v>
      </c>
      <c r="G176">
        <v>27</v>
      </c>
      <c r="H176">
        <v>54</v>
      </c>
      <c r="I176">
        <v>19</v>
      </c>
      <c r="J176">
        <v>1.1599999999999999</v>
      </c>
      <c r="N176">
        <v>5.5</v>
      </c>
      <c r="O176" t="s">
        <v>108</v>
      </c>
      <c r="Q176">
        <v>14.8</v>
      </c>
      <c r="R176" t="s">
        <v>325</v>
      </c>
      <c r="S176" t="s">
        <v>42</v>
      </c>
      <c r="U176" t="s">
        <v>621</v>
      </c>
      <c r="V176" t="s">
        <v>2</v>
      </c>
      <c r="W176">
        <v>75.8</v>
      </c>
      <c r="Z176">
        <v>525</v>
      </c>
      <c r="AF176">
        <v>0.29399999999999998</v>
      </c>
      <c r="AH176">
        <v>1.3960000000000001</v>
      </c>
    </row>
    <row r="177" spans="1:34" x14ac:dyDescent="0.25">
      <c r="A177" s="8"/>
      <c r="B177" t="s">
        <v>1354</v>
      </c>
      <c r="C177">
        <v>1</v>
      </c>
      <c r="D177" t="s">
        <v>313</v>
      </c>
      <c r="E177" t="s">
        <v>299</v>
      </c>
      <c r="F177" t="s">
        <v>260</v>
      </c>
      <c r="G177">
        <v>27</v>
      </c>
      <c r="H177">
        <v>54</v>
      </c>
      <c r="I177">
        <v>19</v>
      </c>
      <c r="J177">
        <v>1.1599999999999999</v>
      </c>
      <c r="N177">
        <v>5.5</v>
      </c>
      <c r="O177" t="s">
        <v>108</v>
      </c>
      <c r="Q177">
        <v>0</v>
      </c>
      <c r="R177" t="s">
        <v>325</v>
      </c>
      <c r="S177" t="s">
        <v>42</v>
      </c>
      <c r="U177" t="s">
        <v>621</v>
      </c>
      <c r="V177" t="s">
        <v>2</v>
      </c>
      <c r="W177">
        <v>75.5</v>
      </c>
      <c r="Z177">
        <v>1955.5</v>
      </c>
      <c r="AF177">
        <v>0.12333333333333334</v>
      </c>
      <c r="AH177">
        <v>0.87</v>
      </c>
    </row>
    <row r="178" spans="1:34" x14ac:dyDescent="0.25">
      <c r="A178" s="8"/>
      <c r="B178" t="s">
        <v>1355</v>
      </c>
      <c r="C178">
        <v>1</v>
      </c>
      <c r="D178" t="s">
        <v>313</v>
      </c>
      <c r="E178" t="s">
        <v>798</v>
      </c>
      <c r="F178" t="s">
        <v>260</v>
      </c>
      <c r="G178">
        <v>27</v>
      </c>
      <c r="H178">
        <v>54</v>
      </c>
      <c r="I178">
        <v>19</v>
      </c>
      <c r="J178">
        <v>1.1599999999999999</v>
      </c>
      <c r="N178">
        <v>5.5</v>
      </c>
      <c r="O178" t="s">
        <v>108</v>
      </c>
      <c r="Q178">
        <v>22.400000000000002</v>
      </c>
      <c r="R178" t="s">
        <v>325</v>
      </c>
      <c r="S178" t="s">
        <v>42</v>
      </c>
      <c r="U178" t="s">
        <v>621</v>
      </c>
      <c r="V178" t="s">
        <v>2</v>
      </c>
      <c r="W178">
        <v>52.8</v>
      </c>
      <c r="Z178">
        <v>46.8</v>
      </c>
      <c r="AF178">
        <v>0.34599999999999997</v>
      </c>
      <c r="AH178">
        <v>1.216</v>
      </c>
    </row>
    <row r="179" spans="1:34" x14ac:dyDescent="0.25">
      <c r="A179" s="8"/>
      <c r="B179" t="s">
        <v>1350</v>
      </c>
      <c r="C179">
        <v>1</v>
      </c>
      <c r="D179" t="s">
        <v>313</v>
      </c>
      <c r="E179" t="s">
        <v>225</v>
      </c>
      <c r="F179" t="s">
        <v>260</v>
      </c>
      <c r="G179">
        <v>27</v>
      </c>
      <c r="H179">
        <v>54</v>
      </c>
      <c r="I179">
        <v>19</v>
      </c>
      <c r="J179">
        <v>1.1599999999999999</v>
      </c>
      <c r="N179">
        <v>5.5</v>
      </c>
      <c r="O179" t="s">
        <v>108</v>
      </c>
      <c r="Q179">
        <v>37.6</v>
      </c>
      <c r="R179" t="s">
        <v>325</v>
      </c>
      <c r="S179" t="s">
        <v>42</v>
      </c>
      <c r="U179" t="s">
        <v>621</v>
      </c>
      <c r="V179" t="s">
        <v>2</v>
      </c>
      <c r="W179">
        <v>165.8</v>
      </c>
      <c r="Z179">
        <v>1109.8</v>
      </c>
      <c r="AF179">
        <v>1.1179999999999999</v>
      </c>
      <c r="AH179">
        <v>4.1139999999999999</v>
      </c>
    </row>
    <row r="180" spans="1:34" x14ac:dyDescent="0.25">
      <c r="A180" s="8"/>
      <c r="B180" t="s">
        <v>1351</v>
      </c>
      <c r="C180">
        <v>1</v>
      </c>
      <c r="D180" t="s">
        <v>313</v>
      </c>
      <c r="E180" t="s">
        <v>299</v>
      </c>
      <c r="F180" t="s">
        <v>260</v>
      </c>
      <c r="G180">
        <v>27</v>
      </c>
      <c r="H180">
        <v>54</v>
      </c>
      <c r="I180">
        <v>19</v>
      </c>
      <c r="J180">
        <v>1.1599999999999999</v>
      </c>
      <c r="N180">
        <v>5.5</v>
      </c>
      <c r="O180" t="s">
        <v>108</v>
      </c>
      <c r="Q180">
        <v>0</v>
      </c>
      <c r="R180" t="s">
        <v>325</v>
      </c>
      <c r="S180" t="s">
        <v>42</v>
      </c>
      <c r="U180" t="s">
        <v>621</v>
      </c>
      <c r="V180" t="s">
        <v>2</v>
      </c>
      <c r="W180">
        <v>242.4</v>
      </c>
      <c r="Z180">
        <v>4932.6000000000004</v>
      </c>
      <c r="AF180">
        <v>0.51200000000000001</v>
      </c>
      <c r="AH180">
        <v>1.968</v>
      </c>
    </row>
    <row r="181" spans="1:34" x14ac:dyDescent="0.25">
      <c r="A181" s="8"/>
      <c r="B181" t="s">
        <v>1352</v>
      </c>
      <c r="C181">
        <v>1</v>
      </c>
      <c r="D181" t="s">
        <v>313</v>
      </c>
      <c r="E181" t="s">
        <v>798</v>
      </c>
      <c r="F181" t="s">
        <v>260</v>
      </c>
      <c r="G181">
        <v>27</v>
      </c>
      <c r="H181">
        <v>54</v>
      </c>
      <c r="I181">
        <v>19</v>
      </c>
      <c r="J181">
        <v>1.1599999999999999</v>
      </c>
      <c r="N181">
        <v>5.5</v>
      </c>
      <c r="O181" t="s">
        <v>108</v>
      </c>
      <c r="Q181">
        <v>0</v>
      </c>
      <c r="R181" t="s">
        <v>325</v>
      </c>
      <c r="S181" t="s">
        <v>42</v>
      </c>
      <c r="U181" t="s">
        <v>621</v>
      </c>
      <c r="V181" t="s">
        <v>2</v>
      </c>
      <c r="W181">
        <v>182.66666666666666</v>
      </c>
      <c r="Z181">
        <v>289.83333333333331</v>
      </c>
      <c r="AF181">
        <v>0.77166666666666661</v>
      </c>
      <c r="AH181">
        <v>1.1083333333333334</v>
      </c>
    </row>
    <row r="182" spans="1:34" x14ac:dyDescent="0.25">
      <c r="F182" t="s">
        <v>1653</v>
      </c>
      <c r="G182">
        <f>MAX(G2:G181)</f>
        <v>57</v>
      </c>
      <c r="H182">
        <f t="shared" ref="H182:Q182" si="0">MAX(H2:H181)</f>
        <v>65</v>
      </c>
      <c r="I182">
        <f t="shared" si="0"/>
        <v>65</v>
      </c>
      <c r="J182">
        <f t="shared" si="0"/>
        <v>4.0999999999999996</v>
      </c>
      <c r="K182">
        <f t="shared" si="0"/>
        <v>411.9</v>
      </c>
      <c r="M182">
        <f t="shared" si="0"/>
        <v>411.9</v>
      </c>
      <c r="N182">
        <f t="shared" si="0"/>
        <v>8.5</v>
      </c>
      <c r="P182">
        <f t="shared" si="0"/>
        <v>1301.0800000000002</v>
      </c>
      <c r="Q182">
        <f t="shared" si="0"/>
        <v>117.4</v>
      </c>
    </row>
    <row r="183" spans="1:34" x14ac:dyDescent="0.25">
      <c r="F183" t="s">
        <v>1654</v>
      </c>
      <c r="G183">
        <f>MIN(G2:G181)</f>
        <v>5</v>
      </c>
      <c r="H183">
        <f t="shared" ref="H183:K183" si="1">MIN(H2:H181)</f>
        <v>20</v>
      </c>
      <c r="I183">
        <f t="shared" si="1"/>
        <v>10</v>
      </c>
      <c r="J183">
        <f t="shared" si="1"/>
        <v>1.1599999999999999</v>
      </c>
      <c r="K183">
        <f t="shared" si="1"/>
        <v>11.3</v>
      </c>
      <c r="M183">
        <f t="shared" ref="M183:N183" si="2">MIN(M2:M181)</f>
        <v>11.3</v>
      </c>
      <c r="N183">
        <f t="shared" si="2"/>
        <v>5.4</v>
      </c>
      <c r="P183">
        <f t="shared" ref="P183:Q183" si="3">MIN(P2:P181)</f>
        <v>613.1699999999995</v>
      </c>
      <c r="Q183">
        <f t="shared" si="3"/>
        <v>0</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9D8C1-4CE0-4299-8C42-6DEF2025FCBE}">
  <dimension ref="A1:E118"/>
  <sheetViews>
    <sheetView workbookViewId="0">
      <selection activeCell="D9" sqref="D9"/>
    </sheetView>
  </sheetViews>
  <sheetFormatPr defaultRowHeight="15" x14ac:dyDescent="0.25"/>
  <cols>
    <col min="1" max="2" width="19" customWidth="1"/>
    <col min="3" max="3" width="17.140625" customWidth="1"/>
    <col min="4" max="4" width="18.5703125" customWidth="1"/>
  </cols>
  <sheetData>
    <row r="1" spans="1:5" x14ac:dyDescent="0.25">
      <c r="A1" s="1" t="s">
        <v>1585</v>
      </c>
      <c r="B1" s="1" t="s">
        <v>1597</v>
      </c>
      <c r="C1" s="1" t="s">
        <v>661</v>
      </c>
      <c r="D1" s="1" t="s">
        <v>666</v>
      </c>
      <c r="E1" s="1" t="s">
        <v>1652</v>
      </c>
    </row>
    <row r="2" spans="1:5" x14ac:dyDescent="0.25">
      <c r="A2">
        <v>18</v>
      </c>
      <c r="B2" t="str">
        <f t="shared" ref="B2:B33" si="0">IF(A2&lt;41,"STP &lt; 41","STP &gt; 41")</f>
        <v>STP &lt; 41</v>
      </c>
      <c r="C2">
        <v>644.29999999999995</v>
      </c>
      <c r="D2">
        <v>6.4700000000000008E-2</v>
      </c>
      <c r="E2">
        <f t="shared" ref="E2:E33" si="1">LOG(D2)</f>
        <v>-1.1890957193312996</v>
      </c>
    </row>
    <row r="3" spans="1:5" x14ac:dyDescent="0.25">
      <c r="A3">
        <v>18</v>
      </c>
      <c r="B3" t="str">
        <f t="shared" si="0"/>
        <v>STP &lt; 41</v>
      </c>
      <c r="C3">
        <v>644.29999999999995</v>
      </c>
      <c r="D3">
        <v>7.17E-2</v>
      </c>
      <c r="E3">
        <f t="shared" si="1"/>
        <v>-1.1444808443321999</v>
      </c>
    </row>
    <row r="4" spans="1:5" x14ac:dyDescent="0.25">
      <c r="A4">
        <v>18</v>
      </c>
      <c r="B4" t="str">
        <f t="shared" si="0"/>
        <v>STP &lt; 41</v>
      </c>
      <c r="C4">
        <v>674.5</v>
      </c>
      <c r="D4">
        <v>8.2799999999999999E-2</v>
      </c>
      <c r="E4">
        <f t="shared" si="1"/>
        <v>-1.0819696632151199</v>
      </c>
    </row>
    <row r="5" spans="1:5" x14ac:dyDescent="0.25">
      <c r="A5">
        <v>18</v>
      </c>
      <c r="B5" t="str">
        <f t="shared" si="0"/>
        <v>STP &lt; 41</v>
      </c>
      <c r="C5">
        <v>674.5</v>
      </c>
      <c r="D5">
        <v>0.1201</v>
      </c>
      <c r="E5">
        <f t="shared" si="1"/>
        <v>-0.9204569925970939</v>
      </c>
    </row>
    <row r="6" spans="1:5" x14ac:dyDescent="0.25">
      <c r="A6">
        <v>11.3</v>
      </c>
      <c r="B6" t="str">
        <f t="shared" si="0"/>
        <v>STP &lt; 41</v>
      </c>
      <c r="C6">
        <v>728.6</v>
      </c>
      <c r="D6">
        <v>0.25</v>
      </c>
      <c r="E6">
        <f t="shared" si="1"/>
        <v>-0.6020599913279624</v>
      </c>
    </row>
    <row r="7" spans="1:5" x14ac:dyDescent="0.25">
      <c r="A7">
        <v>11.3</v>
      </c>
      <c r="B7" t="str">
        <f t="shared" si="0"/>
        <v>STP &lt; 41</v>
      </c>
      <c r="C7">
        <v>728.6</v>
      </c>
      <c r="D7">
        <v>0.28999999999999998</v>
      </c>
      <c r="E7">
        <f t="shared" si="1"/>
        <v>-0.53760200210104392</v>
      </c>
    </row>
    <row r="8" spans="1:5" x14ac:dyDescent="0.25">
      <c r="A8">
        <v>11.3</v>
      </c>
      <c r="B8" t="str">
        <f t="shared" si="0"/>
        <v>STP &lt; 41</v>
      </c>
      <c r="C8">
        <v>728.6</v>
      </c>
      <c r="D8">
        <v>0.55000000000000004</v>
      </c>
      <c r="E8">
        <f t="shared" si="1"/>
        <v>-0.25963731050575611</v>
      </c>
    </row>
    <row r="9" spans="1:5" x14ac:dyDescent="0.25">
      <c r="A9">
        <v>11.3</v>
      </c>
      <c r="B9" t="str">
        <f t="shared" si="0"/>
        <v>STP &lt; 41</v>
      </c>
      <c r="C9">
        <v>728.6</v>
      </c>
      <c r="D9">
        <v>0.51</v>
      </c>
      <c r="E9">
        <f t="shared" si="1"/>
        <v>-0.29242982390206362</v>
      </c>
    </row>
    <row r="10" spans="1:5" x14ac:dyDescent="0.25">
      <c r="A10">
        <v>18</v>
      </c>
      <c r="B10" t="str">
        <f t="shared" si="0"/>
        <v>STP &lt; 41</v>
      </c>
      <c r="C10">
        <v>742.8</v>
      </c>
      <c r="D10">
        <v>7.4999999999999997E-3</v>
      </c>
      <c r="E10">
        <f t="shared" si="1"/>
        <v>-2.1249387366082999</v>
      </c>
    </row>
    <row r="11" spans="1:5" x14ac:dyDescent="0.25">
      <c r="A11">
        <v>18</v>
      </c>
      <c r="B11" t="str">
        <f t="shared" si="0"/>
        <v>STP &lt; 41</v>
      </c>
      <c r="C11">
        <v>742.8</v>
      </c>
      <c r="D11">
        <v>1.2500000000000001E-2</v>
      </c>
      <c r="E11">
        <f t="shared" si="1"/>
        <v>-1.9030899869919435</v>
      </c>
    </row>
    <row r="12" spans="1:5" x14ac:dyDescent="0.25">
      <c r="A12">
        <v>11.3</v>
      </c>
      <c r="B12" t="str">
        <f t="shared" si="0"/>
        <v>STP &lt; 41</v>
      </c>
      <c r="C12">
        <v>774.2</v>
      </c>
      <c r="D12">
        <v>0.17</v>
      </c>
      <c r="E12">
        <f t="shared" si="1"/>
        <v>-0.769551078621726</v>
      </c>
    </row>
    <row r="13" spans="1:5" x14ac:dyDescent="0.25">
      <c r="A13">
        <v>11.3</v>
      </c>
      <c r="B13" t="str">
        <f t="shared" si="0"/>
        <v>STP &lt; 41</v>
      </c>
      <c r="C13">
        <v>774.2</v>
      </c>
      <c r="D13">
        <v>0.32</v>
      </c>
      <c r="E13">
        <f t="shared" si="1"/>
        <v>-0.49485002168009401</v>
      </c>
    </row>
    <row r="14" spans="1:5" x14ac:dyDescent="0.25">
      <c r="A14">
        <v>11.3</v>
      </c>
      <c r="B14" t="str">
        <f t="shared" si="0"/>
        <v>STP &lt; 41</v>
      </c>
      <c r="C14">
        <v>774.2</v>
      </c>
      <c r="D14">
        <v>0.24</v>
      </c>
      <c r="E14">
        <f t="shared" si="1"/>
        <v>-0.61978875828839397</v>
      </c>
    </row>
    <row r="15" spans="1:5" x14ac:dyDescent="0.25">
      <c r="A15">
        <v>11.3</v>
      </c>
      <c r="B15" t="str">
        <f t="shared" si="0"/>
        <v>STP &lt; 41</v>
      </c>
      <c r="C15">
        <v>774.2</v>
      </c>
      <c r="D15">
        <v>0.33</v>
      </c>
      <c r="E15">
        <f t="shared" si="1"/>
        <v>-0.48148606012211248</v>
      </c>
    </row>
    <row r="16" spans="1:5" x14ac:dyDescent="0.25">
      <c r="A16">
        <v>11.3</v>
      </c>
      <c r="B16" t="str">
        <f t="shared" si="0"/>
        <v>STP &lt; 41</v>
      </c>
      <c r="C16">
        <v>873.8</v>
      </c>
      <c r="D16">
        <v>0.06</v>
      </c>
      <c r="E16">
        <f t="shared" si="1"/>
        <v>-1.2218487496163564</v>
      </c>
    </row>
    <row r="17" spans="1:5" x14ac:dyDescent="0.25">
      <c r="A17">
        <v>11.3</v>
      </c>
      <c r="B17" t="str">
        <f t="shared" si="0"/>
        <v>STP &lt; 41</v>
      </c>
      <c r="C17">
        <v>873.8</v>
      </c>
      <c r="D17">
        <v>0.14000000000000001</v>
      </c>
      <c r="E17">
        <f t="shared" si="1"/>
        <v>-0.85387196432176193</v>
      </c>
    </row>
    <row r="18" spans="1:5" x14ac:dyDescent="0.25">
      <c r="A18">
        <v>11.3</v>
      </c>
      <c r="B18" t="str">
        <f t="shared" si="0"/>
        <v>STP &lt; 41</v>
      </c>
      <c r="C18">
        <v>873.8</v>
      </c>
      <c r="D18">
        <v>0.19</v>
      </c>
      <c r="E18">
        <f t="shared" si="1"/>
        <v>-0.72124639904717103</v>
      </c>
    </row>
    <row r="19" spans="1:5" x14ac:dyDescent="0.25">
      <c r="A19">
        <v>11.3</v>
      </c>
      <c r="B19" t="str">
        <f t="shared" si="0"/>
        <v>STP &lt; 41</v>
      </c>
      <c r="C19">
        <v>873.8</v>
      </c>
      <c r="D19">
        <v>0.24</v>
      </c>
      <c r="E19">
        <f t="shared" si="1"/>
        <v>-0.61978875828839397</v>
      </c>
    </row>
    <row r="20" spans="1:5" x14ac:dyDescent="0.25">
      <c r="A20">
        <v>11.3</v>
      </c>
      <c r="B20" t="str">
        <f t="shared" si="0"/>
        <v>STP &lt; 41</v>
      </c>
      <c r="C20">
        <v>874.8</v>
      </c>
      <c r="D20">
        <v>0.28000000000000003</v>
      </c>
      <c r="E20">
        <f t="shared" si="1"/>
        <v>-0.55284196865778079</v>
      </c>
    </row>
    <row r="21" spans="1:5" x14ac:dyDescent="0.25">
      <c r="A21">
        <v>11.3</v>
      </c>
      <c r="B21" t="str">
        <f t="shared" si="0"/>
        <v>STP &lt; 41</v>
      </c>
      <c r="C21">
        <v>874.8</v>
      </c>
      <c r="D21">
        <v>0.32</v>
      </c>
      <c r="E21">
        <f t="shared" si="1"/>
        <v>-0.49485002168009401</v>
      </c>
    </row>
    <row r="22" spans="1:5" x14ac:dyDescent="0.25">
      <c r="A22">
        <v>11.3</v>
      </c>
      <c r="B22" t="str">
        <f t="shared" si="0"/>
        <v>STP &lt; 41</v>
      </c>
      <c r="C22">
        <v>874.8</v>
      </c>
      <c r="D22">
        <v>0.4</v>
      </c>
      <c r="E22">
        <f t="shared" si="1"/>
        <v>-0.3979400086720376</v>
      </c>
    </row>
    <row r="23" spans="1:5" x14ac:dyDescent="0.25">
      <c r="A23">
        <v>11.3</v>
      </c>
      <c r="B23" t="str">
        <f t="shared" si="0"/>
        <v>STP &lt; 41</v>
      </c>
      <c r="C23">
        <v>874.8</v>
      </c>
      <c r="D23">
        <v>0.28000000000000003</v>
      </c>
      <c r="E23">
        <f t="shared" si="1"/>
        <v>-0.55284196865778079</v>
      </c>
    </row>
    <row r="24" spans="1:5" x14ac:dyDescent="0.25">
      <c r="A24">
        <v>18</v>
      </c>
      <c r="B24" t="str">
        <f t="shared" si="0"/>
        <v>STP &lt; 41</v>
      </c>
      <c r="C24">
        <v>909.8</v>
      </c>
      <c r="D24">
        <v>1.8600000000000002E-2</v>
      </c>
      <c r="E24">
        <f t="shared" si="1"/>
        <v>-1.7304870557820837</v>
      </c>
    </row>
    <row r="25" spans="1:5" x14ac:dyDescent="0.25">
      <c r="A25">
        <v>18</v>
      </c>
      <c r="B25" t="str">
        <f t="shared" si="0"/>
        <v>STP &lt; 41</v>
      </c>
      <c r="C25">
        <v>909.8</v>
      </c>
      <c r="D25">
        <v>8.8099999999999998E-2</v>
      </c>
      <c r="E25">
        <f t="shared" si="1"/>
        <v>-1.0550240915879521</v>
      </c>
    </row>
    <row r="26" spans="1:5" x14ac:dyDescent="0.25">
      <c r="A26">
        <v>21.3</v>
      </c>
      <c r="B26" t="str">
        <f t="shared" si="0"/>
        <v>STP &lt; 41</v>
      </c>
      <c r="C26" s="7">
        <v>918.45142028985504</v>
      </c>
      <c r="D26">
        <v>0.2</v>
      </c>
      <c r="E26">
        <f t="shared" si="1"/>
        <v>-0.69897000433601875</v>
      </c>
    </row>
    <row r="27" spans="1:5" x14ac:dyDescent="0.25">
      <c r="A27">
        <v>11.8</v>
      </c>
      <c r="B27" t="str">
        <f t="shared" si="0"/>
        <v>STP &lt; 41</v>
      </c>
      <c r="C27" s="7">
        <v>918.45142028985504</v>
      </c>
      <c r="D27">
        <v>0.4</v>
      </c>
      <c r="E27">
        <f t="shared" si="1"/>
        <v>-0.3979400086720376</v>
      </c>
    </row>
    <row r="28" spans="1:5" x14ac:dyDescent="0.25">
      <c r="A28">
        <v>31.8</v>
      </c>
      <c r="B28" t="str">
        <f t="shared" si="0"/>
        <v>STP &lt; 41</v>
      </c>
      <c r="C28">
        <v>925.89999999999986</v>
      </c>
      <c r="D28" s="28">
        <v>0.20649999999999999</v>
      </c>
      <c r="E28">
        <f t="shared" si="1"/>
        <v>-0.68507994400758021</v>
      </c>
    </row>
    <row r="29" spans="1:5" x14ac:dyDescent="0.25">
      <c r="A29">
        <v>31.8</v>
      </c>
      <c r="B29" t="str">
        <f t="shared" si="0"/>
        <v>STP &lt; 41</v>
      </c>
      <c r="C29">
        <v>925.89999999999986</v>
      </c>
      <c r="D29" s="28">
        <v>0.17574999999999999</v>
      </c>
      <c r="E29">
        <f t="shared" si="1"/>
        <v>-0.75510466630813844</v>
      </c>
    </row>
    <row r="30" spans="1:5" x14ac:dyDescent="0.25">
      <c r="A30">
        <v>18</v>
      </c>
      <c r="B30" t="str">
        <f t="shared" si="0"/>
        <v>STP &lt; 41</v>
      </c>
      <c r="C30">
        <v>934.6</v>
      </c>
      <c r="D30">
        <v>0.15209999999999999</v>
      </c>
      <c r="E30">
        <f t="shared" si="1"/>
        <v>-0.81787078594700158</v>
      </c>
    </row>
    <row r="31" spans="1:5" x14ac:dyDescent="0.25">
      <c r="A31">
        <v>18</v>
      </c>
      <c r="B31" t="str">
        <f t="shared" si="0"/>
        <v>STP &lt; 41</v>
      </c>
      <c r="C31">
        <v>934.6</v>
      </c>
      <c r="D31">
        <v>8.9700000000000002E-2</v>
      </c>
      <c r="E31">
        <f t="shared" si="1"/>
        <v>-1.0472075569559078</v>
      </c>
    </row>
    <row r="32" spans="1:5" x14ac:dyDescent="0.25">
      <c r="A32">
        <v>21.3</v>
      </c>
      <c r="B32" t="str">
        <f t="shared" si="0"/>
        <v>STP &lt; 41</v>
      </c>
      <c r="C32" s="7">
        <v>1077.2175324675325</v>
      </c>
      <c r="D32">
        <v>0.4</v>
      </c>
      <c r="E32">
        <f t="shared" si="1"/>
        <v>-0.3979400086720376</v>
      </c>
    </row>
    <row r="33" spans="1:5" x14ac:dyDescent="0.25">
      <c r="A33">
        <v>11.8</v>
      </c>
      <c r="B33" t="str">
        <f t="shared" si="0"/>
        <v>STP &lt; 41</v>
      </c>
      <c r="C33" s="7">
        <v>1077.2175324675325</v>
      </c>
      <c r="D33">
        <v>0.3</v>
      </c>
      <c r="E33">
        <f t="shared" si="1"/>
        <v>-0.52287874528033762</v>
      </c>
    </row>
    <row r="34" spans="1:5" x14ac:dyDescent="0.25">
      <c r="A34">
        <v>18.2</v>
      </c>
      <c r="B34" t="str">
        <f t="shared" ref="B34:B65" si="2">IF(A34&lt;41,"STP &lt; 41","STP &gt; 41")</f>
        <v>STP &lt; 41</v>
      </c>
      <c r="C34" s="7">
        <v>1077.2175324675325</v>
      </c>
      <c r="D34">
        <v>0.1</v>
      </c>
      <c r="E34">
        <f t="shared" ref="E34:E65" si="3">LOG(D34)</f>
        <v>-1</v>
      </c>
    </row>
    <row r="35" spans="1:5" x14ac:dyDescent="0.25">
      <c r="A35">
        <v>35.799999999999997</v>
      </c>
      <c r="B35" t="str">
        <f t="shared" si="2"/>
        <v>STP &lt; 41</v>
      </c>
      <c r="C35" s="7">
        <v>1077.2175324675325</v>
      </c>
      <c r="D35">
        <v>0.35</v>
      </c>
      <c r="E35">
        <f t="shared" si="3"/>
        <v>-0.45593195564972439</v>
      </c>
    </row>
    <row r="36" spans="1:5" x14ac:dyDescent="0.25">
      <c r="A36">
        <v>20.9</v>
      </c>
      <c r="B36" t="str">
        <f t="shared" si="2"/>
        <v>STP &lt; 41</v>
      </c>
      <c r="C36" s="7">
        <v>1077.2175324675325</v>
      </c>
      <c r="D36">
        <v>0.28000000000000003</v>
      </c>
      <c r="E36">
        <f t="shared" si="3"/>
        <v>-0.55284196865778079</v>
      </c>
    </row>
    <row r="37" spans="1:5" x14ac:dyDescent="0.25">
      <c r="A37">
        <v>21.5</v>
      </c>
      <c r="B37" t="str">
        <f t="shared" si="2"/>
        <v>STP &lt; 41</v>
      </c>
      <c r="C37" s="7">
        <v>1077.2175324675325</v>
      </c>
      <c r="D37">
        <v>0.2</v>
      </c>
      <c r="E37">
        <f t="shared" si="3"/>
        <v>-0.69897000433601875</v>
      </c>
    </row>
    <row r="38" spans="1:5" x14ac:dyDescent="0.25">
      <c r="A38">
        <v>19</v>
      </c>
      <c r="B38" t="str">
        <f t="shared" si="2"/>
        <v>STP &lt; 41</v>
      </c>
      <c r="C38" s="7">
        <v>1077.2175324675325</v>
      </c>
      <c r="D38">
        <v>0.2</v>
      </c>
      <c r="E38">
        <f t="shared" si="3"/>
        <v>-0.69897000433601875</v>
      </c>
    </row>
    <row r="39" spans="1:5" x14ac:dyDescent="0.25">
      <c r="A39">
        <v>35.6</v>
      </c>
      <c r="B39" t="str">
        <f t="shared" si="2"/>
        <v>STP &lt; 41</v>
      </c>
      <c r="C39" s="7">
        <v>1077.2175324675325</v>
      </c>
      <c r="D39">
        <v>0.05</v>
      </c>
      <c r="E39">
        <f t="shared" si="3"/>
        <v>-1.3010299956639813</v>
      </c>
    </row>
    <row r="40" spans="1:5" x14ac:dyDescent="0.25">
      <c r="A40">
        <v>29</v>
      </c>
      <c r="B40" t="str">
        <f t="shared" si="2"/>
        <v>STP &lt; 41</v>
      </c>
      <c r="C40" s="7">
        <v>1077.2175324675325</v>
      </c>
      <c r="D40">
        <v>0.1</v>
      </c>
      <c r="E40">
        <f t="shared" si="3"/>
        <v>-1</v>
      </c>
    </row>
    <row r="41" spans="1:5" x14ac:dyDescent="0.25">
      <c r="A41">
        <v>21.3</v>
      </c>
      <c r="B41" t="str">
        <f t="shared" si="2"/>
        <v>STP &lt; 41</v>
      </c>
      <c r="C41" s="7">
        <v>1121.3644124168516</v>
      </c>
      <c r="D41">
        <v>0.3</v>
      </c>
      <c r="E41">
        <f t="shared" si="3"/>
        <v>-0.52287874528033762</v>
      </c>
    </row>
    <row r="42" spans="1:5" x14ac:dyDescent="0.25">
      <c r="A42">
        <v>11.8</v>
      </c>
      <c r="B42" t="str">
        <f t="shared" si="2"/>
        <v>STP &lt; 41</v>
      </c>
      <c r="C42" s="7">
        <v>1121.3644124168516</v>
      </c>
      <c r="D42">
        <v>0.25</v>
      </c>
      <c r="E42">
        <f t="shared" si="3"/>
        <v>-0.6020599913279624</v>
      </c>
    </row>
    <row r="43" spans="1:5" x14ac:dyDescent="0.25">
      <c r="A43">
        <v>21.3</v>
      </c>
      <c r="B43" t="str">
        <f t="shared" si="2"/>
        <v>STP &lt; 41</v>
      </c>
      <c r="C43" s="7">
        <v>1172.7699248120302</v>
      </c>
      <c r="D43">
        <v>0.18</v>
      </c>
      <c r="E43">
        <f t="shared" si="3"/>
        <v>-0.74472749489669399</v>
      </c>
    </row>
    <row r="44" spans="1:5" x14ac:dyDescent="0.25">
      <c r="A44">
        <v>11.8</v>
      </c>
      <c r="B44" t="str">
        <f t="shared" si="2"/>
        <v>STP &lt; 41</v>
      </c>
      <c r="C44" s="7">
        <v>1172.7699248120302</v>
      </c>
      <c r="D44">
        <v>0.08</v>
      </c>
      <c r="E44">
        <f t="shared" si="3"/>
        <v>-1.0969100130080565</v>
      </c>
    </row>
    <row r="45" spans="1:5" x14ac:dyDescent="0.25">
      <c r="A45">
        <v>18.2</v>
      </c>
      <c r="B45" t="str">
        <f t="shared" si="2"/>
        <v>STP &lt; 41</v>
      </c>
      <c r="C45" s="7">
        <v>1172.7699248120302</v>
      </c>
      <c r="D45">
        <v>0.05</v>
      </c>
      <c r="E45">
        <f t="shared" si="3"/>
        <v>-1.3010299956639813</v>
      </c>
    </row>
    <row r="46" spans="1:5" x14ac:dyDescent="0.25">
      <c r="A46">
        <v>35.799999999999997</v>
      </c>
      <c r="B46" t="str">
        <f t="shared" si="2"/>
        <v>STP &lt; 41</v>
      </c>
      <c r="C46" s="7">
        <v>1172.7699248120302</v>
      </c>
      <c r="D46">
        <v>0.38</v>
      </c>
      <c r="E46">
        <f t="shared" si="3"/>
        <v>-0.42021640338318983</v>
      </c>
    </row>
    <row r="47" spans="1:5" x14ac:dyDescent="0.25">
      <c r="A47">
        <v>20.9</v>
      </c>
      <c r="B47" t="str">
        <f t="shared" si="2"/>
        <v>STP &lt; 41</v>
      </c>
      <c r="C47" s="7">
        <v>1172.7699248120302</v>
      </c>
      <c r="D47">
        <v>0.12</v>
      </c>
      <c r="E47">
        <f t="shared" si="3"/>
        <v>-0.92081875395237522</v>
      </c>
    </row>
    <row r="48" spans="1:5" x14ac:dyDescent="0.25">
      <c r="A48">
        <v>21.5</v>
      </c>
      <c r="B48" t="str">
        <f t="shared" si="2"/>
        <v>STP &lt; 41</v>
      </c>
      <c r="C48" s="7">
        <v>1172.7699248120302</v>
      </c>
      <c r="D48">
        <v>0.08</v>
      </c>
      <c r="E48">
        <f t="shared" si="3"/>
        <v>-1.0969100130080565</v>
      </c>
    </row>
    <row r="49" spans="1:5" x14ac:dyDescent="0.25">
      <c r="A49">
        <v>19</v>
      </c>
      <c r="B49" t="str">
        <f t="shared" si="2"/>
        <v>STP &lt; 41</v>
      </c>
      <c r="C49" s="7">
        <v>1172.7699248120302</v>
      </c>
      <c r="D49">
        <v>0.8</v>
      </c>
      <c r="E49">
        <f t="shared" si="3"/>
        <v>-9.6910013008056392E-2</v>
      </c>
    </row>
    <row r="50" spans="1:5" x14ac:dyDescent="0.25">
      <c r="A50">
        <v>31.5</v>
      </c>
      <c r="B50" t="str">
        <f t="shared" si="2"/>
        <v>STP &lt; 41</v>
      </c>
      <c r="C50" s="7">
        <v>1172.7699248120302</v>
      </c>
      <c r="D50">
        <v>0.08</v>
      </c>
      <c r="E50">
        <f t="shared" si="3"/>
        <v>-1.0969100130080565</v>
      </c>
    </row>
    <row r="51" spans="1:5" x14ac:dyDescent="0.25">
      <c r="A51">
        <v>35.6</v>
      </c>
      <c r="B51" t="str">
        <f t="shared" si="2"/>
        <v>STP &lt; 41</v>
      </c>
      <c r="C51" s="7">
        <v>1172.7699248120302</v>
      </c>
      <c r="D51">
        <v>0.1</v>
      </c>
      <c r="E51">
        <f t="shared" si="3"/>
        <v>-1</v>
      </c>
    </row>
    <row r="52" spans="1:5" x14ac:dyDescent="0.25">
      <c r="A52">
        <v>36</v>
      </c>
      <c r="B52" t="str">
        <f t="shared" si="2"/>
        <v>STP &lt; 41</v>
      </c>
      <c r="C52" s="7">
        <v>1172.7699248120302</v>
      </c>
      <c r="D52">
        <v>0.2</v>
      </c>
      <c r="E52">
        <f t="shared" si="3"/>
        <v>-0.69897000433601875</v>
      </c>
    </row>
    <row r="53" spans="1:5" x14ac:dyDescent="0.25">
      <c r="A53">
        <v>23.1</v>
      </c>
      <c r="B53" t="str">
        <f t="shared" si="2"/>
        <v>STP &lt; 41</v>
      </c>
      <c r="C53" s="7">
        <v>1172.7699248120302</v>
      </c>
      <c r="D53">
        <v>0.15</v>
      </c>
      <c r="E53">
        <f t="shared" si="3"/>
        <v>-0.82390874094431876</v>
      </c>
    </row>
    <row r="54" spans="1:5" x14ac:dyDescent="0.25">
      <c r="A54">
        <v>29.6</v>
      </c>
      <c r="B54" t="str">
        <f t="shared" si="2"/>
        <v>STP &lt; 41</v>
      </c>
      <c r="C54" s="7">
        <v>1172.7699248120302</v>
      </c>
      <c r="D54">
        <v>0.16</v>
      </c>
      <c r="E54">
        <f t="shared" si="3"/>
        <v>-0.79588001734407521</v>
      </c>
    </row>
    <row r="55" spans="1:5" x14ac:dyDescent="0.25">
      <c r="A55">
        <v>33.4</v>
      </c>
      <c r="B55" t="str">
        <f t="shared" si="2"/>
        <v>STP &lt; 41</v>
      </c>
      <c r="C55" s="7">
        <v>1172.7699248120302</v>
      </c>
      <c r="D55">
        <v>7.0000000000000007E-2</v>
      </c>
      <c r="E55">
        <f t="shared" si="3"/>
        <v>-1.1549019599857431</v>
      </c>
    </row>
    <row r="56" spans="1:5" x14ac:dyDescent="0.25">
      <c r="A56">
        <v>40.299999999999997</v>
      </c>
      <c r="B56" t="str">
        <f t="shared" si="2"/>
        <v>STP &lt; 41</v>
      </c>
      <c r="C56" s="7">
        <v>1172.7699248120302</v>
      </c>
      <c r="D56">
        <v>7.0000000000000007E-2</v>
      </c>
      <c r="E56">
        <f t="shared" si="3"/>
        <v>-1.1549019599857431</v>
      </c>
    </row>
    <row r="57" spans="1:5" x14ac:dyDescent="0.25">
      <c r="A57">
        <v>34.5</v>
      </c>
      <c r="B57" t="str">
        <f t="shared" si="2"/>
        <v>STP &lt; 41</v>
      </c>
      <c r="C57" s="7">
        <v>1172.7699248120302</v>
      </c>
      <c r="D57">
        <v>0.2</v>
      </c>
      <c r="E57">
        <f t="shared" si="3"/>
        <v>-0.69897000433601875</v>
      </c>
    </row>
    <row r="58" spans="1:5" x14ac:dyDescent="0.25">
      <c r="A58">
        <v>25.7</v>
      </c>
      <c r="B58" t="str">
        <f t="shared" si="2"/>
        <v>STP &lt; 41</v>
      </c>
      <c r="C58" s="7">
        <v>1172.7699248120302</v>
      </c>
      <c r="D58">
        <v>0.05</v>
      </c>
      <c r="E58">
        <f t="shared" si="3"/>
        <v>-1.3010299956639813</v>
      </c>
    </row>
    <row r="59" spans="1:5" x14ac:dyDescent="0.25">
      <c r="A59">
        <v>19.7</v>
      </c>
      <c r="B59" t="str">
        <f t="shared" si="2"/>
        <v>STP &lt; 41</v>
      </c>
      <c r="C59" s="7">
        <v>1172.7699248120302</v>
      </c>
      <c r="D59">
        <v>0.18</v>
      </c>
      <c r="E59">
        <f t="shared" si="3"/>
        <v>-0.74472749489669399</v>
      </c>
    </row>
    <row r="60" spans="1:5" x14ac:dyDescent="0.25">
      <c r="A60">
        <v>34.799999999999997</v>
      </c>
      <c r="B60" t="str">
        <f t="shared" si="2"/>
        <v>STP &lt; 41</v>
      </c>
      <c r="C60" s="7">
        <v>1172.7699248120302</v>
      </c>
      <c r="D60">
        <v>0.12</v>
      </c>
      <c r="E60">
        <f t="shared" si="3"/>
        <v>-0.92081875395237522</v>
      </c>
    </row>
    <row r="61" spans="1:5" x14ac:dyDescent="0.25">
      <c r="A61">
        <v>50</v>
      </c>
      <c r="B61" t="str">
        <f t="shared" si="2"/>
        <v>STP &gt; 41</v>
      </c>
      <c r="C61">
        <v>748</v>
      </c>
      <c r="D61">
        <v>5.0000000000000001E-3</v>
      </c>
      <c r="E61">
        <f t="shared" si="3"/>
        <v>-2.3010299956639813</v>
      </c>
    </row>
    <row r="62" spans="1:5" x14ac:dyDescent="0.25">
      <c r="A62">
        <v>50</v>
      </c>
      <c r="B62" t="str">
        <f t="shared" si="2"/>
        <v>STP &gt; 41</v>
      </c>
      <c r="C62">
        <v>748</v>
      </c>
      <c r="D62">
        <v>1.2999999999999999E-2</v>
      </c>
      <c r="E62">
        <f t="shared" si="3"/>
        <v>-1.8860566476931633</v>
      </c>
    </row>
    <row r="63" spans="1:5" x14ac:dyDescent="0.25">
      <c r="A63">
        <v>60.5</v>
      </c>
      <c r="B63" t="str">
        <f t="shared" si="2"/>
        <v>STP &gt; 41</v>
      </c>
      <c r="C63">
        <v>773</v>
      </c>
      <c r="D63">
        <v>0.2</v>
      </c>
      <c r="E63">
        <f t="shared" si="3"/>
        <v>-0.69897000433601875</v>
      </c>
    </row>
    <row r="64" spans="1:5" x14ac:dyDescent="0.25">
      <c r="A64">
        <v>63.2</v>
      </c>
      <c r="B64" t="str">
        <f t="shared" si="2"/>
        <v>STP &gt; 41</v>
      </c>
      <c r="C64">
        <v>773</v>
      </c>
      <c r="D64">
        <v>0.14000000000000001</v>
      </c>
      <c r="E64">
        <f t="shared" si="3"/>
        <v>-0.85387196432176193</v>
      </c>
    </row>
    <row r="65" spans="1:5" x14ac:dyDescent="0.25">
      <c r="A65">
        <v>42</v>
      </c>
      <c r="B65" t="str">
        <f t="shared" si="2"/>
        <v>STP &gt; 41</v>
      </c>
      <c r="C65">
        <v>773</v>
      </c>
      <c r="D65">
        <v>0.32</v>
      </c>
      <c r="E65">
        <f t="shared" si="3"/>
        <v>-0.49485002168009401</v>
      </c>
    </row>
    <row r="66" spans="1:5" x14ac:dyDescent="0.25">
      <c r="A66">
        <v>60.5</v>
      </c>
      <c r="B66" t="str">
        <f t="shared" ref="B66:B97" si="4">IF(A66&lt;41,"STP &lt; 41","STP &gt; 41")</f>
        <v>STP &gt; 41</v>
      </c>
      <c r="C66">
        <v>794</v>
      </c>
      <c r="D66">
        <v>0.16</v>
      </c>
      <c r="E66">
        <f t="shared" ref="E66:E97" si="5">LOG(D66)</f>
        <v>-0.79588001734407521</v>
      </c>
    </row>
    <row r="67" spans="1:5" x14ac:dyDescent="0.25">
      <c r="A67">
        <v>63.2</v>
      </c>
      <c r="B67" t="str">
        <f t="shared" si="4"/>
        <v>STP &gt; 41</v>
      </c>
      <c r="C67">
        <v>794</v>
      </c>
      <c r="D67">
        <v>0.18</v>
      </c>
      <c r="E67">
        <f t="shared" si="5"/>
        <v>-0.74472749489669399</v>
      </c>
    </row>
    <row r="68" spans="1:5" x14ac:dyDescent="0.25">
      <c r="A68">
        <v>42</v>
      </c>
      <c r="B68" t="str">
        <f t="shared" si="4"/>
        <v>STP &gt; 41</v>
      </c>
      <c r="C68">
        <v>794</v>
      </c>
      <c r="D68">
        <v>0.38</v>
      </c>
      <c r="E68">
        <f t="shared" si="5"/>
        <v>-0.42021640338318983</v>
      </c>
    </row>
    <row r="69" spans="1:5" x14ac:dyDescent="0.25">
      <c r="A69">
        <v>411.9</v>
      </c>
      <c r="B69" t="str">
        <f t="shared" si="4"/>
        <v>STP &gt; 41</v>
      </c>
      <c r="C69" s="7">
        <v>918.45142028985504</v>
      </c>
      <c r="D69">
        <v>2.4</v>
      </c>
      <c r="E69">
        <f t="shared" si="5"/>
        <v>0.38021124171160603</v>
      </c>
    </row>
    <row r="70" spans="1:5" x14ac:dyDescent="0.25">
      <c r="A70">
        <v>312.60000000000002</v>
      </c>
      <c r="B70" t="str">
        <f t="shared" si="4"/>
        <v>STP &gt; 41</v>
      </c>
      <c r="C70" s="7">
        <v>918.45142028985504</v>
      </c>
      <c r="D70">
        <v>1.6</v>
      </c>
      <c r="E70">
        <f t="shared" si="5"/>
        <v>0.20411998265592479</v>
      </c>
    </row>
    <row r="71" spans="1:5" x14ac:dyDescent="0.25">
      <c r="A71">
        <v>60.5</v>
      </c>
      <c r="B71" t="str">
        <f t="shared" si="4"/>
        <v>STP &gt; 41</v>
      </c>
      <c r="C71">
        <v>938</v>
      </c>
      <c r="D71">
        <v>0.1</v>
      </c>
      <c r="E71">
        <f t="shared" si="5"/>
        <v>-1</v>
      </c>
    </row>
    <row r="72" spans="1:5" x14ac:dyDescent="0.25">
      <c r="A72">
        <v>63.2</v>
      </c>
      <c r="B72" t="str">
        <f t="shared" si="4"/>
        <v>STP &gt; 41</v>
      </c>
      <c r="C72">
        <v>938</v>
      </c>
      <c r="D72">
        <v>0.08</v>
      </c>
      <c r="E72">
        <f t="shared" si="5"/>
        <v>-1.0969100130080565</v>
      </c>
    </row>
    <row r="73" spans="1:5" x14ac:dyDescent="0.25">
      <c r="A73">
        <v>42</v>
      </c>
      <c r="B73" t="str">
        <f t="shared" si="4"/>
        <v>STP &gt; 41</v>
      </c>
      <c r="C73">
        <v>938</v>
      </c>
      <c r="D73">
        <v>0.23</v>
      </c>
      <c r="E73">
        <f t="shared" si="5"/>
        <v>-0.63827216398240705</v>
      </c>
    </row>
    <row r="74" spans="1:5" x14ac:dyDescent="0.25">
      <c r="A74">
        <v>50</v>
      </c>
      <c r="B74" t="str">
        <f t="shared" si="4"/>
        <v>STP &gt; 41</v>
      </c>
      <c r="C74">
        <v>944</v>
      </c>
      <c r="D74">
        <v>1.7999999999999999E-2</v>
      </c>
      <c r="E74">
        <f t="shared" si="5"/>
        <v>-1.744727494896694</v>
      </c>
    </row>
    <row r="75" spans="1:5" x14ac:dyDescent="0.25">
      <c r="A75">
        <v>50</v>
      </c>
      <c r="B75" t="str">
        <f t="shared" si="4"/>
        <v>STP &gt; 41</v>
      </c>
      <c r="C75">
        <v>944</v>
      </c>
      <c r="D75">
        <v>0.19</v>
      </c>
      <c r="E75">
        <f t="shared" si="5"/>
        <v>-0.72124639904717103</v>
      </c>
    </row>
    <row r="76" spans="1:5" x14ac:dyDescent="0.25">
      <c r="A76">
        <v>60.5</v>
      </c>
      <c r="B76" t="str">
        <f t="shared" si="4"/>
        <v>STP &gt; 41</v>
      </c>
      <c r="C76" s="29">
        <v>1006</v>
      </c>
      <c r="D76">
        <v>0.32</v>
      </c>
      <c r="E76">
        <f t="shared" si="5"/>
        <v>-0.49485002168009401</v>
      </c>
    </row>
    <row r="77" spans="1:5" x14ac:dyDescent="0.25">
      <c r="A77">
        <v>63.2</v>
      </c>
      <c r="B77" t="str">
        <f t="shared" si="4"/>
        <v>STP &gt; 41</v>
      </c>
      <c r="C77" s="29">
        <v>1006</v>
      </c>
      <c r="D77">
        <v>0.94</v>
      </c>
      <c r="E77">
        <f t="shared" si="5"/>
        <v>-2.6872146400301365E-2</v>
      </c>
    </row>
    <row r="78" spans="1:5" x14ac:dyDescent="0.25">
      <c r="A78">
        <v>42</v>
      </c>
      <c r="B78" t="str">
        <f t="shared" si="4"/>
        <v>STP &gt; 41</v>
      </c>
      <c r="C78" s="29">
        <v>1006</v>
      </c>
      <c r="D78">
        <v>1.97</v>
      </c>
      <c r="E78">
        <f t="shared" si="5"/>
        <v>0.2944662261615929</v>
      </c>
    </row>
    <row r="79" spans="1:5" x14ac:dyDescent="0.25">
      <c r="A79">
        <v>42</v>
      </c>
      <c r="B79" t="str">
        <f t="shared" si="4"/>
        <v>STP &gt; 41</v>
      </c>
      <c r="C79" s="29">
        <v>1062</v>
      </c>
      <c r="D79">
        <v>0.28999999999999998</v>
      </c>
      <c r="E79">
        <f t="shared" si="5"/>
        <v>-0.53760200210104392</v>
      </c>
    </row>
    <row r="80" spans="1:5" x14ac:dyDescent="0.25">
      <c r="A80">
        <v>60.5</v>
      </c>
      <c r="B80" t="str">
        <f t="shared" si="4"/>
        <v>STP &gt; 41</v>
      </c>
      <c r="C80" s="29">
        <v>1064</v>
      </c>
      <c r="D80">
        <v>0.38</v>
      </c>
      <c r="E80">
        <f t="shared" si="5"/>
        <v>-0.42021640338318983</v>
      </c>
    </row>
    <row r="81" spans="1:5" x14ac:dyDescent="0.25">
      <c r="A81">
        <v>63.2</v>
      </c>
      <c r="B81" t="str">
        <f t="shared" si="4"/>
        <v>STP &gt; 41</v>
      </c>
      <c r="C81" s="29">
        <v>1064</v>
      </c>
      <c r="D81">
        <v>0.32</v>
      </c>
      <c r="E81">
        <f t="shared" si="5"/>
        <v>-0.49485002168009401</v>
      </c>
    </row>
    <row r="82" spans="1:5" x14ac:dyDescent="0.25">
      <c r="A82">
        <v>411.9</v>
      </c>
      <c r="B82" t="str">
        <f t="shared" si="4"/>
        <v>STP &gt; 41</v>
      </c>
      <c r="C82" s="7">
        <v>1077.2175324675325</v>
      </c>
      <c r="D82">
        <v>1</v>
      </c>
      <c r="E82">
        <f t="shared" si="5"/>
        <v>0</v>
      </c>
    </row>
    <row r="83" spans="1:5" x14ac:dyDescent="0.25">
      <c r="A83">
        <v>312.60000000000002</v>
      </c>
      <c r="B83" t="str">
        <f t="shared" si="4"/>
        <v>STP &gt; 41</v>
      </c>
      <c r="C83" s="7">
        <v>1077.2175324675325</v>
      </c>
      <c r="D83">
        <v>1.45</v>
      </c>
      <c r="E83">
        <f t="shared" si="5"/>
        <v>0.16136800223497488</v>
      </c>
    </row>
    <row r="84" spans="1:5" x14ac:dyDescent="0.25">
      <c r="A84">
        <v>120.4</v>
      </c>
      <c r="B84" t="str">
        <f t="shared" si="4"/>
        <v>STP &gt; 41</v>
      </c>
      <c r="C84" s="7">
        <v>1077.2175324675325</v>
      </c>
      <c r="D84">
        <v>0.25</v>
      </c>
      <c r="E84">
        <f t="shared" si="5"/>
        <v>-0.6020599913279624</v>
      </c>
    </row>
    <row r="85" spans="1:5" x14ac:dyDescent="0.25">
      <c r="A85">
        <v>121.3</v>
      </c>
      <c r="B85" t="str">
        <f t="shared" si="4"/>
        <v>STP &gt; 41</v>
      </c>
      <c r="C85" s="7">
        <v>1077.2175324675325</v>
      </c>
      <c r="D85">
        <v>0.2</v>
      </c>
      <c r="E85">
        <f t="shared" si="5"/>
        <v>-0.69897000433601875</v>
      </c>
    </row>
    <row r="86" spans="1:5" x14ac:dyDescent="0.25">
      <c r="A86">
        <v>81.2</v>
      </c>
      <c r="B86" t="str">
        <f t="shared" si="4"/>
        <v>STP &gt; 41</v>
      </c>
      <c r="C86" s="7">
        <v>1077.2175324675325</v>
      </c>
      <c r="D86">
        <v>0.9</v>
      </c>
      <c r="E86">
        <f t="shared" si="5"/>
        <v>-4.5757490560675115E-2</v>
      </c>
    </row>
    <row r="87" spans="1:5" x14ac:dyDescent="0.25">
      <c r="A87">
        <v>74.8</v>
      </c>
      <c r="B87" t="str">
        <f t="shared" si="4"/>
        <v>STP &gt; 41</v>
      </c>
      <c r="C87" s="7">
        <v>1077.2175324675325</v>
      </c>
      <c r="D87">
        <v>0.25</v>
      </c>
      <c r="E87">
        <f t="shared" si="5"/>
        <v>-0.6020599913279624</v>
      </c>
    </row>
    <row r="88" spans="1:5" x14ac:dyDescent="0.25">
      <c r="A88">
        <v>41.3</v>
      </c>
      <c r="B88" t="str">
        <f t="shared" si="4"/>
        <v>STP &gt; 41</v>
      </c>
      <c r="C88" s="7">
        <v>1077.2175324675325</v>
      </c>
      <c r="D88">
        <v>0.13</v>
      </c>
      <c r="E88">
        <f t="shared" si="5"/>
        <v>-0.88605664769316317</v>
      </c>
    </row>
    <row r="89" spans="1:5" x14ac:dyDescent="0.25">
      <c r="A89">
        <v>74.8</v>
      </c>
      <c r="B89" t="str">
        <f t="shared" si="4"/>
        <v>STP &gt; 41</v>
      </c>
      <c r="C89" s="7">
        <v>1077.2175324675325</v>
      </c>
      <c r="D89">
        <v>0.08</v>
      </c>
      <c r="E89">
        <f t="shared" si="5"/>
        <v>-1.0969100130080565</v>
      </c>
    </row>
    <row r="90" spans="1:5" x14ac:dyDescent="0.25">
      <c r="A90">
        <v>80.599999999999994</v>
      </c>
      <c r="B90" t="str">
        <f t="shared" si="4"/>
        <v>STP &gt; 41</v>
      </c>
      <c r="C90" s="7">
        <v>1077.2175324675325</v>
      </c>
      <c r="D90">
        <v>0.12</v>
      </c>
      <c r="E90">
        <f t="shared" si="5"/>
        <v>-0.92081875395237522</v>
      </c>
    </row>
    <row r="91" spans="1:5" x14ac:dyDescent="0.25">
      <c r="A91">
        <v>60.5</v>
      </c>
      <c r="B91" t="str">
        <f t="shared" si="4"/>
        <v>STP &gt; 41</v>
      </c>
      <c r="C91" s="29">
        <v>1095</v>
      </c>
      <c r="D91">
        <v>0.36</v>
      </c>
      <c r="E91">
        <f t="shared" si="5"/>
        <v>-0.44369749923271273</v>
      </c>
    </row>
    <row r="92" spans="1:5" x14ac:dyDescent="0.25">
      <c r="A92">
        <v>63.2</v>
      </c>
      <c r="B92" t="str">
        <f t="shared" si="4"/>
        <v>STP &gt; 41</v>
      </c>
      <c r="C92" s="29">
        <v>1095</v>
      </c>
      <c r="D92">
        <v>0.31</v>
      </c>
      <c r="E92">
        <f t="shared" si="5"/>
        <v>-0.50863830616572736</v>
      </c>
    </row>
    <row r="93" spans="1:5" x14ac:dyDescent="0.25">
      <c r="A93">
        <v>42</v>
      </c>
      <c r="B93" t="str">
        <f t="shared" si="4"/>
        <v>STP &gt; 41</v>
      </c>
      <c r="C93" s="29">
        <v>1095</v>
      </c>
      <c r="D93">
        <v>0.6</v>
      </c>
      <c r="E93">
        <f t="shared" si="5"/>
        <v>-0.22184874961635639</v>
      </c>
    </row>
    <row r="94" spans="1:5" x14ac:dyDescent="0.25">
      <c r="A94">
        <v>60.5</v>
      </c>
      <c r="B94" t="str">
        <f t="shared" si="4"/>
        <v>STP &gt; 41</v>
      </c>
      <c r="C94" s="29">
        <v>1121</v>
      </c>
      <c r="D94">
        <v>0.78</v>
      </c>
      <c r="E94">
        <f t="shared" si="5"/>
        <v>-0.10790539730951958</v>
      </c>
    </row>
    <row r="95" spans="1:5" x14ac:dyDescent="0.25">
      <c r="A95">
        <v>63.2</v>
      </c>
      <c r="B95" t="str">
        <f t="shared" si="4"/>
        <v>STP &gt; 41</v>
      </c>
      <c r="C95" s="29">
        <v>1121</v>
      </c>
      <c r="D95">
        <v>0.53</v>
      </c>
      <c r="E95">
        <f t="shared" si="5"/>
        <v>-0.27572413039921095</v>
      </c>
    </row>
    <row r="96" spans="1:5" x14ac:dyDescent="0.25">
      <c r="A96">
        <v>42</v>
      </c>
      <c r="B96" t="str">
        <f t="shared" si="4"/>
        <v>STP &gt; 41</v>
      </c>
      <c r="C96" s="29">
        <v>1121</v>
      </c>
      <c r="D96">
        <v>0.33</v>
      </c>
      <c r="E96">
        <f t="shared" si="5"/>
        <v>-0.48148606012211248</v>
      </c>
    </row>
    <row r="97" spans="1:5" x14ac:dyDescent="0.25">
      <c r="A97">
        <v>411.9</v>
      </c>
      <c r="B97" t="str">
        <f t="shared" si="4"/>
        <v>STP &gt; 41</v>
      </c>
      <c r="C97" s="7">
        <v>1121.3644124168516</v>
      </c>
      <c r="D97">
        <v>1</v>
      </c>
      <c r="E97">
        <f t="shared" si="5"/>
        <v>0</v>
      </c>
    </row>
    <row r="98" spans="1:5" x14ac:dyDescent="0.25">
      <c r="A98">
        <v>312.60000000000002</v>
      </c>
      <c r="B98" t="str">
        <f t="shared" ref="B98:B118" si="6">IF(A98&lt;41,"STP &lt; 41","STP &gt; 41")</f>
        <v>STP &gt; 41</v>
      </c>
      <c r="C98" s="7">
        <v>1121.3644124168516</v>
      </c>
      <c r="D98">
        <v>0.7</v>
      </c>
      <c r="E98">
        <f t="shared" ref="E98:E118" si="7">LOG(D98)</f>
        <v>-0.15490195998574319</v>
      </c>
    </row>
    <row r="99" spans="1:5" x14ac:dyDescent="0.25">
      <c r="A99">
        <v>120.4</v>
      </c>
      <c r="B99" t="str">
        <f t="shared" si="6"/>
        <v>STP &gt; 41</v>
      </c>
      <c r="C99" s="7">
        <v>1121.3644124168516</v>
      </c>
      <c r="D99">
        <v>1.1499999999999999</v>
      </c>
      <c r="E99">
        <f t="shared" si="7"/>
        <v>6.069784035361165E-2</v>
      </c>
    </row>
    <row r="100" spans="1:5" x14ac:dyDescent="0.25">
      <c r="A100">
        <v>121.3</v>
      </c>
      <c r="B100" t="str">
        <f t="shared" si="6"/>
        <v>STP &gt; 41</v>
      </c>
      <c r="C100" s="7">
        <v>1121.3644124168516</v>
      </c>
      <c r="D100">
        <v>1.1499999999999999</v>
      </c>
      <c r="E100">
        <f t="shared" si="7"/>
        <v>6.069784035361165E-2</v>
      </c>
    </row>
    <row r="101" spans="1:5" x14ac:dyDescent="0.25">
      <c r="A101">
        <v>81.2</v>
      </c>
      <c r="B101" t="str">
        <f t="shared" si="6"/>
        <v>STP &gt; 41</v>
      </c>
      <c r="C101" s="7">
        <v>1121.3644124168516</v>
      </c>
      <c r="D101">
        <v>1</v>
      </c>
      <c r="E101">
        <f t="shared" si="7"/>
        <v>0</v>
      </c>
    </row>
    <row r="102" spans="1:5" x14ac:dyDescent="0.25">
      <c r="A102">
        <v>74.8</v>
      </c>
      <c r="B102" t="str">
        <f t="shared" si="6"/>
        <v>STP &gt; 41</v>
      </c>
      <c r="C102" s="7">
        <v>1121.3644124168516</v>
      </c>
      <c r="D102">
        <v>0.5</v>
      </c>
      <c r="E102">
        <f t="shared" si="7"/>
        <v>-0.3010299956639812</v>
      </c>
    </row>
    <row r="103" spans="1:5" x14ac:dyDescent="0.25">
      <c r="A103">
        <v>411.9</v>
      </c>
      <c r="B103" t="str">
        <f t="shared" si="6"/>
        <v>STP &gt; 41</v>
      </c>
      <c r="C103" s="7">
        <v>1172.7699248120302</v>
      </c>
      <c r="D103">
        <v>1.1000000000000001</v>
      </c>
      <c r="E103">
        <f t="shared" si="7"/>
        <v>4.1392685158225077E-2</v>
      </c>
    </row>
    <row r="104" spans="1:5" x14ac:dyDescent="0.25">
      <c r="A104">
        <v>312.60000000000002</v>
      </c>
      <c r="B104" t="str">
        <f t="shared" si="6"/>
        <v>STP &gt; 41</v>
      </c>
      <c r="C104" s="7">
        <v>1172.7699248120302</v>
      </c>
      <c r="D104">
        <v>1.35</v>
      </c>
      <c r="E104">
        <f t="shared" si="7"/>
        <v>0.13033376849500614</v>
      </c>
    </row>
    <row r="105" spans="1:5" x14ac:dyDescent="0.25">
      <c r="A105">
        <v>120.4</v>
      </c>
      <c r="B105" t="str">
        <f t="shared" si="6"/>
        <v>STP &gt; 41</v>
      </c>
      <c r="C105" s="7">
        <v>1172.7699248120302</v>
      </c>
      <c r="D105">
        <v>1.25</v>
      </c>
      <c r="E105">
        <f t="shared" si="7"/>
        <v>9.691001300805642E-2</v>
      </c>
    </row>
    <row r="106" spans="1:5" x14ac:dyDescent="0.25">
      <c r="A106">
        <v>121.3</v>
      </c>
      <c r="B106" t="str">
        <f t="shared" si="6"/>
        <v>STP &gt; 41</v>
      </c>
      <c r="C106" s="7">
        <v>1172.7699248120302</v>
      </c>
      <c r="D106">
        <v>1.25</v>
      </c>
      <c r="E106">
        <f t="shared" si="7"/>
        <v>9.691001300805642E-2</v>
      </c>
    </row>
    <row r="107" spans="1:5" x14ac:dyDescent="0.25">
      <c r="A107">
        <v>81.2</v>
      </c>
      <c r="B107" t="str">
        <f t="shared" si="6"/>
        <v>STP &gt; 41</v>
      </c>
      <c r="C107" s="7">
        <v>1172.7699248120302</v>
      </c>
      <c r="D107">
        <v>0.95</v>
      </c>
      <c r="E107">
        <f t="shared" si="7"/>
        <v>-2.2276394711152253E-2</v>
      </c>
    </row>
    <row r="108" spans="1:5" x14ac:dyDescent="0.25">
      <c r="A108">
        <v>74.8</v>
      </c>
      <c r="B108" t="str">
        <f t="shared" si="6"/>
        <v>STP &gt; 41</v>
      </c>
      <c r="C108" s="7">
        <v>1172.7699248120302</v>
      </c>
      <c r="D108">
        <v>0.2</v>
      </c>
      <c r="E108">
        <f t="shared" si="7"/>
        <v>-0.69897000433601875</v>
      </c>
    </row>
    <row r="109" spans="1:5" x14ac:dyDescent="0.25">
      <c r="A109">
        <v>41.3</v>
      </c>
      <c r="B109" t="str">
        <f t="shared" si="6"/>
        <v>STP &gt; 41</v>
      </c>
      <c r="C109" s="7">
        <v>1172.7699248120302</v>
      </c>
      <c r="D109">
        <v>0.32</v>
      </c>
      <c r="E109">
        <f t="shared" si="7"/>
        <v>-0.49485002168009401</v>
      </c>
    </row>
    <row r="110" spans="1:5" x14ac:dyDescent="0.25">
      <c r="A110">
        <v>74.8</v>
      </c>
      <c r="B110" t="str">
        <f t="shared" si="6"/>
        <v>STP &gt; 41</v>
      </c>
      <c r="C110" s="7">
        <v>1172.7699248120302</v>
      </c>
      <c r="D110">
        <v>0.05</v>
      </c>
      <c r="E110">
        <f t="shared" si="7"/>
        <v>-1.3010299956639813</v>
      </c>
    </row>
    <row r="111" spans="1:5" x14ac:dyDescent="0.25">
      <c r="A111">
        <v>80.599999999999994</v>
      </c>
      <c r="B111" t="str">
        <f t="shared" si="6"/>
        <v>STP &gt; 41</v>
      </c>
      <c r="C111" s="7">
        <v>1172.7699248120302</v>
      </c>
      <c r="D111">
        <v>0.14000000000000001</v>
      </c>
      <c r="E111">
        <f t="shared" si="7"/>
        <v>-0.85387196432176193</v>
      </c>
    </row>
    <row r="112" spans="1:5" x14ac:dyDescent="0.25">
      <c r="A112">
        <v>45.5</v>
      </c>
      <c r="B112" t="str">
        <f t="shared" si="6"/>
        <v>STP &gt; 41</v>
      </c>
      <c r="C112" s="7">
        <v>1172.7699248120302</v>
      </c>
      <c r="D112">
        <v>0.14000000000000001</v>
      </c>
      <c r="E112">
        <f t="shared" si="7"/>
        <v>-0.85387196432176193</v>
      </c>
    </row>
    <row r="113" spans="1:5" x14ac:dyDescent="0.25">
      <c r="A113">
        <v>41.7</v>
      </c>
      <c r="B113" t="str">
        <f t="shared" si="6"/>
        <v>STP &gt; 41</v>
      </c>
      <c r="C113" s="7">
        <v>1172.7699248120302</v>
      </c>
      <c r="D113">
        <v>0.5</v>
      </c>
      <c r="E113">
        <f t="shared" si="7"/>
        <v>-0.3010299956639812</v>
      </c>
    </row>
    <row r="114" spans="1:5" x14ac:dyDescent="0.25">
      <c r="A114">
        <v>46.9</v>
      </c>
      <c r="B114" t="str">
        <f t="shared" si="6"/>
        <v>STP &gt; 41</v>
      </c>
      <c r="C114" s="7">
        <v>1172.7699248120302</v>
      </c>
      <c r="D114">
        <v>0.2</v>
      </c>
      <c r="E114">
        <f t="shared" si="7"/>
        <v>-0.69897000433601875</v>
      </c>
    </row>
    <row r="115" spans="1:5" x14ac:dyDescent="0.25">
      <c r="A115">
        <v>50.3</v>
      </c>
      <c r="B115" t="str">
        <f t="shared" si="6"/>
        <v>STP &gt; 41</v>
      </c>
      <c r="C115" s="7">
        <v>1172.7699248120302</v>
      </c>
      <c r="D115">
        <v>0.13</v>
      </c>
      <c r="E115">
        <f t="shared" si="7"/>
        <v>-0.88605664769316317</v>
      </c>
    </row>
    <row r="116" spans="1:5" x14ac:dyDescent="0.25">
      <c r="A116">
        <v>60.5</v>
      </c>
      <c r="B116" t="str">
        <f t="shared" si="6"/>
        <v>STP &gt; 41</v>
      </c>
      <c r="C116" s="29">
        <v>1239</v>
      </c>
      <c r="D116">
        <v>0.96</v>
      </c>
      <c r="E116">
        <f t="shared" si="7"/>
        <v>-1.7728766960431602E-2</v>
      </c>
    </row>
    <row r="117" spans="1:5" x14ac:dyDescent="0.25">
      <c r="A117">
        <v>63.2</v>
      </c>
      <c r="B117" t="str">
        <f t="shared" si="6"/>
        <v>STP &gt; 41</v>
      </c>
      <c r="C117" s="29">
        <v>1239</v>
      </c>
      <c r="D117">
        <v>0.35</v>
      </c>
      <c r="E117">
        <f t="shared" si="7"/>
        <v>-0.45593195564972439</v>
      </c>
    </row>
    <row r="118" spans="1:5" x14ac:dyDescent="0.25">
      <c r="A118">
        <v>42</v>
      </c>
      <c r="B118" t="str">
        <f t="shared" si="6"/>
        <v>STP &gt; 41</v>
      </c>
      <c r="C118" s="29">
        <v>1239</v>
      </c>
      <c r="D118">
        <v>0.75</v>
      </c>
      <c r="E118">
        <f t="shared" si="7"/>
        <v>-0.12493873660829995</v>
      </c>
    </row>
  </sheetData>
  <autoFilter ref="A1:E118" xr:uid="{AC7ECA17-E2E0-444E-A6CC-F7EE7CE7CC39}">
    <sortState xmlns:xlrd2="http://schemas.microsoft.com/office/spreadsheetml/2017/richdata2" ref="A2:E118">
      <sortCondition ref="B1:B118"/>
    </sortState>
  </autoFilter>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BAC82-BB29-4920-BB17-70AF9B7D8BCE}">
  <dimension ref="A1:C5"/>
  <sheetViews>
    <sheetView workbookViewId="0">
      <selection activeCell="C2" sqref="C2"/>
    </sheetView>
  </sheetViews>
  <sheetFormatPr defaultRowHeight="15" x14ac:dyDescent="0.25"/>
  <cols>
    <col min="1" max="1" width="21.42578125" customWidth="1"/>
    <col min="2" max="2" width="51.28515625" customWidth="1"/>
  </cols>
  <sheetData>
    <row r="1" spans="1:3" x14ac:dyDescent="0.25">
      <c r="C1" t="s">
        <v>1655</v>
      </c>
    </row>
    <row r="2" spans="1:3" x14ac:dyDescent="0.25">
      <c r="A2" t="s">
        <v>712</v>
      </c>
      <c r="B2" t="s">
        <v>1591</v>
      </c>
      <c r="C2">
        <v>27</v>
      </c>
    </row>
    <row r="3" spans="1:3" x14ac:dyDescent="0.25">
      <c r="A3" t="s">
        <v>891</v>
      </c>
      <c r="B3" t="s">
        <v>1592</v>
      </c>
      <c r="C3">
        <v>48</v>
      </c>
    </row>
    <row r="4" spans="1:3" x14ac:dyDescent="0.25">
      <c r="A4" t="s">
        <v>1596</v>
      </c>
      <c r="B4" t="s">
        <v>1593</v>
      </c>
      <c r="C4">
        <v>7</v>
      </c>
    </row>
    <row r="5" spans="1:3" x14ac:dyDescent="0.25">
      <c r="A5" t="s">
        <v>1594</v>
      </c>
      <c r="B5" t="s">
        <v>1595</v>
      </c>
      <c r="C5">
        <v>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C20B-94E5-4B70-9183-6D44CA6443F8}">
  <dimension ref="A1:P104"/>
  <sheetViews>
    <sheetView topLeftCell="F80" workbookViewId="0">
      <selection activeCell="I83" sqref="I83"/>
    </sheetView>
  </sheetViews>
  <sheetFormatPr defaultRowHeight="15" x14ac:dyDescent="0.25"/>
  <cols>
    <col min="1" max="1" width="27.5703125" customWidth="1"/>
    <col min="2" max="2" width="16.42578125" customWidth="1"/>
    <col min="3" max="3" width="24.85546875" customWidth="1"/>
    <col min="5" max="5" width="26.85546875" customWidth="1"/>
    <col min="7" max="7" width="45.140625" customWidth="1"/>
  </cols>
  <sheetData>
    <row r="1" spans="1:3" x14ac:dyDescent="0.25">
      <c r="A1" t="s">
        <v>1566</v>
      </c>
      <c r="B1" t="s">
        <v>1552</v>
      </c>
      <c r="C1" t="s">
        <v>1567</v>
      </c>
    </row>
    <row r="2" spans="1:3" x14ac:dyDescent="0.25">
      <c r="A2" t="s">
        <v>1498</v>
      </c>
      <c r="B2" t="s">
        <v>2</v>
      </c>
      <c r="C2" t="s">
        <v>1568</v>
      </c>
    </row>
    <row r="3" spans="1:3" x14ac:dyDescent="0.25">
      <c r="A3" t="s">
        <v>1496</v>
      </c>
      <c r="B3" t="s">
        <v>2</v>
      </c>
      <c r="C3" t="s">
        <v>1569</v>
      </c>
    </row>
    <row r="4" spans="1:3" x14ac:dyDescent="0.25">
      <c r="A4" t="s">
        <v>1497</v>
      </c>
      <c r="B4" t="s">
        <v>2</v>
      </c>
      <c r="C4" t="s">
        <v>733</v>
      </c>
    </row>
    <row r="5" spans="1:3" x14ac:dyDescent="0.25">
      <c r="A5" t="s">
        <v>1499</v>
      </c>
      <c r="B5" t="s">
        <v>708</v>
      </c>
      <c r="C5" t="s">
        <v>860</v>
      </c>
    </row>
    <row r="6" spans="1:3" x14ac:dyDescent="0.25">
      <c r="A6" t="s">
        <v>1500</v>
      </c>
      <c r="B6" t="s">
        <v>708</v>
      </c>
      <c r="C6" t="s">
        <v>657</v>
      </c>
    </row>
    <row r="7" spans="1:3" x14ac:dyDescent="0.25">
      <c r="A7" t="s">
        <v>1501</v>
      </c>
      <c r="B7" t="s">
        <v>708</v>
      </c>
      <c r="C7" t="s">
        <v>281</v>
      </c>
    </row>
    <row r="8" spans="1:3" x14ac:dyDescent="0.25">
      <c r="A8" t="s">
        <v>1502</v>
      </c>
      <c r="B8" t="s">
        <v>708</v>
      </c>
      <c r="C8" t="s">
        <v>858</v>
      </c>
    </row>
    <row r="9" spans="1:3" x14ac:dyDescent="0.25">
      <c r="A9" t="s">
        <v>1503</v>
      </c>
      <c r="B9" t="s">
        <v>2</v>
      </c>
      <c r="C9" t="s">
        <v>1553</v>
      </c>
    </row>
    <row r="10" spans="1:3" x14ac:dyDescent="0.25">
      <c r="A10" t="s">
        <v>1506</v>
      </c>
      <c r="B10" t="s">
        <v>2</v>
      </c>
      <c r="C10" t="s">
        <v>219</v>
      </c>
    </row>
    <row r="11" spans="1:3" x14ac:dyDescent="0.25">
      <c r="A11" t="s">
        <v>1504</v>
      </c>
      <c r="B11" t="s">
        <v>2</v>
      </c>
      <c r="C11" t="s">
        <v>1554</v>
      </c>
    </row>
    <row r="12" spans="1:3" x14ac:dyDescent="0.25">
      <c r="A12" t="s">
        <v>1505</v>
      </c>
      <c r="B12" t="s">
        <v>2</v>
      </c>
      <c r="C12" t="s">
        <v>1555</v>
      </c>
    </row>
    <row r="13" spans="1:3" x14ac:dyDescent="0.25">
      <c r="A13" t="s">
        <v>1507</v>
      </c>
      <c r="B13" t="s">
        <v>708</v>
      </c>
      <c r="C13" t="s">
        <v>1556</v>
      </c>
    </row>
    <row r="14" spans="1:3" x14ac:dyDescent="0.25">
      <c r="A14" t="s">
        <v>1508</v>
      </c>
      <c r="B14" t="s">
        <v>708</v>
      </c>
      <c r="C14" t="s">
        <v>1557</v>
      </c>
    </row>
    <row r="15" spans="1:3" x14ac:dyDescent="0.25">
      <c r="A15" t="s">
        <v>1509</v>
      </c>
      <c r="B15" t="s">
        <v>708</v>
      </c>
      <c r="C15" t="s">
        <v>18</v>
      </c>
    </row>
    <row r="16" spans="1:3" x14ac:dyDescent="0.25">
      <c r="A16" t="s">
        <v>1510</v>
      </c>
      <c r="B16" t="s">
        <v>708</v>
      </c>
      <c r="C16" t="s">
        <v>1558</v>
      </c>
    </row>
    <row r="17" spans="1:2" x14ac:dyDescent="0.25">
      <c r="A17" t="s">
        <v>1511</v>
      </c>
      <c r="B17" t="s">
        <v>2</v>
      </c>
    </row>
    <row r="18" spans="1:2" x14ac:dyDescent="0.25">
      <c r="A18" t="s">
        <v>1514</v>
      </c>
      <c r="B18" t="s">
        <v>2</v>
      </c>
    </row>
    <row r="19" spans="1:2" x14ac:dyDescent="0.25">
      <c r="A19" t="s">
        <v>1512</v>
      </c>
      <c r="B19" t="s">
        <v>2</v>
      </c>
    </row>
    <row r="20" spans="1:2" x14ac:dyDescent="0.25">
      <c r="A20" t="s">
        <v>1513</v>
      </c>
      <c r="B20" t="s">
        <v>2</v>
      </c>
    </row>
    <row r="21" spans="1:2" x14ac:dyDescent="0.25">
      <c r="A21" t="s">
        <v>1515</v>
      </c>
      <c r="B21" t="s">
        <v>708</v>
      </c>
    </row>
    <row r="22" spans="1:2" x14ac:dyDescent="0.25">
      <c r="A22" t="s">
        <v>1516</v>
      </c>
      <c r="B22" t="s">
        <v>708</v>
      </c>
    </row>
    <row r="23" spans="1:2" x14ac:dyDescent="0.25">
      <c r="A23" t="s">
        <v>1517</v>
      </c>
      <c r="B23" t="s">
        <v>708</v>
      </c>
    </row>
    <row r="24" spans="1:2" x14ac:dyDescent="0.25">
      <c r="A24" t="s">
        <v>1518</v>
      </c>
      <c r="B24" t="s">
        <v>708</v>
      </c>
    </row>
    <row r="25" spans="1:2" x14ac:dyDescent="0.25">
      <c r="A25" t="s">
        <v>1519</v>
      </c>
      <c r="B25" t="s">
        <v>2</v>
      </c>
    </row>
    <row r="26" spans="1:2" x14ac:dyDescent="0.25">
      <c r="A26" t="s">
        <v>1546</v>
      </c>
      <c r="B26" t="s">
        <v>708</v>
      </c>
    </row>
    <row r="27" spans="1:2" x14ac:dyDescent="0.25">
      <c r="A27" t="s">
        <v>1544</v>
      </c>
      <c r="B27" t="s">
        <v>708</v>
      </c>
    </row>
    <row r="28" spans="1:2" x14ac:dyDescent="0.25">
      <c r="A28" t="s">
        <v>1545</v>
      </c>
      <c r="B28" t="s">
        <v>708</v>
      </c>
    </row>
    <row r="29" spans="1:2" x14ac:dyDescent="0.25">
      <c r="A29" t="s">
        <v>1547</v>
      </c>
      <c r="B29" t="s">
        <v>708</v>
      </c>
    </row>
    <row r="30" spans="1:2" x14ac:dyDescent="0.25">
      <c r="A30" t="s">
        <v>1548</v>
      </c>
      <c r="B30" t="s">
        <v>708</v>
      </c>
    </row>
    <row r="31" spans="1:2" x14ac:dyDescent="0.25">
      <c r="A31" t="s">
        <v>1549</v>
      </c>
      <c r="B31" t="s">
        <v>708</v>
      </c>
    </row>
    <row r="32" spans="1:2" x14ac:dyDescent="0.25">
      <c r="A32" t="s">
        <v>1550</v>
      </c>
      <c r="B32" t="s">
        <v>708</v>
      </c>
    </row>
    <row r="33" spans="1:2" x14ac:dyDescent="0.25">
      <c r="A33" t="s">
        <v>1551</v>
      </c>
      <c r="B33" t="s">
        <v>708</v>
      </c>
    </row>
    <row r="34" spans="1:2" x14ac:dyDescent="0.25">
      <c r="A34" t="s">
        <v>1522</v>
      </c>
      <c r="B34" t="s">
        <v>2</v>
      </c>
    </row>
    <row r="35" spans="1:2" x14ac:dyDescent="0.25">
      <c r="A35" t="s">
        <v>1520</v>
      </c>
      <c r="B35" t="s">
        <v>2</v>
      </c>
    </row>
    <row r="36" spans="1:2" x14ac:dyDescent="0.25">
      <c r="A36" t="s">
        <v>1521</v>
      </c>
      <c r="B36" t="s">
        <v>2</v>
      </c>
    </row>
    <row r="37" spans="1:2" x14ac:dyDescent="0.25">
      <c r="A37" t="s">
        <v>1523</v>
      </c>
      <c r="B37" t="s">
        <v>708</v>
      </c>
    </row>
    <row r="38" spans="1:2" x14ac:dyDescent="0.25">
      <c r="A38" t="s">
        <v>1524</v>
      </c>
      <c r="B38" t="s">
        <v>708</v>
      </c>
    </row>
    <row r="39" spans="1:2" x14ac:dyDescent="0.25">
      <c r="A39" t="s">
        <v>1525</v>
      </c>
      <c r="B39" t="s">
        <v>708</v>
      </c>
    </row>
    <row r="40" spans="1:2" x14ac:dyDescent="0.25">
      <c r="A40" t="s">
        <v>1526</v>
      </c>
      <c r="B40" t="s">
        <v>708</v>
      </c>
    </row>
    <row r="41" spans="1:2" x14ac:dyDescent="0.25">
      <c r="A41" t="s">
        <v>1527</v>
      </c>
      <c r="B41" t="s">
        <v>2</v>
      </c>
    </row>
    <row r="42" spans="1:2" x14ac:dyDescent="0.25">
      <c r="A42" t="s">
        <v>1530</v>
      </c>
      <c r="B42" t="s">
        <v>2</v>
      </c>
    </row>
    <row r="43" spans="1:2" x14ac:dyDescent="0.25">
      <c r="A43" t="s">
        <v>1528</v>
      </c>
      <c r="B43" t="s">
        <v>2</v>
      </c>
    </row>
    <row r="44" spans="1:2" x14ac:dyDescent="0.25">
      <c r="A44" t="s">
        <v>1529</v>
      </c>
      <c r="B44" t="s">
        <v>2</v>
      </c>
    </row>
    <row r="45" spans="1:2" x14ac:dyDescent="0.25">
      <c r="A45" t="s">
        <v>1531</v>
      </c>
      <c r="B45" t="s">
        <v>708</v>
      </c>
    </row>
    <row r="46" spans="1:2" x14ac:dyDescent="0.25">
      <c r="A46" t="s">
        <v>1532</v>
      </c>
      <c r="B46" t="s">
        <v>708</v>
      </c>
    </row>
    <row r="47" spans="1:2" x14ac:dyDescent="0.25">
      <c r="A47" t="s">
        <v>1533</v>
      </c>
      <c r="B47" t="s">
        <v>708</v>
      </c>
    </row>
    <row r="48" spans="1:2" x14ac:dyDescent="0.25">
      <c r="A48" t="s">
        <v>1534</v>
      </c>
      <c r="B48" t="s">
        <v>708</v>
      </c>
    </row>
    <row r="49" spans="1:6" x14ac:dyDescent="0.25">
      <c r="A49" t="s">
        <v>1535</v>
      </c>
      <c r="B49" t="s">
        <v>708</v>
      </c>
    </row>
    <row r="50" spans="1:6" x14ac:dyDescent="0.25">
      <c r="A50" t="s">
        <v>1538</v>
      </c>
      <c r="B50" t="s">
        <v>2</v>
      </c>
      <c r="F50" t="s">
        <v>1553</v>
      </c>
    </row>
    <row r="51" spans="1:6" x14ac:dyDescent="0.25">
      <c r="A51" t="s">
        <v>1536</v>
      </c>
      <c r="B51" t="s">
        <v>708</v>
      </c>
      <c r="F51" t="s">
        <v>219</v>
      </c>
    </row>
    <row r="52" spans="1:6" x14ac:dyDescent="0.25">
      <c r="A52" t="s">
        <v>1537</v>
      </c>
      <c r="B52" t="s">
        <v>2</v>
      </c>
      <c r="F52" t="s">
        <v>1554</v>
      </c>
    </row>
    <row r="53" spans="1:6" x14ac:dyDescent="0.25">
      <c r="A53" t="s">
        <v>1539</v>
      </c>
      <c r="B53" t="s">
        <v>708</v>
      </c>
      <c r="F53" t="s">
        <v>1555</v>
      </c>
    </row>
    <row r="54" spans="1:6" x14ac:dyDescent="0.25">
      <c r="A54" t="s">
        <v>1540</v>
      </c>
      <c r="B54" t="s">
        <v>708</v>
      </c>
      <c r="F54" t="s">
        <v>1556</v>
      </c>
    </row>
    <row r="55" spans="1:6" x14ac:dyDescent="0.25">
      <c r="A55" t="s">
        <v>1541</v>
      </c>
      <c r="B55" t="s">
        <v>708</v>
      </c>
      <c r="F55" t="s">
        <v>1557</v>
      </c>
    </row>
    <row r="56" spans="1:6" x14ac:dyDescent="0.25">
      <c r="A56" t="s">
        <v>1542</v>
      </c>
      <c r="B56" t="s">
        <v>708</v>
      </c>
      <c r="F56" t="s">
        <v>18</v>
      </c>
    </row>
    <row r="57" spans="1:6" x14ac:dyDescent="0.25">
      <c r="A57" t="s">
        <v>1543</v>
      </c>
      <c r="B57" t="s">
        <v>708</v>
      </c>
      <c r="F57" t="s">
        <v>1558</v>
      </c>
    </row>
    <row r="58" spans="1:6" x14ac:dyDescent="0.25">
      <c r="A58" t="str">
        <f t="shared" ref="A58:A64" si="0">CONCATENATE($F$50,"*",F51)</f>
        <v>Crop_rotation*Crop</v>
      </c>
      <c r="B58" t="s">
        <v>708</v>
      </c>
    </row>
    <row r="59" spans="1:6" x14ac:dyDescent="0.25">
      <c r="A59" t="str">
        <f t="shared" si="0"/>
        <v>Crop_rotation*Study_season</v>
      </c>
      <c r="B59" t="s">
        <v>2</v>
      </c>
    </row>
    <row r="60" spans="1:6" x14ac:dyDescent="0.25">
      <c r="A60" t="str">
        <f t="shared" si="0"/>
        <v>Crop_rotation*Fertilizer_type</v>
      </c>
      <c r="B60" t="s">
        <v>2</v>
      </c>
    </row>
    <row r="61" spans="1:6" x14ac:dyDescent="0.25">
      <c r="A61" t="str">
        <f t="shared" si="0"/>
        <v>Crop_rotation*Fertilization_method</v>
      </c>
      <c r="B61" t="s">
        <v>2</v>
      </c>
    </row>
    <row r="62" spans="1:6" x14ac:dyDescent="0.25">
      <c r="A62" t="str">
        <f t="shared" si="0"/>
        <v>Crop_rotation*Tile_drainage</v>
      </c>
      <c r="B62" t="s">
        <v>2</v>
      </c>
    </row>
    <row r="63" spans="1:6" x14ac:dyDescent="0.25">
      <c r="A63" t="str">
        <f t="shared" si="0"/>
        <v>Crop_rotation*Tillage</v>
      </c>
      <c r="B63" t="s">
        <v>2</v>
      </c>
    </row>
    <row r="64" spans="1:6" x14ac:dyDescent="0.25">
      <c r="A64" t="str">
        <f t="shared" si="0"/>
        <v>Crop_rotation*Cover_crop</v>
      </c>
      <c r="B64" t="s">
        <v>2</v>
      </c>
    </row>
    <row r="65" spans="1:2" x14ac:dyDescent="0.25">
      <c r="A65" t="str">
        <f t="shared" ref="A65:A70" si="1">CONCATENATE($F$51,"*",F52)</f>
        <v>Crop*Study_season</v>
      </c>
      <c r="B65" t="s">
        <v>2</v>
      </c>
    </row>
    <row r="66" spans="1:2" x14ac:dyDescent="0.25">
      <c r="A66" t="str">
        <f t="shared" si="1"/>
        <v>Crop*Fertilizer_type</v>
      </c>
      <c r="B66" t="s">
        <v>708</v>
      </c>
    </row>
    <row r="67" spans="1:2" x14ac:dyDescent="0.25">
      <c r="A67" t="str">
        <f t="shared" si="1"/>
        <v>Crop*Fertilization_method</v>
      </c>
      <c r="B67" t="s">
        <v>708</v>
      </c>
    </row>
    <row r="68" spans="1:2" x14ac:dyDescent="0.25">
      <c r="A68" t="str">
        <f t="shared" si="1"/>
        <v>Crop*Tile_drainage</v>
      </c>
      <c r="B68" t="s">
        <v>2</v>
      </c>
    </row>
    <row r="69" spans="1:2" x14ac:dyDescent="0.25">
      <c r="A69" t="str">
        <f t="shared" si="1"/>
        <v>Crop*Tillage</v>
      </c>
      <c r="B69" t="s">
        <v>708</v>
      </c>
    </row>
    <row r="70" spans="1:2" x14ac:dyDescent="0.25">
      <c r="A70" t="str">
        <f t="shared" si="1"/>
        <v>Crop*Cover_crop</v>
      </c>
      <c r="B70" t="s">
        <v>2</v>
      </c>
    </row>
    <row r="71" spans="1:2" x14ac:dyDescent="0.25">
      <c r="A71" t="str">
        <f>CONCATENATE($F$52,"*",F53)</f>
        <v>Study_season*Fertilizer_type</v>
      </c>
      <c r="B71" t="s">
        <v>2</v>
      </c>
    </row>
    <row r="72" spans="1:2" x14ac:dyDescent="0.25">
      <c r="A72" t="str">
        <f>CONCATENATE($F$52,"*",F54)</f>
        <v>Study_season*Fertilization_method</v>
      </c>
      <c r="B72" t="s">
        <v>2</v>
      </c>
    </row>
    <row r="73" spans="1:2" x14ac:dyDescent="0.25">
      <c r="A73" t="str">
        <f>CONCATENATE($F$52,"*",F55)</f>
        <v>Study_season*Tile_drainage</v>
      </c>
      <c r="B73" t="s">
        <v>2</v>
      </c>
    </row>
    <row r="74" spans="1:2" x14ac:dyDescent="0.25">
      <c r="A74" t="str">
        <f>CONCATENATE($F$52,"*",F56)</f>
        <v>Study_season*Tillage</v>
      </c>
      <c r="B74" t="s">
        <v>2</v>
      </c>
    </row>
    <row r="75" spans="1:2" x14ac:dyDescent="0.25">
      <c r="A75" t="str">
        <f>CONCATENATE($F$52,"*",F57)</f>
        <v>Study_season*Cover_crop</v>
      </c>
      <c r="B75" t="s">
        <v>2</v>
      </c>
    </row>
    <row r="76" spans="1:2" x14ac:dyDescent="0.25">
      <c r="A76" t="str">
        <f>CONCATENATE($F$53,"*",F54)</f>
        <v>Fertilizer_type*Fertilization_method</v>
      </c>
      <c r="B76" t="s">
        <v>708</v>
      </c>
    </row>
    <row r="77" spans="1:2" x14ac:dyDescent="0.25">
      <c r="A77" t="str">
        <f>CONCATENATE($F$53,"*",F55)</f>
        <v>Fertilizer_type*Tile_drainage</v>
      </c>
      <c r="B77" t="s">
        <v>708</v>
      </c>
    </row>
    <row r="78" spans="1:2" x14ac:dyDescent="0.25">
      <c r="A78" t="str">
        <f>CONCATENATE($F$53,"*",F56)</f>
        <v>Fertilizer_type*Tillage</v>
      </c>
      <c r="B78" t="s">
        <v>708</v>
      </c>
    </row>
    <row r="79" spans="1:2" x14ac:dyDescent="0.25">
      <c r="A79" t="str">
        <f>CONCATENATE($F$53,"*",F57)</f>
        <v>Fertilizer_type*Cover_crop</v>
      </c>
      <c r="B79" t="s">
        <v>708</v>
      </c>
    </row>
    <row r="80" spans="1:2" x14ac:dyDescent="0.25">
      <c r="A80" t="str">
        <f>CONCATENATE($F$54,"*",F55)</f>
        <v>Fertilization_method*Tile_drainage</v>
      </c>
      <c r="B80" t="s">
        <v>708</v>
      </c>
    </row>
    <row r="81" spans="1:16" x14ac:dyDescent="0.25">
      <c r="A81" t="str">
        <f>CONCATENATE($F$54,"*",F56)</f>
        <v>Fertilization_method*Tillage</v>
      </c>
      <c r="B81" t="s">
        <v>708</v>
      </c>
    </row>
    <row r="82" spans="1:16" x14ac:dyDescent="0.25">
      <c r="A82" t="str">
        <f>CONCATENATE($F$54,"*",F57)</f>
        <v>Fertilization_method*Cover_crop</v>
      </c>
      <c r="B82" t="s">
        <v>708</v>
      </c>
    </row>
    <row r="83" spans="1:16" x14ac:dyDescent="0.25">
      <c r="A83" t="str">
        <f>CONCATENATE($F$55,"*",F56)</f>
        <v>Tile_drainage*Tillage</v>
      </c>
      <c r="B83" t="s">
        <v>708</v>
      </c>
    </row>
    <row r="84" spans="1:16" x14ac:dyDescent="0.25">
      <c r="A84" t="str">
        <f>CONCATENATE($F$55,"*",F57)</f>
        <v>Tile_drainage*Cover_crop</v>
      </c>
      <c r="B84" t="s">
        <v>708</v>
      </c>
    </row>
    <row r="85" spans="1:16" x14ac:dyDescent="0.25">
      <c r="A85" t="str">
        <f>CONCATENATE($F$56,"*",F57)</f>
        <v>Tillage*Cover_crop</v>
      </c>
      <c r="B85" t="s">
        <v>708</v>
      </c>
    </row>
    <row r="89" spans="1:16" x14ac:dyDescent="0.25">
      <c r="B89" t="s">
        <v>1568</v>
      </c>
      <c r="C89" t="s">
        <v>1569</v>
      </c>
      <c r="D89" t="s">
        <v>733</v>
      </c>
      <c r="E89" t="s">
        <v>860</v>
      </c>
      <c r="F89" t="s">
        <v>657</v>
      </c>
      <c r="G89" t="s">
        <v>281</v>
      </c>
      <c r="H89" t="s">
        <v>858</v>
      </c>
      <c r="I89" t="s">
        <v>1553</v>
      </c>
      <c r="J89" t="s">
        <v>219</v>
      </c>
      <c r="K89" t="s">
        <v>1554</v>
      </c>
      <c r="L89" t="s">
        <v>1555</v>
      </c>
      <c r="M89" t="s">
        <v>1556</v>
      </c>
      <c r="N89" t="s">
        <v>1557</v>
      </c>
      <c r="O89" t="s">
        <v>18</v>
      </c>
      <c r="P89" t="s">
        <v>1558</v>
      </c>
    </row>
    <row r="90" spans="1:16" x14ac:dyDescent="0.25">
      <c r="A90" t="s">
        <v>1568</v>
      </c>
      <c r="L90" t="s">
        <v>1471</v>
      </c>
      <c r="M90" t="s">
        <v>1471</v>
      </c>
      <c r="N90" t="s">
        <v>1471</v>
      </c>
      <c r="O90" t="s">
        <v>1471</v>
      </c>
    </row>
    <row r="91" spans="1:16" x14ac:dyDescent="0.25">
      <c r="A91" t="s">
        <v>1569</v>
      </c>
      <c r="L91" t="s">
        <v>1471</v>
      </c>
      <c r="M91" t="s">
        <v>1471</v>
      </c>
      <c r="N91" t="s">
        <v>1471</v>
      </c>
      <c r="O91" t="s">
        <v>1471</v>
      </c>
    </row>
    <row r="92" spans="1:16" x14ac:dyDescent="0.25">
      <c r="A92" t="s">
        <v>733</v>
      </c>
      <c r="L92" t="s">
        <v>1471</v>
      </c>
      <c r="M92" t="s">
        <v>1471</v>
      </c>
      <c r="N92" t="s">
        <v>1471</v>
      </c>
      <c r="O92" t="s">
        <v>1471</v>
      </c>
    </row>
    <row r="93" spans="1:16" x14ac:dyDescent="0.25">
      <c r="A93" t="s">
        <v>860</v>
      </c>
      <c r="B93" t="s">
        <v>1471</v>
      </c>
      <c r="C93" t="s">
        <v>1471</v>
      </c>
      <c r="D93" t="s">
        <v>1471</v>
      </c>
      <c r="E93" t="s">
        <v>1471</v>
      </c>
      <c r="F93" t="s">
        <v>1471</v>
      </c>
      <c r="G93" t="s">
        <v>1471</v>
      </c>
      <c r="H93" t="s">
        <v>1471</v>
      </c>
      <c r="I93" t="s">
        <v>1471</v>
      </c>
      <c r="J93" t="s">
        <v>1471</v>
      </c>
      <c r="K93" t="s">
        <v>1471</v>
      </c>
      <c r="L93" t="s">
        <v>1471</v>
      </c>
      <c r="M93" t="s">
        <v>1471</v>
      </c>
      <c r="N93" t="s">
        <v>1471</v>
      </c>
      <c r="O93" t="s">
        <v>1471</v>
      </c>
      <c r="P93" t="s">
        <v>1471</v>
      </c>
    </row>
    <row r="94" spans="1:16" x14ac:dyDescent="0.25">
      <c r="A94" t="s">
        <v>657</v>
      </c>
      <c r="L94" t="s">
        <v>1471</v>
      </c>
      <c r="M94" t="s">
        <v>1471</v>
      </c>
      <c r="N94" t="s">
        <v>1471</v>
      </c>
      <c r="O94" t="s">
        <v>1471</v>
      </c>
    </row>
    <row r="95" spans="1:16" x14ac:dyDescent="0.25">
      <c r="A95" t="s">
        <v>281</v>
      </c>
      <c r="L95" t="s">
        <v>1471</v>
      </c>
      <c r="M95" t="s">
        <v>1471</v>
      </c>
      <c r="N95" t="s">
        <v>1471</v>
      </c>
      <c r="O95" t="s">
        <v>1471</v>
      </c>
      <c r="P95" t="s">
        <v>1471</v>
      </c>
    </row>
    <row r="96" spans="1:16" x14ac:dyDescent="0.25">
      <c r="A96" t="s">
        <v>858</v>
      </c>
      <c r="J96" t="s">
        <v>1471</v>
      </c>
      <c r="L96" t="s">
        <v>1471</v>
      </c>
      <c r="M96" t="s">
        <v>1471</v>
      </c>
      <c r="N96" t="s">
        <v>1471</v>
      </c>
      <c r="O96" t="s">
        <v>1471</v>
      </c>
      <c r="P96" t="s">
        <v>1471</v>
      </c>
    </row>
    <row r="97" spans="1:16" x14ac:dyDescent="0.25">
      <c r="A97" t="s">
        <v>1553</v>
      </c>
      <c r="J97" t="s">
        <v>1471</v>
      </c>
    </row>
    <row r="98" spans="1:16" x14ac:dyDescent="0.25">
      <c r="A98" t="s">
        <v>219</v>
      </c>
      <c r="L98" t="s">
        <v>1471</v>
      </c>
      <c r="M98" t="s">
        <v>1471</v>
      </c>
      <c r="O98" t="s">
        <v>1471</v>
      </c>
    </row>
    <row r="99" spans="1:16" x14ac:dyDescent="0.25">
      <c r="A99" t="s">
        <v>1554</v>
      </c>
    </row>
    <row r="100" spans="1:16" x14ac:dyDescent="0.25">
      <c r="A100" t="s">
        <v>1555</v>
      </c>
      <c r="M100" t="s">
        <v>1471</v>
      </c>
      <c r="N100" t="s">
        <v>1471</v>
      </c>
      <c r="O100" t="s">
        <v>1471</v>
      </c>
      <c r="P100" t="s">
        <v>1471</v>
      </c>
    </row>
    <row r="101" spans="1:16" x14ac:dyDescent="0.25">
      <c r="A101" t="s">
        <v>1556</v>
      </c>
      <c r="N101" t="s">
        <v>1471</v>
      </c>
      <c r="O101" t="s">
        <v>1471</v>
      </c>
      <c r="P101" t="s">
        <v>1471</v>
      </c>
    </row>
    <row r="102" spans="1:16" x14ac:dyDescent="0.25">
      <c r="A102" t="s">
        <v>1557</v>
      </c>
      <c r="O102" t="s">
        <v>1471</v>
      </c>
      <c r="P102" t="s">
        <v>1471</v>
      </c>
    </row>
    <row r="103" spans="1:16" x14ac:dyDescent="0.25">
      <c r="A103" t="s">
        <v>18</v>
      </c>
      <c r="P103" t="s">
        <v>1471</v>
      </c>
    </row>
    <row r="104" spans="1:16" x14ac:dyDescent="0.25">
      <c r="A104" t="s">
        <v>1558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6AD7-252F-48BE-998D-93A330C0512B}">
  <dimension ref="A1:S15"/>
  <sheetViews>
    <sheetView workbookViewId="0">
      <selection activeCell="Q13" sqref="Q13"/>
    </sheetView>
  </sheetViews>
  <sheetFormatPr defaultRowHeight="15" x14ac:dyDescent="0.25"/>
  <cols>
    <col min="1" max="1" width="32" customWidth="1"/>
  </cols>
  <sheetData>
    <row r="1" spans="1:19" ht="120" x14ac:dyDescent="0.25">
      <c r="A1" t="s">
        <v>16</v>
      </c>
      <c r="B1" s="1" t="s">
        <v>642</v>
      </c>
      <c r="C1" s="1" t="s">
        <v>643</v>
      </c>
      <c r="D1" s="1" t="s">
        <v>675</v>
      </c>
      <c r="E1" s="1" t="s">
        <v>676</v>
      </c>
      <c r="F1" s="1" t="s">
        <v>677</v>
      </c>
      <c r="G1" s="1" t="s">
        <v>678</v>
      </c>
      <c r="H1" s="1" t="s">
        <v>666</v>
      </c>
      <c r="I1" s="1" t="s">
        <v>680</v>
      </c>
      <c r="J1" s="1" t="s">
        <v>667</v>
      </c>
      <c r="K1" s="1" t="s">
        <v>668</v>
      </c>
      <c r="L1" s="1" t="s">
        <v>681</v>
      </c>
      <c r="M1" s="1" t="s">
        <v>669</v>
      </c>
      <c r="N1" s="1" t="s">
        <v>670</v>
      </c>
      <c r="O1" s="1" t="s">
        <v>682</v>
      </c>
      <c r="P1" s="1" t="s">
        <v>671</v>
      </c>
      <c r="Q1" s="1" t="s">
        <v>672</v>
      </c>
      <c r="R1" s="1" t="s">
        <v>683</v>
      </c>
      <c r="S1" s="1" t="s">
        <v>673</v>
      </c>
    </row>
    <row r="2" spans="1:19" x14ac:dyDescent="0.25">
      <c r="A2" t="s">
        <v>637</v>
      </c>
      <c r="B2" t="s">
        <v>1471</v>
      </c>
      <c r="C2" t="s">
        <v>1471</v>
      </c>
      <c r="H2" t="s">
        <v>1471</v>
      </c>
      <c r="I2" t="s">
        <v>1471</v>
      </c>
      <c r="J2" t="s">
        <v>1471</v>
      </c>
      <c r="K2" t="s">
        <v>1471</v>
      </c>
      <c r="L2" t="s">
        <v>1471</v>
      </c>
      <c r="M2" t="s">
        <v>1471</v>
      </c>
      <c r="N2" t="s">
        <v>1471</v>
      </c>
      <c r="O2" t="s">
        <v>1471</v>
      </c>
      <c r="P2" t="s">
        <v>1471</v>
      </c>
      <c r="Q2" t="s">
        <v>1471</v>
      </c>
      <c r="R2" t="s">
        <v>1471</v>
      </c>
      <c r="S2" t="s">
        <v>1471</v>
      </c>
    </row>
    <row r="3" spans="1:19" x14ac:dyDescent="0.25">
      <c r="A3" t="s">
        <v>674</v>
      </c>
      <c r="B3" t="s">
        <v>1471</v>
      </c>
      <c r="C3" t="s">
        <v>1471</v>
      </c>
      <c r="D3" t="s">
        <v>1471</v>
      </c>
      <c r="E3" t="s">
        <v>1471</v>
      </c>
      <c r="F3" t="s">
        <v>1471</v>
      </c>
      <c r="G3" t="s">
        <v>1471</v>
      </c>
      <c r="H3" t="s">
        <v>1471</v>
      </c>
      <c r="I3" t="s">
        <v>1471</v>
      </c>
      <c r="J3" t="s">
        <v>1471</v>
      </c>
      <c r="K3" t="s">
        <v>1471</v>
      </c>
      <c r="L3" t="s">
        <v>1471</v>
      </c>
      <c r="M3" t="s">
        <v>1471</v>
      </c>
      <c r="N3" t="s">
        <v>1471</v>
      </c>
      <c r="O3" t="s">
        <v>1471</v>
      </c>
      <c r="P3" t="s">
        <v>1471</v>
      </c>
      <c r="Q3" t="s">
        <v>1471</v>
      </c>
      <c r="R3" t="s">
        <v>1471</v>
      </c>
      <c r="S3" t="s">
        <v>1471</v>
      </c>
    </row>
    <row r="4" spans="1:19" x14ac:dyDescent="0.25">
      <c r="A4" t="s">
        <v>638</v>
      </c>
      <c r="C4" t="s">
        <v>1471</v>
      </c>
      <c r="H4" t="s">
        <v>1471</v>
      </c>
      <c r="I4" t="s">
        <v>1471</v>
      </c>
      <c r="J4" t="s">
        <v>1471</v>
      </c>
    </row>
    <row r="5" spans="1:19" x14ac:dyDescent="0.25">
      <c r="A5" t="s">
        <v>639</v>
      </c>
      <c r="H5" t="s">
        <v>1471</v>
      </c>
      <c r="I5" t="s">
        <v>1471</v>
      </c>
      <c r="J5" t="s">
        <v>1471</v>
      </c>
      <c r="K5" t="s">
        <v>1471</v>
      </c>
      <c r="L5" t="s">
        <v>1471</v>
      </c>
      <c r="M5" t="s">
        <v>1471</v>
      </c>
      <c r="N5" t="s">
        <v>1471</v>
      </c>
      <c r="O5" t="s">
        <v>1471</v>
      </c>
      <c r="P5" t="s">
        <v>1471</v>
      </c>
      <c r="Q5" t="s">
        <v>1471</v>
      </c>
      <c r="R5" t="s">
        <v>1471</v>
      </c>
      <c r="S5" t="s">
        <v>1471</v>
      </c>
    </row>
    <row r="6" spans="1:19" x14ac:dyDescent="0.25">
      <c r="A6" t="s">
        <v>640</v>
      </c>
      <c r="C6" t="s">
        <v>1471</v>
      </c>
      <c r="H6" t="s">
        <v>1471</v>
      </c>
      <c r="J6" t="s">
        <v>1471</v>
      </c>
    </row>
    <row r="7" spans="1:19" x14ac:dyDescent="0.25">
      <c r="A7" t="s">
        <v>641</v>
      </c>
      <c r="H7" t="s">
        <v>1471</v>
      </c>
      <c r="J7" t="s">
        <v>1471</v>
      </c>
      <c r="K7" t="s">
        <v>1471</v>
      </c>
      <c r="M7" t="s">
        <v>1471</v>
      </c>
    </row>
    <row r="8" spans="1:19" x14ac:dyDescent="0.25">
      <c r="A8" t="s">
        <v>851</v>
      </c>
      <c r="C8" t="s">
        <v>1471</v>
      </c>
      <c r="H8" t="s">
        <v>1471</v>
      </c>
      <c r="I8" t="s">
        <v>1471</v>
      </c>
      <c r="J8" t="s">
        <v>1471</v>
      </c>
      <c r="N8" t="s">
        <v>1471</v>
      </c>
      <c r="O8" t="s">
        <v>1471</v>
      </c>
      <c r="P8" t="s">
        <v>1471</v>
      </c>
    </row>
    <row r="9" spans="1:19" x14ac:dyDescent="0.25">
      <c r="A9" t="s">
        <v>892</v>
      </c>
      <c r="C9" t="s">
        <v>1471</v>
      </c>
      <c r="H9" t="s">
        <v>1471</v>
      </c>
      <c r="J9" t="s">
        <v>1471</v>
      </c>
    </row>
    <row r="10" spans="1:19" x14ac:dyDescent="0.25">
      <c r="A10" t="s">
        <v>1470</v>
      </c>
      <c r="H10" t="s">
        <v>1471</v>
      </c>
      <c r="I10" t="s">
        <v>1471</v>
      </c>
      <c r="J10" t="s">
        <v>1471</v>
      </c>
      <c r="K10" t="s">
        <v>1471</v>
      </c>
      <c r="L10" t="s">
        <v>1471</v>
      </c>
      <c r="M10" t="s">
        <v>1471</v>
      </c>
    </row>
    <row r="11" spans="1:19" x14ac:dyDescent="0.25">
      <c r="A11" t="s">
        <v>1129</v>
      </c>
      <c r="C11" t="s">
        <v>1471</v>
      </c>
      <c r="H11" t="s">
        <v>1471</v>
      </c>
      <c r="J11" t="s">
        <v>1471</v>
      </c>
      <c r="N11" t="s">
        <v>1471</v>
      </c>
      <c r="P11" t="s">
        <v>1471</v>
      </c>
    </row>
    <row r="12" spans="1:19" x14ac:dyDescent="0.25">
      <c r="A12" t="s">
        <v>1156</v>
      </c>
      <c r="H12" t="s">
        <v>1471</v>
      </c>
      <c r="J12" t="s">
        <v>1471</v>
      </c>
      <c r="K12" t="s">
        <v>1471</v>
      </c>
      <c r="M12" t="s">
        <v>1471</v>
      </c>
    </row>
    <row r="13" spans="1:19" x14ac:dyDescent="0.25">
      <c r="A13" t="s">
        <v>1210</v>
      </c>
      <c r="E13" t="s">
        <v>1471</v>
      </c>
      <c r="G13" t="s">
        <v>1471</v>
      </c>
      <c r="K13" t="s">
        <v>1471</v>
      </c>
      <c r="M13" t="s">
        <v>1471</v>
      </c>
      <c r="Q13" t="s">
        <v>1471</v>
      </c>
      <c r="S13" t="s">
        <v>1471</v>
      </c>
    </row>
    <row r="14" spans="1:19" x14ac:dyDescent="0.25">
      <c r="A14" t="s">
        <v>1247</v>
      </c>
      <c r="B14" t="s">
        <v>1471</v>
      </c>
      <c r="E14" t="s">
        <v>1471</v>
      </c>
      <c r="H14" t="s">
        <v>1471</v>
      </c>
      <c r="J14" t="s">
        <v>1471</v>
      </c>
      <c r="K14" t="s">
        <v>1471</v>
      </c>
      <c r="M14" t="s">
        <v>1471</v>
      </c>
    </row>
    <row r="15" spans="1:19" x14ac:dyDescent="0.25">
      <c r="A15" t="s">
        <v>1472</v>
      </c>
      <c r="B15" s="34">
        <v>42</v>
      </c>
      <c r="C15" s="34">
        <v>117</v>
      </c>
      <c r="D15" s="34">
        <v>27</v>
      </c>
      <c r="E15" s="34">
        <v>37</v>
      </c>
      <c r="F15" s="34">
        <v>27</v>
      </c>
      <c r="G15" s="34">
        <v>20</v>
      </c>
      <c r="H15" s="34">
        <v>210</v>
      </c>
      <c r="I15" s="34">
        <v>115</v>
      </c>
      <c r="J15" s="34">
        <v>210</v>
      </c>
      <c r="K15" s="34">
        <v>131</v>
      </c>
      <c r="L15" s="34">
        <v>96</v>
      </c>
      <c r="M15" s="34">
        <v>140</v>
      </c>
      <c r="N15" s="34">
        <v>75</v>
      </c>
      <c r="O15" s="34">
        <v>55</v>
      </c>
      <c r="P15" s="34">
        <v>75</v>
      </c>
      <c r="Q15" s="34">
        <v>45</v>
      </c>
      <c r="R15" s="34">
        <v>36</v>
      </c>
      <c r="S15" s="34">
        <v>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907A0-57F6-4018-B77F-1834F26D6CD0}">
  <dimension ref="A1:H15"/>
  <sheetViews>
    <sheetView workbookViewId="0">
      <selection sqref="A1:H15"/>
    </sheetView>
  </sheetViews>
  <sheetFormatPr defaultRowHeight="15" x14ac:dyDescent="0.25"/>
  <cols>
    <col min="1" max="1" width="23" customWidth="1"/>
    <col min="2" max="2" width="15.85546875" customWidth="1"/>
    <col min="3" max="3" width="32" customWidth="1"/>
    <col min="4" max="4" width="12.85546875" customWidth="1"/>
    <col min="7" max="7" width="14.5703125" customWidth="1"/>
    <col min="8" max="8" width="16.140625" customWidth="1"/>
  </cols>
  <sheetData>
    <row r="1" spans="1:8" ht="45" x14ac:dyDescent="0.25">
      <c r="A1" t="s">
        <v>16</v>
      </c>
      <c r="B1" t="s">
        <v>127</v>
      </c>
      <c r="C1" t="s">
        <v>1598</v>
      </c>
      <c r="D1" t="s">
        <v>1605</v>
      </c>
      <c r="E1" s="1" t="s">
        <v>889</v>
      </c>
      <c r="F1" s="1" t="s">
        <v>1602</v>
      </c>
      <c r="G1" s="1" t="s">
        <v>1603</v>
      </c>
      <c r="H1" s="1" t="s">
        <v>1604</v>
      </c>
    </row>
    <row r="2" spans="1:8" x14ac:dyDescent="0.25">
      <c r="A2" t="s">
        <v>637</v>
      </c>
      <c r="B2" s="1" t="s">
        <v>1599</v>
      </c>
      <c r="C2">
        <v>10</v>
      </c>
      <c r="E2" t="s">
        <v>1471</v>
      </c>
      <c r="F2" t="s">
        <v>1471</v>
      </c>
      <c r="G2" t="s">
        <v>1471</v>
      </c>
      <c r="H2" t="s">
        <v>1471</v>
      </c>
    </row>
    <row r="3" spans="1:8" x14ac:dyDescent="0.25">
      <c r="A3" t="s">
        <v>674</v>
      </c>
      <c r="B3" s="1" t="s">
        <v>1599</v>
      </c>
      <c r="C3" t="s">
        <v>51</v>
      </c>
      <c r="D3">
        <v>27</v>
      </c>
      <c r="E3" t="s">
        <v>1471</v>
      </c>
      <c r="F3" t="s">
        <v>1471</v>
      </c>
      <c r="G3" t="s">
        <v>1471</v>
      </c>
      <c r="H3" t="s">
        <v>1471</v>
      </c>
    </row>
    <row r="4" spans="1:8" x14ac:dyDescent="0.25">
      <c r="A4" t="s">
        <v>638</v>
      </c>
      <c r="B4" s="1" t="s">
        <v>1599</v>
      </c>
      <c r="C4" t="s">
        <v>51</v>
      </c>
      <c r="D4">
        <v>6</v>
      </c>
      <c r="E4" t="s">
        <v>1471</v>
      </c>
    </row>
    <row r="5" spans="1:8" x14ac:dyDescent="0.25">
      <c r="A5" t="s">
        <v>639</v>
      </c>
      <c r="B5" s="1" t="s">
        <v>1599</v>
      </c>
      <c r="C5">
        <v>16</v>
      </c>
      <c r="E5" t="s">
        <v>1471</v>
      </c>
      <c r="F5" t="s">
        <v>1471</v>
      </c>
      <c r="G5" t="s">
        <v>1471</v>
      </c>
      <c r="H5" t="s">
        <v>1471</v>
      </c>
    </row>
    <row r="6" spans="1:8" x14ac:dyDescent="0.25">
      <c r="A6" t="s">
        <v>640</v>
      </c>
      <c r="B6" s="1" t="s">
        <v>1599</v>
      </c>
      <c r="C6">
        <v>4</v>
      </c>
      <c r="E6" t="s">
        <v>1471</v>
      </c>
    </row>
    <row r="7" spans="1:8" x14ac:dyDescent="0.25">
      <c r="A7" t="s">
        <v>641</v>
      </c>
      <c r="B7" s="1" t="s">
        <v>1599</v>
      </c>
      <c r="C7" t="s">
        <v>51</v>
      </c>
      <c r="D7">
        <v>2</v>
      </c>
      <c r="E7" t="s">
        <v>1471</v>
      </c>
      <c r="F7" t="s">
        <v>1471</v>
      </c>
    </row>
    <row r="8" spans="1:8" x14ac:dyDescent="0.25">
      <c r="A8" t="s">
        <v>851</v>
      </c>
      <c r="B8" s="1" t="s">
        <v>1599</v>
      </c>
      <c r="C8">
        <v>2</v>
      </c>
      <c r="E8" t="s">
        <v>1471</v>
      </c>
      <c r="G8" t="s">
        <v>1471</v>
      </c>
    </row>
    <row r="9" spans="1:8" x14ac:dyDescent="0.25">
      <c r="A9" t="s">
        <v>892</v>
      </c>
      <c r="B9" s="1" t="s">
        <v>1600</v>
      </c>
      <c r="C9">
        <v>24</v>
      </c>
      <c r="D9">
        <v>48</v>
      </c>
      <c r="E9" t="s">
        <v>1471</v>
      </c>
    </row>
    <row r="10" spans="1:8" x14ac:dyDescent="0.25">
      <c r="A10" t="s">
        <v>986</v>
      </c>
      <c r="B10" s="1" t="s">
        <v>1600</v>
      </c>
      <c r="C10">
        <v>78</v>
      </c>
      <c r="E10" t="s">
        <v>1471</v>
      </c>
      <c r="F10" t="s">
        <v>1471</v>
      </c>
    </row>
    <row r="11" spans="1:8" x14ac:dyDescent="0.25">
      <c r="A11" t="s">
        <v>1129</v>
      </c>
      <c r="B11" s="1" t="s">
        <v>1601</v>
      </c>
      <c r="C11">
        <v>20</v>
      </c>
      <c r="E11" t="s">
        <v>1471</v>
      </c>
      <c r="G11" t="s">
        <v>1471</v>
      </c>
    </row>
    <row r="12" spans="1:8" x14ac:dyDescent="0.25">
      <c r="A12" t="s">
        <v>1156</v>
      </c>
      <c r="B12" s="1" t="s">
        <v>1601</v>
      </c>
      <c r="C12" t="s">
        <v>51</v>
      </c>
      <c r="D12">
        <v>6</v>
      </c>
      <c r="E12" t="s">
        <v>1471</v>
      </c>
      <c r="F12" t="s">
        <v>1471</v>
      </c>
    </row>
    <row r="13" spans="1:8" x14ac:dyDescent="0.25">
      <c r="A13" t="s">
        <v>1210</v>
      </c>
      <c r="B13" s="1" t="s">
        <v>1601</v>
      </c>
      <c r="C13">
        <v>9</v>
      </c>
      <c r="F13" t="s">
        <v>1471</v>
      </c>
      <c r="H13" t="s">
        <v>1471</v>
      </c>
    </row>
    <row r="14" spans="1:8" x14ac:dyDescent="0.25">
      <c r="A14" t="s">
        <v>1247</v>
      </c>
      <c r="B14" s="1" t="s">
        <v>1600</v>
      </c>
      <c r="C14">
        <v>17</v>
      </c>
      <c r="E14" t="s">
        <v>1471</v>
      </c>
      <c r="F14" t="s">
        <v>1471</v>
      </c>
    </row>
    <row r="15" spans="1:8" x14ac:dyDescent="0.25">
      <c r="A15" t="s">
        <v>1472</v>
      </c>
      <c r="C15">
        <f>SUM(C2:C14)</f>
        <v>180</v>
      </c>
      <c r="D15">
        <f>SUM(D2:D14)</f>
        <v>89</v>
      </c>
      <c r="E15" s="34">
        <v>224</v>
      </c>
      <c r="F15" s="34">
        <v>123</v>
      </c>
      <c r="G15" s="34">
        <v>75</v>
      </c>
      <c r="H15" s="34">
        <v>45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1B11-A9C8-4CF9-B5EB-2DB1AD2D789D}">
  <dimension ref="A1:AP42"/>
  <sheetViews>
    <sheetView topLeftCell="A16" workbookViewId="0">
      <selection activeCell="E16" sqref="E16"/>
    </sheetView>
  </sheetViews>
  <sheetFormatPr defaultRowHeight="15" x14ac:dyDescent="0.25"/>
  <cols>
    <col min="1" max="1" width="20.42578125" bestFit="1" customWidth="1"/>
    <col min="2" max="2" width="16.5703125" customWidth="1"/>
    <col min="3" max="3" width="16.85546875" customWidth="1"/>
    <col min="4" max="4" width="17.42578125" bestFit="1" customWidth="1"/>
    <col min="5" max="5" width="13.5703125" bestFit="1" customWidth="1"/>
    <col min="6" max="6" width="19.42578125" bestFit="1" customWidth="1"/>
    <col min="7" max="7" width="20.42578125" customWidth="1"/>
    <col min="8" max="8" width="12.85546875" customWidth="1"/>
    <col min="9" max="9" width="13.140625" customWidth="1"/>
    <col min="10" max="10" width="12.42578125" customWidth="1"/>
    <col min="13" max="13" width="20.140625" customWidth="1"/>
    <col min="18" max="18" width="14.5703125" customWidth="1"/>
    <col min="19" max="19" width="20.140625" customWidth="1"/>
    <col min="20" max="20" width="18" customWidth="1"/>
    <col min="21" max="21" width="24" customWidth="1"/>
  </cols>
  <sheetData>
    <row r="1" spans="1:42" x14ac:dyDescent="0.25">
      <c r="B1" t="s">
        <v>1381</v>
      </c>
      <c r="C1">
        <v>13</v>
      </c>
    </row>
    <row r="2" spans="1:42" x14ac:dyDescent="0.25">
      <c r="B2" t="s">
        <v>1382</v>
      </c>
      <c r="C2">
        <v>255</v>
      </c>
    </row>
    <row r="3" spans="1:42" x14ac:dyDescent="0.25">
      <c r="B3" t="s">
        <v>1383</v>
      </c>
      <c r="C3" t="s">
        <v>858</v>
      </c>
      <c r="D3">
        <v>164</v>
      </c>
    </row>
    <row r="4" spans="1:42" x14ac:dyDescent="0.25">
      <c r="C4" t="s">
        <v>273</v>
      </c>
      <c r="D4">
        <v>218</v>
      </c>
    </row>
    <row r="5" spans="1:42" ht="120" x14ac:dyDescent="0.25">
      <c r="A5" s="8" t="s">
        <v>16</v>
      </c>
      <c r="B5" s="22" t="s">
        <v>687</v>
      </c>
      <c r="C5" s="22" t="s">
        <v>1376</v>
      </c>
      <c r="D5" s="22" t="s">
        <v>632</v>
      </c>
      <c r="E5" s="1" t="s">
        <v>694</v>
      </c>
      <c r="F5" s="1" t="s">
        <v>368</v>
      </c>
      <c r="G5" s="1" t="s">
        <v>1384</v>
      </c>
      <c r="H5" s="1" t="s">
        <v>1385</v>
      </c>
      <c r="I5" s="1" t="s">
        <v>854</v>
      </c>
      <c r="J5" s="1" t="s">
        <v>502</v>
      </c>
      <c r="K5" s="1" t="s">
        <v>276</v>
      </c>
      <c r="L5" s="1" t="s">
        <v>657</v>
      </c>
      <c r="M5" s="1" t="s">
        <v>267</v>
      </c>
      <c r="N5" s="1" t="s">
        <v>686</v>
      </c>
      <c r="O5" s="1" t="s">
        <v>661</v>
      </c>
      <c r="P5" s="1" t="s">
        <v>634</v>
      </c>
      <c r="Q5" s="1" t="s">
        <v>660</v>
      </c>
      <c r="R5" s="1" t="s">
        <v>635</v>
      </c>
      <c r="S5" s="1" t="s">
        <v>636</v>
      </c>
      <c r="T5" s="1" t="s">
        <v>17</v>
      </c>
      <c r="U5" s="1" t="s">
        <v>18</v>
      </c>
      <c r="V5" s="1" t="s">
        <v>237</v>
      </c>
      <c r="W5" s="1" t="s">
        <v>130</v>
      </c>
      <c r="X5" s="1" t="s">
        <v>1193</v>
      </c>
      <c r="Y5" s="1" t="s">
        <v>642</v>
      </c>
      <c r="Z5" s="1" t="s">
        <v>643</v>
      </c>
      <c r="AA5" s="1" t="s">
        <v>675</v>
      </c>
      <c r="AB5" s="1" t="s">
        <v>676</v>
      </c>
      <c r="AC5" s="1" t="s">
        <v>677</v>
      </c>
      <c r="AD5" s="1" t="s">
        <v>678</v>
      </c>
      <c r="AE5" s="1" t="s">
        <v>666</v>
      </c>
      <c r="AF5" s="1" t="s">
        <v>680</v>
      </c>
      <c r="AG5" s="1" t="s">
        <v>667</v>
      </c>
      <c r="AH5" s="1" t="s">
        <v>668</v>
      </c>
      <c r="AI5" s="1" t="s">
        <v>681</v>
      </c>
      <c r="AJ5" s="1" t="s">
        <v>669</v>
      </c>
      <c r="AK5" s="1" t="s">
        <v>670</v>
      </c>
      <c r="AL5" s="1" t="s">
        <v>682</v>
      </c>
      <c r="AM5" s="1" t="s">
        <v>671</v>
      </c>
      <c r="AN5" s="1" t="s">
        <v>672</v>
      </c>
      <c r="AO5" s="1" t="s">
        <v>683</v>
      </c>
      <c r="AP5" s="1" t="s">
        <v>673</v>
      </c>
    </row>
    <row r="6" spans="1:42" x14ac:dyDescent="0.25">
      <c r="A6">
        <v>15</v>
      </c>
      <c r="B6">
        <v>255</v>
      </c>
      <c r="C6">
        <v>3</v>
      </c>
      <c r="D6">
        <v>166</v>
      </c>
      <c r="E6">
        <v>233</v>
      </c>
      <c r="F6">
        <v>255</v>
      </c>
      <c r="G6">
        <v>125</v>
      </c>
      <c r="H6">
        <v>255</v>
      </c>
      <c r="I6">
        <v>178</v>
      </c>
      <c r="J6">
        <v>149</v>
      </c>
      <c r="K6">
        <v>218</v>
      </c>
      <c r="L6">
        <v>177</v>
      </c>
      <c r="M6">
        <v>255</v>
      </c>
      <c r="N6">
        <v>255</v>
      </c>
      <c r="O6">
        <v>160</v>
      </c>
      <c r="P6">
        <v>93</v>
      </c>
      <c r="Q6">
        <v>164</v>
      </c>
      <c r="R6">
        <v>230</v>
      </c>
      <c r="S6">
        <v>230</v>
      </c>
      <c r="T6">
        <v>255</v>
      </c>
      <c r="U6">
        <v>255</v>
      </c>
      <c r="V6">
        <v>255</v>
      </c>
      <c r="W6">
        <v>255</v>
      </c>
      <c r="X6">
        <v>4</v>
      </c>
      <c r="Y6">
        <v>42</v>
      </c>
      <c r="Z6">
        <v>117</v>
      </c>
      <c r="AA6">
        <v>27</v>
      </c>
      <c r="AB6">
        <v>37</v>
      </c>
      <c r="AC6">
        <v>27</v>
      </c>
      <c r="AD6">
        <v>20</v>
      </c>
      <c r="AE6">
        <v>210</v>
      </c>
      <c r="AF6">
        <v>115</v>
      </c>
      <c r="AG6">
        <v>210</v>
      </c>
      <c r="AH6">
        <v>131</v>
      </c>
      <c r="AI6">
        <v>96</v>
      </c>
      <c r="AJ6">
        <v>140</v>
      </c>
      <c r="AK6">
        <v>75</v>
      </c>
      <c r="AL6">
        <v>55</v>
      </c>
      <c r="AM6">
        <v>75</v>
      </c>
      <c r="AN6">
        <v>45</v>
      </c>
      <c r="AO6">
        <v>36</v>
      </c>
      <c r="AP6">
        <v>45</v>
      </c>
    </row>
    <row r="7" spans="1:42" x14ac:dyDescent="0.25">
      <c r="C7" t="s">
        <v>1411</v>
      </c>
      <c r="D7" t="s">
        <v>1389</v>
      </c>
      <c r="E7" t="s">
        <v>1390</v>
      </c>
      <c r="F7" t="s">
        <v>1403</v>
      </c>
      <c r="G7" t="s">
        <v>1402</v>
      </c>
      <c r="H7" s="4" t="s">
        <v>1392</v>
      </c>
      <c r="I7" s="4" t="s">
        <v>1394</v>
      </c>
      <c r="J7" s="4" t="s">
        <v>1395</v>
      </c>
      <c r="K7" s="4" t="s">
        <v>1396</v>
      </c>
      <c r="L7" s="4" t="s">
        <v>1397</v>
      </c>
      <c r="M7" s="4" t="s">
        <v>1414</v>
      </c>
      <c r="N7" s="4" t="s">
        <v>1386</v>
      </c>
      <c r="O7" s="4" t="s">
        <v>1398</v>
      </c>
      <c r="P7" s="4" t="s">
        <v>1399</v>
      </c>
      <c r="Q7" s="4" t="s">
        <v>1400</v>
      </c>
      <c r="R7" s="4" t="s">
        <v>1417</v>
      </c>
      <c r="S7" s="4" t="s">
        <v>1420</v>
      </c>
      <c r="T7" s="4" t="s">
        <v>1426</v>
      </c>
      <c r="U7" s="4" t="s">
        <v>1428</v>
      </c>
      <c r="V7" s="4" t="s">
        <v>1431</v>
      </c>
      <c r="W7" s="4" t="s">
        <v>1433</v>
      </c>
      <c r="X7" s="4" t="s">
        <v>1435</v>
      </c>
      <c r="Y7" s="4" t="s">
        <v>1436</v>
      </c>
      <c r="Z7" s="4" t="s">
        <v>1438</v>
      </c>
      <c r="AA7" s="4" t="s">
        <v>1439</v>
      </c>
      <c r="AB7" s="4" t="s">
        <v>1437</v>
      </c>
      <c r="AC7" t="s">
        <v>1440</v>
      </c>
      <c r="AD7" t="s">
        <v>1441</v>
      </c>
      <c r="AE7" t="s">
        <v>1442</v>
      </c>
      <c r="AF7" t="s">
        <v>1443</v>
      </c>
      <c r="AG7" t="s">
        <v>1444</v>
      </c>
      <c r="AH7" t="s">
        <v>1445</v>
      </c>
      <c r="AI7" t="s">
        <v>1446</v>
      </c>
      <c r="AJ7" t="s">
        <v>1447</v>
      </c>
      <c r="AK7" t="s">
        <v>1448</v>
      </c>
      <c r="AL7" t="s">
        <v>1449</v>
      </c>
      <c r="AM7" t="s">
        <v>1450</v>
      </c>
      <c r="AN7" t="s">
        <v>1451</v>
      </c>
      <c r="AO7" t="s">
        <v>1452</v>
      </c>
      <c r="AP7" t="s">
        <v>1453</v>
      </c>
    </row>
    <row r="8" spans="1:42" x14ac:dyDescent="0.25">
      <c r="C8" t="s">
        <v>1412</v>
      </c>
      <c r="F8" t="s">
        <v>1404</v>
      </c>
      <c r="G8" t="s">
        <v>1410</v>
      </c>
      <c r="H8" s="4" t="s">
        <v>1393</v>
      </c>
      <c r="I8" s="4"/>
      <c r="J8" s="4"/>
      <c r="K8" s="4"/>
      <c r="L8" s="4"/>
      <c r="M8" s="4" t="s">
        <v>1415</v>
      </c>
      <c r="N8" s="4"/>
      <c r="O8" s="4"/>
      <c r="R8" t="s">
        <v>1418</v>
      </c>
      <c r="S8" t="s">
        <v>1422</v>
      </c>
      <c r="T8" t="s">
        <v>1425</v>
      </c>
      <c r="U8" t="s">
        <v>1429</v>
      </c>
      <c r="V8" t="s">
        <v>1432</v>
      </c>
      <c r="W8" t="s">
        <v>1434</v>
      </c>
    </row>
    <row r="9" spans="1:42" x14ac:dyDescent="0.25">
      <c r="C9" t="s">
        <v>1413</v>
      </c>
      <c r="F9" t="s">
        <v>1405</v>
      </c>
      <c r="G9" t="s">
        <v>1409</v>
      </c>
      <c r="H9" s="4" t="s">
        <v>1391</v>
      </c>
      <c r="I9" s="4"/>
      <c r="J9" s="4"/>
      <c r="K9" s="4"/>
      <c r="L9" s="4"/>
      <c r="M9" s="4" t="s">
        <v>1416</v>
      </c>
      <c r="N9" s="4"/>
      <c r="O9" s="4"/>
      <c r="R9" t="s">
        <v>1419</v>
      </c>
      <c r="S9" t="s">
        <v>1421</v>
      </c>
      <c r="T9" t="s">
        <v>1427</v>
      </c>
      <c r="U9" t="s">
        <v>1430</v>
      </c>
    </row>
    <row r="10" spans="1:42" x14ac:dyDescent="0.25">
      <c r="F10" t="s">
        <v>1406</v>
      </c>
      <c r="G10" t="s">
        <v>1408</v>
      </c>
      <c r="H10" s="4" t="s">
        <v>1456</v>
      </c>
      <c r="I10" s="4"/>
      <c r="J10" s="4"/>
      <c r="K10" s="4"/>
      <c r="L10" s="4"/>
      <c r="M10" s="4"/>
      <c r="N10" s="4"/>
      <c r="O10" s="4"/>
      <c r="S10" t="s">
        <v>1423</v>
      </c>
    </row>
    <row r="11" spans="1:42" x14ac:dyDescent="0.25">
      <c r="F11" t="s">
        <v>1401</v>
      </c>
      <c r="G11" t="s">
        <v>1407</v>
      </c>
      <c r="H11" s="4"/>
      <c r="I11" s="4"/>
      <c r="J11" s="4"/>
      <c r="K11" s="4"/>
      <c r="L11" s="4"/>
      <c r="M11" s="4"/>
      <c r="N11" s="4"/>
      <c r="O11" s="4"/>
      <c r="S11" t="s">
        <v>1424</v>
      </c>
    </row>
    <row r="14" spans="1:42" ht="45" x14ac:dyDescent="0.25">
      <c r="A14" s="33" t="s">
        <v>1460</v>
      </c>
      <c r="B14" s="36" t="s">
        <v>632</v>
      </c>
      <c r="C14" s="11" t="s">
        <v>694</v>
      </c>
      <c r="D14" s="11" t="s">
        <v>854</v>
      </c>
      <c r="E14" s="11" t="s">
        <v>502</v>
      </c>
      <c r="F14" s="11" t="s">
        <v>276</v>
      </c>
      <c r="G14" s="11" t="s">
        <v>1385</v>
      </c>
    </row>
    <row r="15" spans="1:42" x14ac:dyDescent="0.25">
      <c r="A15" s="33" t="s">
        <v>1457</v>
      </c>
      <c r="B15" s="34">
        <v>166</v>
      </c>
      <c r="C15" s="34">
        <v>233</v>
      </c>
      <c r="D15" s="34">
        <v>178</v>
      </c>
      <c r="E15" s="34">
        <v>149</v>
      </c>
      <c r="F15" s="34">
        <v>218</v>
      </c>
      <c r="G15" s="34">
        <v>255</v>
      </c>
    </row>
    <row r="16" spans="1:42" x14ac:dyDescent="0.25">
      <c r="A16" s="33" t="s">
        <v>1458</v>
      </c>
      <c r="B16" s="34" t="s">
        <v>1389</v>
      </c>
      <c r="C16" s="34" t="s">
        <v>1390</v>
      </c>
      <c r="D16" s="35" t="s">
        <v>1394</v>
      </c>
      <c r="E16" s="35" t="s">
        <v>1395</v>
      </c>
      <c r="F16" s="35" t="s">
        <v>1396</v>
      </c>
      <c r="G16" s="35" t="s">
        <v>1392</v>
      </c>
    </row>
    <row r="17" spans="1:16" ht="30" x14ac:dyDescent="0.25">
      <c r="A17" s="33" t="s">
        <v>1460</v>
      </c>
      <c r="B17" s="11" t="s">
        <v>1462</v>
      </c>
      <c r="C17" s="11" t="s">
        <v>686</v>
      </c>
      <c r="D17" s="11" t="s">
        <v>661</v>
      </c>
      <c r="E17" s="11" t="s">
        <v>634</v>
      </c>
      <c r="F17" s="11" t="s">
        <v>660</v>
      </c>
      <c r="G17" s="11" t="s">
        <v>1393</v>
      </c>
      <c r="H17" s="4"/>
      <c r="I17" s="4"/>
      <c r="J17" s="4"/>
      <c r="K17" s="4"/>
    </row>
    <row r="18" spans="1:16" x14ac:dyDescent="0.25">
      <c r="A18" s="33" t="s">
        <v>1457</v>
      </c>
      <c r="B18" s="34">
        <v>177</v>
      </c>
      <c r="C18" s="34">
        <v>255</v>
      </c>
      <c r="D18" s="34">
        <v>160</v>
      </c>
      <c r="E18" s="34">
        <v>93</v>
      </c>
      <c r="F18" s="34">
        <v>164</v>
      </c>
      <c r="G18" s="34" t="s">
        <v>1391</v>
      </c>
      <c r="H18" s="4"/>
      <c r="I18" s="4"/>
      <c r="J18" s="4"/>
      <c r="K18" s="4"/>
    </row>
    <row r="19" spans="1:16" x14ac:dyDescent="0.25">
      <c r="A19" s="33" t="s">
        <v>1458</v>
      </c>
      <c r="B19" s="35" t="s">
        <v>1397</v>
      </c>
      <c r="C19" s="35" t="s">
        <v>1386</v>
      </c>
      <c r="D19" s="35" t="s">
        <v>1398</v>
      </c>
      <c r="E19" s="35" t="s">
        <v>1399</v>
      </c>
      <c r="F19" s="35" t="s">
        <v>1400</v>
      </c>
      <c r="G19" s="35" t="s">
        <v>1456</v>
      </c>
      <c r="H19" s="4"/>
      <c r="I19" s="4"/>
      <c r="J19" s="4"/>
      <c r="K19" s="4"/>
    </row>
    <row r="20" spans="1:16" x14ac:dyDescent="0.25">
      <c r="A20" s="33"/>
      <c r="B20" s="35"/>
      <c r="C20" s="35"/>
      <c r="D20" s="35"/>
      <c r="E20" s="35"/>
      <c r="F20" s="35"/>
      <c r="G20" s="35"/>
      <c r="H20" s="4"/>
      <c r="I20" s="4"/>
      <c r="J20" s="4"/>
      <c r="K20" s="4"/>
    </row>
    <row r="21" spans="1:16" ht="45" x14ac:dyDescent="0.25">
      <c r="A21" s="34" t="s">
        <v>516</v>
      </c>
      <c r="B21" s="24" t="s">
        <v>642</v>
      </c>
      <c r="C21" s="24" t="s">
        <v>643</v>
      </c>
      <c r="D21" s="24" t="s">
        <v>675</v>
      </c>
      <c r="E21" s="24" t="s">
        <v>676</v>
      </c>
      <c r="F21" s="24" t="s">
        <v>677</v>
      </c>
      <c r="G21" s="24" t="s">
        <v>678</v>
      </c>
    </row>
    <row r="22" spans="1:16" x14ac:dyDescent="0.25">
      <c r="A22" s="34" t="s">
        <v>1457</v>
      </c>
      <c r="B22" s="34">
        <v>42</v>
      </c>
      <c r="C22" s="34">
        <v>117</v>
      </c>
      <c r="D22" s="34">
        <v>27</v>
      </c>
      <c r="E22" s="34">
        <v>37</v>
      </c>
      <c r="F22" s="34">
        <v>27</v>
      </c>
      <c r="G22" s="34">
        <v>20</v>
      </c>
    </row>
    <row r="23" spans="1:16" x14ac:dyDescent="0.25">
      <c r="A23" s="34" t="s">
        <v>1458</v>
      </c>
      <c r="B23" s="35" t="s">
        <v>1436</v>
      </c>
      <c r="C23" s="35" t="s">
        <v>1438</v>
      </c>
      <c r="D23" s="35" t="s">
        <v>1439</v>
      </c>
      <c r="E23" s="35" t="s">
        <v>1437</v>
      </c>
      <c r="F23" s="34" t="s">
        <v>1440</v>
      </c>
      <c r="G23" s="34" t="s">
        <v>1441</v>
      </c>
    </row>
    <row r="24" spans="1:16" ht="30" x14ac:dyDescent="0.25">
      <c r="A24" s="34" t="s">
        <v>516</v>
      </c>
      <c r="B24" s="24" t="s">
        <v>666</v>
      </c>
      <c r="C24" s="24" t="s">
        <v>680</v>
      </c>
      <c r="D24" s="24" t="s">
        <v>667</v>
      </c>
      <c r="E24" s="24" t="s">
        <v>668</v>
      </c>
      <c r="F24" s="24" t="s">
        <v>681</v>
      </c>
      <c r="G24" s="24" t="s">
        <v>669</v>
      </c>
    </row>
    <row r="25" spans="1:16" x14ac:dyDescent="0.25">
      <c r="A25" s="34" t="s">
        <v>1457</v>
      </c>
      <c r="B25" s="34">
        <v>210</v>
      </c>
      <c r="C25" s="34">
        <v>115</v>
      </c>
      <c r="D25" s="34">
        <v>210</v>
      </c>
      <c r="E25" s="34">
        <v>131</v>
      </c>
      <c r="F25" s="34">
        <v>96</v>
      </c>
      <c r="G25" s="34">
        <v>140</v>
      </c>
    </row>
    <row r="26" spans="1:16" x14ac:dyDescent="0.25">
      <c r="A26" s="34" t="s">
        <v>1458</v>
      </c>
      <c r="B26" s="34" t="s">
        <v>1442</v>
      </c>
      <c r="C26" s="34" t="s">
        <v>1443</v>
      </c>
      <c r="D26" s="34" t="s">
        <v>1444</v>
      </c>
      <c r="E26" s="34" t="s">
        <v>1445</v>
      </c>
      <c r="F26" s="34" t="s">
        <v>1446</v>
      </c>
      <c r="G26" s="34" t="s">
        <v>1447</v>
      </c>
    </row>
    <row r="27" spans="1:16" ht="75" x14ac:dyDescent="0.25">
      <c r="A27" s="34" t="s">
        <v>516</v>
      </c>
      <c r="B27" s="24" t="s">
        <v>670</v>
      </c>
      <c r="C27" s="24" t="s">
        <v>682</v>
      </c>
      <c r="D27" s="24" t="s">
        <v>671</v>
      </c>
      <c r="E27" s="24" t="s">
        <v>672</v>
      </c>
      <c r="F27" s="24" t="s">
        <v>683</v>
      </c>
      <c r="G27" s="24" t="s">
        <v>673</v>
      </c>
    </row>
    <row r="28" spans="1:16" x14ac:dyDescent="0.25">
      <c r="A28" s="34" t="s">
        <v>1457</v>
      </c>
      <c r="B28" s="34">
        <v>75</v>
      </c>
      <c r="C28" s="34">
        <v>55</v>
      </c>
      <c r="D28" s="34">
        <v>75</v>
      </c>
      <c r="E28" s="34">
        <v>45</v>
      </c>
      <c r="F28" s="34">
        <v>36</v>
      </c>
      <c r="G28" s="34">
        <v>45</v>
      </c>
    </row>
    <row r="29" spans="1:16" x14ac:dyDescent="0.25">
      <c r="A29" s="34" t="s">
        <v>1458</v>
      </c>
      <c r="B29" s="34" t="s">
        <v>1448</v>
      </c>
      <c r="C29" s="34" t="s">
        <v>1449</v>
      </c>
      <c r="D29" s="34" t="s">
        <v>1450</v>
      </c>
      <c r="E29" s="34" t="s">
        <v>1451</v>
      </c>
      <c r="F29" s="34" t="s">
        <v>1452</v>
      </c>
      <c r="G29" s="34" t="s">
        <v>1453</v>
      </c>
    </row>
    <row r="30" spans="1:16" x14ac:dyDescent="0.25">
      <c r="D30" s="4"/>
      <c r="E30" s="4"/>
      <c r="F30" s="4"/>
      <c r="G30" s="4"/>
      <c r="H30" s="4"/>
      <c r="I30" s="4"/>
      <c r="J30" s="4"/>
      <c r="K30" s="4"/>
      <c r="L30" s="4"/>
      <c r="M30" s="4"/>
      <c r="N30" s="4"/>
      <c r="O30" s="4"/>
      <c r="P30" s="4"/>
    </row>
    <row r="31" spans="1:16" ht="39" customHeight="1" x14ac:dyDescent="0.25">
      <c r="A31" s="24" t="s">
        <v>1461</v>
      </c>
      <c r="B31" s="24" t="s">
        <v>368</v>
      </c>
      <c r="C31" s="24" t="s">
        <v>1459</v>
      </c>
      <c r="D31" s="24" t="s">
        <v>267</v>
      </c>
      <c r="E31" s="24" t="s">
        <v>635</v>
      </c>
      <c r="F31" s="24" t="s">
        <v>636</v>
      </c>
    </row>
    <row r="32" spans="1:16" x14ac:dyDescent="0.25">
      <c r="A32" s="24" t="s">
        <v>1457</v>
      </c>
      <c r="B32" s="24">
        <v>255</v>
      </c>
      <c r="C32" s="24">
        <v>125</v>
      </c>
      <c r="D32" s="24">
        <v>255</v>
      </c>
      <c r="E32" s="24">
        <v>230</v>
      </c>
      <c r="F32" s="24">
        <v>230</v>
      </c>
    </row>
    <row r="33" spans="1:6" x14ac:dyDescent="0.25">
      <c r="A33" s="24" t="s">
        <v>1458</v>
      </c>
      <c r="B33" s="24" t="s">
        <v>1403</v>
      </c>
      <c r="C33" s="24" t="s">
        <v>1402</v>
      </c>
      <c r="D33" s="37" t="s">
        <v>1414</v>
      </c>
      <c r="E33" s="37" t="s">
        <v>1417</v>
      </c>
      <c r="F33" s="37" t="s">
        <v>1420</v>
      </c>
    </row>
    <row r="34" spans="1:6" x14ac:dyDescent="0.25">
      <c r="A34" s="24"/>
      <c r="B34" s="24" t="s">
        <v>1404</v>
      </c>
      <c r="C34" s="24" t="s">
        <v>1410</v>
      </c>
      <c r="D34" s="37" t="s">
        <v>1415</v>
      </c>
      <c r="E34" s="24" t="s">
        <v>1418</v>
      </c>
      <c r="F34" s="24" t="s">
        <v>1422</v>
      </c>
    </row>
    <row r="35" spans="1:6" x14ac:dyDescent="0.25">
      <c r="A35" s="24"/>
      <c r="B35" s="24" t="s">
        <v>1405</v>
      </c>
      <c r="C35" s="24" t="s">
        <v>1409</v>
      </c>
      <c r="D35" s="37" t="s">
        <v>1416</v>
      </c>
      <c r="E35" s="24" t="s">
        <v>1419</v>
      </c>
      <c r="F35" s="24" t="s">
        <v>1421</v>
      </c>
    </row>
    <row r="36" spans="1:6" x14ac:dyDescent="0.25">
      <c r="A36" s="24"/>
      <c r="B36" s="24" t="s">
        <v>1406</v>
      </c>
      <c r="C36" s="24" t="s">
        <v>1408</v>
      </c>
      <c r="D36" s="24"/>
      <c r="E36" s="24"/>
      <c r="F36" s="24" t="s">
        <v>1423</v>
      </c>
    </row>
    <row r="37" spans="1:6" x14ac:dyDescent="0.25">
      <c r="A37" s="24"/>
      <c r="B37" s="24" t="s">
        <v>1401</v>
      </c>
      <c r="C37" s="24" t="s">
        <v>1407</v>
      </c>
      <c r="D37" s="37"/>
      <c r="E37" s="24"/>
      <c r="F37" s="24" t="s">
        <v>1424</v>
      </c>
    </row>
    <row r="38" spans="1:6" x14ac:dyDescent="0.25">
      <c r="A38" s="24" t="s">
        <v>1461</v>
      </c>
      <c r="B38" s="24" t="s">
        <v>17</v>
      </c>
      <c r="C38" s="24" t="s">
        <v>18</v>
      </c>
      <c r="D38" s="24" t="s">
        <v>237</v>
      </c>
      <c r="E38" s="24" t="s">
        <v>130</v>
      </c>
      <c r="F38" s="24" t="s">
        <v>1193</v>
      </c>
    </row>
    <row r="39" spans="1:6" x14ac:dyDescent="0.25">
      <c r="A39" s="24" t="s">
        <v>1457</v>
      </c>
      <c r="B39" s="24">
        <v>255</v>
      </c>
      <c r="C39" s="24">
        <v>255</v>
      </c>
      <c r="D39" s="24">
        <v>255</v>
      </c>
      <c r="E39" s="24">
        <v>255</v>
      </c>
      <c r="F39" s="24">
        <v>4</v>
      </c>
    </row>
    <row r="40" spans="1:6" x14ac:dyDescent="0.25">
      <c r="A40" s="24" t="s">
        <v>1458</v>
      </c>
      <c r="B40" s="37" t="s">
        <v>1426</v>
      </c>
      <c r="C40" s="37" t="s">
        <v>1428</v>
      </c>
      <c r="D40" s="37" t="s">
        <v>1431</v>
      </c>
      <c r="E40" s="37" t="s">
        <v>1433</v>
      </c>
      <c r="F40" s="37" t="s">
        <v>1435</v>
      </c>
    </row>
    <row r="41" spans="1:6" ht="30" x14ac:dyDescent="0.25">
      <c r="A41" s="24"/>
      <c r="B41" s="24" t="s">
        <v>1425</v>
      </c>
      <c r="C41" s="24" t="s">
        <v>1429</v>
      </c>
      <c r="D41" s="24" t="s">
        <v>1432</v>
      </c>
      <c r="E41" s="24" t="s">
        <v>1434</v>
      </c>
      <c r="F41" s="24"/>
    </row>
    <row r="42" spans="1:6" ht="30" x14ac:dyDescent="0.25">
      <c r="A42" s="24"/>
      <c r="B42" s="24" t="s">
        <v>1427</v>
      </c>
      <c r="C42" s="24" t="s">
        <v>1430</v>
      </c>
      <c r="D42" s="24"/>
      <c r="E42" s="24"/>
      <c r="F42" s="24"/>
    </row>
  </sheetData>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DF91-181C-49F1-8B7F-D50D3FD3D239}">
  <dimension ref="A3:P35"/>
  <sheetViews>
    <sheetView topLeftCell="A10" workbookViewId="0">
      <selection activeCell="C13" sqref="C13"/>
    </sheetView>
  </sheetViews>
  <sheetFormatPr defaultRowHeight="15" x14ac:dyDescent="0.25"/>
  <cols>
    <col min="1" max="1" width="20.42578125" bestFit="1" customWidth="1"/>
    <col min="2" max="2" width="16.5703125" customWidth="1"/>
    <col min="3" max="3" width="16.85546875" customWidth="1"/>
    <col min="4" max="4" width="17.42578125" bestFit="1" customWidth="1"/>
    <col min="5" max="5" width="13.5703125" bestFit="1" customWidth="1"/>
    <col min="6" max="6" width="19.42578125" bestFit="1" customWidth="1"/>
    <col min="7" max="7" width="20.42578125" customWidth="1"/>
    <col min="8" max="8" width="12.85546875" customWidth="1"/>
    <col min="9" max="9" width="13.140625" customWidth="1"/>
    <col min="10" max="10" width="12.42578125" customWidth="1"/>
    <col min="13" max="13" width="20.140625" customWidth="1"/>
    <col min="18" max="18" width="14.5703125" customWidth="1"/>
    <col min="19" max="19" width="20.140625" customWidth="1"/>
    <col min="20" max="20" width="18" customWidth="1"/>
    <col min="21" max="21" width="24" customWidth="1"/>
  </cols>
  <sheetData>
    <row r="3" spans="1:16" x14ac:dyDescent="0.25">
      <c r="A3" s="24" t="s">
        <v>1633</v>
      </c>
      <c r="B3" s="11" t="s">
        <v>1634</v>
      </c>
      <c r="C3" s="11" t="s">
        <v>1635</v>
      </c>
      <c r="D3" s="11" t="s">
        <v>1636</v>
      </c>
      <c r="E3" s="11" t="s">
        <v>1570</v>
      </c>
      <c r="F3" s="11" t="s">
        <v>1571</v>
      </c>
      <c r="G3" s="44" t="s">
        <v>1650</v>
      </c>
    </row>
    <row r="4" spans="1:16" x14ac:dyDescent="0.25">
      <c r="A4" s="33" t="s">
        <v>1457</v>
      </c>
      <c r="B4" s="34">
        <v>102</v>
      </c>
      <c r="C4" s="34">
        <v>74</v>
      </c>
      <c r="D4" s="34">
        <v>143</v>
      </c>
      <c r="E4" s="34">
        <v>180</v>
      </c>
      <c r="F4" s="34">
        <v>180</v>
      </c>
    </row>
    <row r="5" spans="1:16" x14ac:dyDescent="0.25">
      <c r="A5" s="33" t="s">
        <v>1458</v>
      </c>
      <c r="B5" s="35" t="s">
        <v>1651</v>
      </c>
      <c r="C5" s="35" t="s">
        <v>1639</v>
      </c>
      <c r="D5" s="35" t="s">
        <v>1611</v>
      </c>
      <c r="E5" s="35" t="s">
        <v>1573</v>
      </c>
      <c r="F5" t="s">
        <v>1572</v>
      </c>
    </row>
    <row r="6" spans="1:16" ht="15.75" x14ac:dyDescent="0.25">
      <c r="A6" s="24" t="s">
        <v>1633</v>
      </c>
      <c r="B6" s="11" t="s">
        <v>1606</v>
      </c>
      <c r="C6" s="11" t="s">
        <v>481</v>
      </c>
      <c r="D6" s="41" t="s">
        <v>1637</v>
      </c>
      <c r="E6" s="41" t="s">
        <v>1638</v>
      </c>
      <c r="G6" s="35"/>
      <c r="H6" s="35"/>
      <c r="I6" s="35"/>
      <c r="J6" s="35"/>
    </row>
    <row r="7" spans="1:16" x14ac:dyDescent="0.25">
      <c r="A7" s="33" t="s">
        <v>1457</v>
      </c>
      <c r="B7" s="34">
        <v>180</v>
      </c>
      <c r="C7" s="34">
        <v>102</v>
      </c>
      <c r="D7" s="34">
        <v>163</v>
      </c>
      <c r="E7" s="34">
        <v>104</v>
      </c>
      <c r="G7" s="35"/>
      <c r="H7" s="35"/>
      <c r="I7" s="35"/>
      <c r="J7" s="35"/>
    </row>
    <row r="8" spans="1:16" x14ac:dyDescent="0.25">
      <c r="A8" s="33" t="s">
        <v>1458</v>
      </c>
      <c r="B8" s="35" t="s">
        <v>1607</v>
      </c>
      <c r="C8" s="35" t="s">
        <v>1397</v>
      </c>
      <c r="D8" s="35" t="s">
        <v>1612</v>
      </c>
      <c r="E8" s="35" t="s">
        <v>1613</v>
      </c>
      <c r="G8" s="35"/>
      <c r="H8" s="35"/>
      <c r="I8" s="35"/>
      <c r="J8" s="35"/>
    </row>
    <row r="9" spans="1:16" x14ac:dyDescent="0.25">
      <c r="A9" s="33"/>
      <c r="B9" s="35"/>
      <c r="C9" s="35"/>
      <c r="D9" s="35"/>
      <c r="E9" s="35"/>
      <c r="G9" s="35"/>
      <c r="H9" s="35"/>
      <c r="I9" s="35"/>
      <c r="J9" s="35"/>
    </row>
    <row r="10" spans="1:16" x14ac:dyDescent="0.25">
      <c r="A10" s="33"/>
      <c r="B10" s="35"/>
      <c r="C10" s="35"/>
      <c r="D10" s="35"/>
      <c r="E10" s="35"/>
      <c r="G10" s="35"/>
      <c r="H10" s="35"/>
      <c r="I10" s="35"/>
      <c r="J10" s="35"/>
    </row>
    <row r="11" spans="1:16" x14ac:dyDescent="0.25">
      <c r="A11" s="33"/>
      <c r="B11" s="35"/>
      <c r="C11" s="35"/>
      <c r="D11" s="35"/>
      <c r="E11" s="35"/>
      <c r="G11" s="35"/>
      <c r="H11" s="35"/>
      <c r="I11" s="35"/>
      <c r="J11" s="35"/>
    </row>
    <row r="12" spans="1:16" ht="15.75" thickBot="1" x14ac:dyDescent="0.3">
      <c r="D12" s="4"/>
      <c r="E12" s="4"/>
      <c r="F12" s="4"/>
      <c r="G12" s="4"/>
      <c r="H12" s="4"/>
      <c r="I12" s="4"/>
      <c r="J12" s="4"/>
      <c r="K12" s="4"/>
      <c r="L12" s="4"/>
      <c r="M12" s="4"/>
      <c r="N12" s="4"/>
      <c r="O12" s="4"/>
      <c r="P12" s="4"/>
    </row>
    <row r="13" spans="1:16" ht="39" customHeight="1" thickBot="1" x14ac:dyDescent="0.3">
      <c r="A13" s="43" t="s">
        <v>1641</v>
      </c>
      <c r="B13" s="24" t="s">
        <v>368</v>
      </c>
      <c r="C13" s="24" t="s">
        <v>1614</v>
      </c>
      <c r="D13" s="24" t="s">
        <v>635</v>
      </c>
      <c r="E13" s="24" t="s">
        <v>636</v>
      </c>
      <c r="F13" s="44" t="s">
        <v>1650</v>
      </c>
    </row>
    <row r="14" spans="1:16" x14ac:dyDescent="0.25">
      <c r="A14" s="24" t="s">
        <v>1457</v>
      </c>
      <c r="B14" s="34">
        <v>180</v>
      </c>
      <c r="C14" s="34">
        <v>100</v>
      </c>
      <c r="D14" s="34">
        <v>180</v>
      </c>
      <c r="E14" s="34">
        <v>171</v>
      </c>
    </row>
    <row r="15" spans="1:16" ht="30" customHeight="1" x14ac:dyDescent="0.25">
      <c r="A15" s="48" t="s">
        <v>1640</v>
      </c>
      <c r="B15" s="24" t="s">
        <v>1615</v>
      </c>
      <c r="C15" s="24" t="s">
        <v>1618</v>
      </c>
      <c r="D15" s="37" t="s">
        <v>1621</v>
      </c>
      <c r="E15" s="37" t="s">
        <v>1624</v>
      </c>
    </row>
    <row r="16" spans="1:16" ht="30" x14ac:dyDescent="0.25">
      <c r="A16" s="48"/>
      <c r="B16" s="24" t="s">
        <v>1616</v>
      </c>
      <c r="C16" s="24" t="s">
        <v>1619</v>
      </c>
      <c r="D16" s="24" t="s">
        <v>1622</v>
      </c>
      <c r="E16" s="24" t="s">
        <v>1625</v>
      </c>
    </row>
    <row r="17" spans="1:6" x14ac:dyDescent="0.25">
      <c r="A17" s="48"/>
      <c r="B17" s="24" t="s">
        <v>1617</v>
      </c>
      <c r="C17" s="24" t="s">
        <v>1620</v>
      </c>
      <c r="D17" s="24" t="s">
        <v>1623</v>
      </c>
      <c r="E17" s="24" t="s">
        <v>1574</v>
      </c>
    </row>
    <row r="18" spans="1:6" ht="15.75" thickBot="1" x14ac:dyDescent="0.3">
      <c r="A18" s="48"/>
      <c r="B18" s="24" t="s">
        <v>1401</v>
      </c>
      <c r="D18" s="24"/>
      <c r="E18" s="24"/>
      <c r="F18" s="24"/>
    </row>
    <row r="19" spans="1:6" ht="30.75" thickBot="1" x14ac:dyDescent="0.3">
      <c r="A19" s="43" t="s">
        <v>1641</v>
      </c>
      <c r="B19" s="24" t="s">
        <v>1628</v>
      </c>
      <c r="C19" s="24" t="s">
        <v>18</v>
      </c>
      <c r="D19" s="24" t="s">
        <v>130</v>
      </c>
      <c r="E19" s="24"/>
      <c r="F19" s="24"/>
    </row>
    <row r="20" spans="1:6" x14ac:dyDescent="0.25">
      <c r="A20" s="24" t="s">
        <v>1457</v>
      </c>
      <c r="B20" s="34">
        <v>154</v>
      </c>
      <c r="C20" s="34">
        <v>180</v>
      </c>
      <c r="D20" s="34">
        <v>180</v>
      </c>
      <c r="E20" s="24"/>
      <c r="F20" s="24"/>
    </row>
    <row r="21" spans="1:6" ht="15" customHeight="1" x14ac:dyDescent="0.25">
      <c r="A21" s="48" t="s">
        <v>1640</v>
      </c>
      <c r="B21" s="37" t="s">
        <v>1626</v>
      </c>
      <c r="C21" s="37" t="s">
        <v>1575</v>
      </c>
      <c r="D21" s="37" t="s">
        <v>1631</v>
      </c>
      <c r="E21" s="24"/>
      <c r="F21" s="24"/>
    </row>
    <row r="22" spans="1:6" ht="30" x14ac:dyDescent="0.25">
      <c r="A22" s="48"/>
      <c r="B22" s="24" t="s">
        <v>1627</v>
      </c>
      <c r="C22" s="24" t="s">
        <v>1629</v>
      </c>
      <c r="D22" s="24" t="s">
        <v>1632</v>
      </c>
    </row>
    <row r="23" spans="1:6" ht="30" x14ac:dyDescent="0.25">
      <c r="A23" s="48"/>
      <c r="B23" s="24"/>
      <c r="C23" s="24" t="s">
        <v>1630</v>
      </c>
      <c r="D23" s="24"/>
    </row>
    <row r="24" spans="1:6" ht="15.75" thickBot="1" x14ac:dyDescent="0.3">
      <c r="A24" s="11"/>
    </row>
    <row r="25" spans="1:6" ht="30.75" thickBot="1" x14ac:dyDescent="0.3">
      <c r="A25" s="43" t="s">
        <v>1641</v>
      </c>
      <c r="B25" s="42" t="s">
        <v>368</v>
      </c>
      <c r="C25" s="42" t="s">
        <v>1614</v>
      </c>
      <c r="D25" s="42" t="s">
        <v>635</v>
      </c>
      <c r="E25" s="42" t="s">
        <v>636</v>
      </c>
      <c r="F25" s="44" t="s">
        <v>1649</v>
      </c>
    </row>
    <row r="26" spans="1:6" x14ac:dyDescent="0.25">
      <c r="A26" s="42" t="s">
        <v>1457</v>
      </c>
      <c r="B26" s="34">
        <v>171</v>
      </c>
      <c r="C26" s="34">
        <v>100</v>
      </c>
      <c r="D26" s="34">
        <v>171</v>
      </c>
      <c r="E26" s="34">
        <v>171</v>
      </c>
      <c r="F26" s="24"/>
    </row>
    <row r="27" spans="1:6" x14ac:dyDescent="0.25">
      <c r="A27" s="48" t="s">
        <v>1640</v>
      </c>
      <c r="B27" s="42" t="s">
        <v>1615</v>
      </c>
      <c r="C27" s="42" t="s">
        <v>1618</v>
      </c>
      <c r="D27" s="37" t="s">
        <v>1643</v>
      </c>
      <c r="E27" s="37" t="s">
        <v>1624</v>
      </c>
    </row>
    <row r="28" spans="1:6" ht="30" x14ac:dyDescent="0.25">
      <c r="A28" s="48"/>
      <c r="B28" s="42" t="s">
        <v>1642</v>
      </c>
      <c r="C28" s="42" t="s">
        <v>1619</v>
      </c>
      <c r="D28" s="42" t="s">
        <v>1622</v>
      </c>
      <c r="E28" s="42" t="s">
        <v>1644</v>
      </c>
    </row>
    <row r="29" spans="1:6" x14ac:dyDescent="0.25">
      <c r="A29" s="48"/>
      <c r="B29" s="42" t="s">
        <v>1617</v>
      </c>
      <c r="C29" s="42" t="s">
        <v>1620</v>
      </c>
      <c r="D29" s="42" t="s">
        <v>1623</v>
      </c>
      <c r="E29" s="42" t="s">
        <v>1645</v>
      </c>
    </row>
    <row r="30" spans="1:6" ht="15.75" thickBot="1" x14ac:dyDescent="0.3">
      <c r="A30" s="48"/>
      <c r="B30" s="42" t="s">
        <v>1401</v>
      </c>
      <c r="D30" s="42"/>
      <c r="E30" s="42"/>
    </row>
    <row r="31" spans="1:6" ht="30.75" thickBot="1" x14ac:dyDescent="0.3">
      <c r="A31" s="43" t="s">
        <v>1641</v>
      </c>
      <c r="B31" s="42" t="s">
        <v>1628</v>
      </c>
      <c r="C31" s="42" t="s">
        <v>18</v>
      </c>
      <c r="D31" s="42" t="s">
        <v>130</v>
      </c>
      <c r="E31" s="42"/>
    </row>
    <row r="32" spans="1:6" x14ac:dyDescent="0.25">
      <c r="A32" s="42" t="s">
        <v>1457</v>
      </c>
      <c r="B32" s="34">
        <v>154</v>
      </c>
      <c r="C32" s="34">
        <v>171</v>
      </c>
      <c r="D32" s="34">
        <v>171</v>
      </c>
      <c r="E32" s="42"/>
    </row>
    <row r="33" spans="1:5" x14ac:dyDescent="0.25">
      <c r="A33" s="48" t="s">
        <v>1640</v>
      </c>
      <c r="B33" s="37" t="s">
        <v>1626</v>
      </c>
      <c r="C33" s="37" t="s">
        <v>1646</v>
      </c>
      <c r="D33" s="37" t="s">
        <v>1648</v>
      </c>
      <c r="E33" s="42"/>
    </row>
    <row r="34" spans="1:5" ht="30" x14ac:dyDescent="0.25">
      <c r="A34" s="48"/>
      <c r="B34" s="42" t="s">
        <v>1627</v>
      </c>
      <c r="C34" s="42" t="s">
        <v>1629</v>
      </c>
      <c r="D34" s="42" t="s">
        <v>1647</v>
      </c>
    </row>
    <row r="35" spans="1:5" ht="30" x14ac:dyDescent="0.25">
      <c r="A35" s="48"/>
      <c r="B35" s="42"/>
      <c r="C35" s="42" t="s">
        <v>1630</v>
      </c>
      <c r="D35" s="42"/>
    </row>
  </sheetData>
  <mergeCells count="4">
    <mergeCell ref="A15:A18"/>
    <mergeCell ref="A21:A23"/>
    <mergeCell ref="A27:A30"/>
    <mergeCell ref="A33:A3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56EFF-F518-4FE8-935B-C125D6712D7B}">
  <sheetPr filterMode="1"/>
  <dimension ref="A1:AO184"/>
  <sheetViews>
    <sheetView topLeftCell="J1" workbookViewId="0">
      <selection activeCell="D2" sqref="D2"/>
    </sheetView>
  </sheetViews>
  <sheetFormatPr defaultRowHeight="15" x14ac:dyDescent="0.25"/>
  <sheetData>
    <row r="1" spans="1:41" ht="120" x14ac:dyDescent="0.25">
      <c r="A1" s="8" t="s">
        <v>16</v>
      </c>
      <c r="B1" s="22" t="s">
        <v>687</v>
      </c>
      <c r="C1" s="22" t="s">
        <v>959</v>
      </c>
      <c r="D1" s="1" t="s">
        <v>368</v>
      </c>
      <c r="E1" t="s">
        <v>219</v>
      </c>
      <c r="F1" t="s">
        <v>1578</v>
      </c>
      <c r="G1" s="1" t="s">
        <v>655</v>
      </c>
      <c r="H1" s="1" t="s">
        <v>656</v>
      </c>
      <c r="I1" s="1" t="s">
        <v>633</v>
      </c>
      <c r="J1" s="1" t="s">
        <v>854</v>
      </c>
      <c r="K1" s="1" t="s">
        <v>502</v>
      </c>
      <c r="L1" s="1" t="s">
        <v>276</v>
      </c>
      <c r="M1" s="1" t="s">
        <v>1580</v>
      </c>
      <c r="N1" s="1" t="s">
        <v>1585</v>
      </c>
      <c r="O1" s="1" t="s">
        <v>657</v>
      </c>
      <c r="P1" s="1" t="s">
        <v>267</v>
      </c>
      <c r="Q1" s="1" t="s">
        <v>661</v>
      </c>
      <c r="R1" s="1" t="s">
        <v>660</v>
      </c>
      <c r="S1" s="1" t="s">
        <v>635</v>
      </c>
      <c r="T1" s="1" t="s">
        <v>636</v>
      </c>
      <c r="U1" s="1" t="s">
        <v>17</v>
      </c>
      <c r="V1" s="1" t="s">
        <v>18</v>
      </c>
      <c r="W1" s="1" t="s">
        <v>130</v>
      </c>
      <c r="X1" s="1" t="s">
        <v>642</v>
      </c>
      <c r="Y1" s="1" t="s">
        <v>643</v>
      </c>
      <c r="Z1" s="1" t="s">
        <v>675</v>
      </c>
      <c r="AA1" s="1" t="s">
        <v>676</v>
      </c>
      <c r="AB1" s="1" t="s">
        <v>677</v>
      </c>
      <c r="AC1" s="1" t="s">
        <v>678</v>
      </c>
      <c r="AD1" s="1" t="s">
        <v>666</v>
      </c>
      <c r="AE1" s="1" t="s">
        <v>680</v>
      </c>
      <c r="AF1" s="1" t="s">
        <v>667</v>
      </c>
      <c r="AG1" s="1" t="s">
        <v>668</v>
      </c>
      <c r="AH1" s="1" t="s">
        <v>681</v>
      </c>
      <c r="AI1" s="1" t="s">
        <v>669</v>
      </c>
      <c r="AJ1" s="1" t="s">
        <v>670</v>
      </c>
      <c r="AK1" s="1" t="s">
        <v>682</v>
      </c>
      <c r="AL1" s="1" t="s">
        <v>671</v>
      </c>
      <c r="AM1" s="1" t="s">
        <v>672</v>
      </c>
      <c r="AN1" s="1" t="s">
        <v>683</v>
      </c>
      <c r="AO1" s="1" t="s">
        <v>673</v>
      </c>
    </row>
    <row r="2" spans="1:41" ht="45" hidden="1" x14ac:dyDescent="0.25">
      <c r="A2" s="23" t="s">
        <v>637</v>
      </c>
      <c r="B2" t="s">
        <v>644</v>
      </c>
      <c r="C2">
        <v>1</v>
      </c>
      <c r="D2" t="s">
        <v>307</v>
      </c>
      <c r="E2" t="s">
        <v>225</v>
      </c>
      <c r="F2" t="s">
        <v>258</v>
      </c>
      <c r="G2">
        <v>20.5</v>
      </c>
      <c r="H2">
        <v>47</v>
      </c>
      <c r="I2">
        <v>32.5</v>
      </c>
      <c r="J2">
        <v>1.66</v>
      </c>
      <c r="L2">
        <v>18</v>
      </c>
      <c r="N2">
        <v>18</v>
      </c>
      <c r="O2">
        <v>5.4</v>
      </c>
      <c r="P2" t="s">
        <v>108</v>
      </c>
      <c r="Q2">
        <v>742.8</v>
      </c>
      <c r="R2">
        <v>0</v>
      </c>
      <c r="S2" t="s">
        <v>309</v>
      </c>
      <c r="T2" t="s">
        <v>1484</v>
      </c>
      <c r="U2" t="s">
        <v>665</v>
      </c>
      <c r="V2" t="s">
        <v>308</v>
      </c>
      <c r="W2" t="s">
        <v>2</v>
      </c>
      <c r="X2">
        <v>32.700000000000003</v>
      </c>
      <c r="Y2">
        <v>33.9</v>
      </c>
      <c r="AD2">
        <v>7.4999999999999997E-3</v>
      </c>
      <c r="AE2">
        <v>9.9500000000000005E-2</v>
      </c>
      <c r="AF2">
        <v>0.13689999999999999</v>
      </c>
      <c r="AG2">
        <v>3.3E-3</v>
      </c>
      <c r="AH2">
        <v>0.5141</v>
      </c>
      <c r="AI2">
        <v>0.56010000000000004</v>
      </c>
      <c r="AJ2">
        <v>2.1999999999999999E-2</v>
      </c>
      <c r="AK2">
        <v>0.29299999999999998</v>
      </c>
      <c r="AL2">
        <v>0.40300000000000002</v>
      </c>
      <c r="AM2">
        <v>0.01</v>
      </c>
      <c r="AN2">
        <v>1.573</v>
      </c>
      <c r="AO2">
        <v>1.714</v>
      </c>
    </row>
    <row r="3" spans="1:41" hidden="1" x14ac:dyDescent="0.25">
      <c r="A3" s="23"/>
      <c r="B3" t="s">
        <v>645</v>
      </c>
      <c r="C3">
        <v>1</v>
      </c>
      <c r="D3" t="s">
        <v>307</v>
      </c>
      <c r="E3" t="s">
        <v>225</v>
      </c>
      <c r="F3" t="s">
        <v>258</v>
      </c>
      <c r="G3">
        <v>20.5</v>
      </c>
      <c r="H3">
        <v>47</v>
      </c>
      <c r="I3">
        <v>32.5</v>
      </c>
      <c r="J3">
        <v>1.66</v>
      </c>
      <c r="L3">
        <v>18</v>
      </c>
      <c r="N3">
        <v>18</v>
      </c>
      <c r="O3">
        <v>5.4</v>
      </c>
      <c r="P3" t="s">
        <v>108</v>
      </c>
      <c r="Q3">
        <v>674.5</v>
      </c>
      <c r="R3">
        <v>33.515520000000002</v>
      </c>
      <c r="S3" t="s">
        <v>309</v>
      </c>
      <c r="T3" t="s">
        <v>1484</v>
      </c>
      <c r="U3" t="s">
        <v>665</v>
      </c>
      <c r="V3" t="s">
        <v>308</v>
      </c>
      <c r="W3" t="s">
        <v>2</v>
      </c>
      <c r="X3">
        <v>68.400000000000006</v>
      </c>
      <c r="Y3">
        <v>209.2</v>
      </c>
      <c r="AD3">
        <v>8.2799999999999999E-2</v>
      </c>
      <c r="AE3">
        <v>0.63049999999999995</v>
      </c>
      <c r="AF3">
        <v>0.79759999999999998</v>
      </c>
      <c r="AG3">
        <v>7.0000000000000007E-2</v>
      </c>
      <c r="AH3">
        <v>0.30719999999999997</v>
      </c>
      <c r="AI3">
        <v>0.4224</v>
      </c>
      <c r="AJ3">
        <v>0.04</v>
      </c>
      <c r="AK3">
        <v>0.30099999999999999</v>
      </c>
      <c r="AL3">
        <v>0.38100000000000001</v>
      </c>
      <c r="AM3">
        <v>0.10199999999999999</v>
      </c>
      <c r="AN3">
        <v>0.45</v>
      </c>
      <c r="AO3">
        <v>0.61899999999999999</v>
      </c>
    </row>
    <row r="4" spans="1:41" hidden="1" x14ac:dyDescent="0.25">
      <c r="A4" s="23"/>
      <c r="B4" t="s">
        <v>646</v>
      </c>
      <c r="C4">
        <v>1</v>
      </c>
      <c r="D4" t="s">
        <v>307</v>
      </c>
      <c r="E4" t="s">
        <v>299</v>
      </c>
      <c r="F4" t="s">
        <v>258</v>
      </c>
      <c r="G4">
        <v>20.5</v>
      </c>
      <c r="H4">
        <v>47</v>
      </c>
      <c r="I4">
        <v>32.5</v>
      </c>
      <c r="J4">
        <v>1.66</v>
      </c>
      <c r="L4">
        <v>18</v>
      </c>
      <c r="N4">
        <v>18</v>
      </c>
      <c r="O4">
        <v>5.4</v>
      </c>
      <c r="P4" t="s">
        <v>108</v>
      </c>
      <c r="Q4">
        <v>644.29999999999995</v>
      </c>
      <c r="R4">
        <v>0</v>
      </c>
      <c r="S4" t="s">
        <v>309</v>
      </c>
      <c r="T4" t="s">
        <v>1484</v>
      </c>
      <c r="U4" t="s">
        <v>665</v>
      </c>
      <c r="V4" t="s">
        <v>308</v>
      </c>
      <c r="W4" t="s">
        <v>2</v>
      </c>
      <c r="X4">
        <v>26.6</v>
      </c>
      <c r="Y4">
        <v>101.8</v>
      </c>
      <c r="AD4">
        <v>6.4700000000000008E-2</v>
      </c>
      <c r="AE4">
        <v>0.37319999999999998</v>
      </c>
      <c r="AF4">
        <v>0.51670000000000005</v>
      </c>
      <c r="AG4">
        <v>1.5800000000000002E-2</v>
      </c>
      <c r="AH4">
        <v>0.14019999999999999</v>
      </c>
      <c r="AI4">
        <v>0.17280000000000001</v>
      </c>
      <c r="AJ4">
        <v>6.4000000000000001E-2</v>
      </c>
      <c r="AK4">
        <v>0.36699999999999999</v>
      </c>
      <c r="AL4">
        <v>0.50800000000000001</v>
      </c>
      <c r="AM4">
        <v>5.8999999999999997E-2</v>
      </c>
      <c r="AN4">
        <v>0.52700000000000002</v>
      </c>
      <c r="AO4">
        <v>0.65</v>
      </c>
    </row>
    <row r="5" spans="1:41" hidden="1" x14ac:dyDescent="0.25">
      <c r="A5" s="23"/>
      <c r="B5" t="s">
        <v>647</v>
      </c>
      <c r="C5">
        <v>1</v>
      </c>
      <c r="D5" t="s">
        <v>307</v>
      </c>
      <c r="E5" t="s">
        <v>225</v>
      </c>
      <c r="F5" t="s">
        <v>258</v>
      </c>
      <c r="G5">
        <v>20.5</v>
      </c>
      <c r="H5">
        <v>47</v>
      </c>
      <c r="I5">
        <v>32.5</v>
      </c>
      <c r="J5">
        <v>1.66</v>
      </c>
      <c r="L5">
        <v>18</v>
      </c>
      <c r="N5">
        <v>18</v>
      </c>
      <c r="O5">
        <v>5.4</v>
      </c>
      <c r="P5" t="s">
        <v>108</v>
      </c>
      <c r="Q5">
        <v>909.8</v>
      </c>
      <c r="R5">
        <v>33.515520000000002</v>
      </c>
      <c r="S5" t="s">
        <v>309</v>
      </c>
      <c r="T5" t="s">
        <v>1484</v>
      </c>
      <c r="U5" t="s">
        <v>665</v>
      </c>
      <c r="V5" t="s">
        <v>308</v>
      </c>
      <c r="W5" t="s">
        <v>2</v>
      </c>
      <c r="X5">
        <v>50.9</v>
      </c>
      <c r="Y5">
        <v>52.1</v>
      </c>
      <c r="AD5">
        <v>1.8600000000000002E-2</v>
      </c>
      <c r="AE5">
        <v>0.39150000000000001</v>
      </c>
      <c r="AF5">
        <v>0.42369999999999997</v>
      </c>
      <c r="AG5">
        <v>7.6999999999999999E-2</v>
      </c>
      <c r="AH5">
        <v>0.16500000000000001</v>
      </c>
      <c r="AI5">
        <v>0.30149999999999999</v>
      </c>
      <c r="AJ5">
        <v>3.5999999999999997E-2</v>
      </c>
      <c r="AK5">
        <v>0.37</v>
      </c>
      <c r="AL5">
        <v>0.432</v>
      </c>
      <c r="AM5">
        <v>0.151</v>
      </c>
      <c r="AN5">
        <v>0.32400000000000001</v>
      </c>
      <c r="AO5">
        <v>0.59199999999999997</v>
      </c>
    </row>
    <row r="6" spans="1:41" hidden="1" x14ac:dyDescent="0.25">
      <c r="A6" s="23"/>
      <c r="B6" t="s">
        <v>648</v>
      </c>
      <c r="C6">
        <v>1</v>
      </c>
      <c r="D6" t="s">
        <v>307</v>
      </c>
      <c r="E6" t="s">
        <v>299</v>
      </c>
      <c r="F6" t="s">
        <v>258</v>
      </c>
      <c r="G6">
        <v>20.5</v>
      </c>
      <c r="H6">
        <v>47</v>
      </c>
      <c r="I6">
        <v>32.5</v>
      </c>
      <c r="J6">
        <v>1.66</v>
      </c>
      <c r="L6">
        <v>18</v>
      </c>
      <c r="N6">
        <v>18</v>
      </c>
      <c r="O6">
        <v>5.4</v>
      </c>
      <c r="P6" t="s">
        <v>108</v>
      </c>
      <c r="Q6">
        <v>934.6</v>
      </c>
      <c r="R6">
        <v>0</v>
      </c>
      <c r="S6" t="s">
        <v>309</v>
      </c>
      <c r="T6" t="s">
        <v>1484</v>
      </c>
      <c r="U6" t="s">
        <v>665</v>
      </c>
      <c r="V6" t="s">
        <v>308</v>
      </c>
      <c r="W6" t="s">
        <v>2</v>
      </c>
      <c r="X6">
        <v>9.1</v>
      </c>
      <c r="Y6">
        <v>366.7</v>
      </c>
      <c r="AD6">
        <v>0.15209999999999999</v>
      </c>
      <c r="AE6">
        <v>1.3322000000000001</v>
      </c>
      <c r="AF6">
        <v>1.6207</v>
      </c>
      <c r="AG6">
        <v>1.09E-2</v>
      </c>
      <c r="AH6">
        <v>3.7100000000000001E-2</v>
      </c>
      <c r="AI6">
        <v>5.1799999999999999E-2</v>
      </c>
      <c r="AJ6">
        <v>4.2000000000000003E-2</v>
      </c>
      <c r="AK6">
        <v>0.41799999999999998</v>
      </c>
      <c r="AL6">
        <v>0.497</v>
      </c>
      <c r="AM6">
        <v>0.11899999999999999</v>
      </c>
      <c r="AN6">
        <v>0.40600000000000003</v>
      </c>
      <c r="AO6">
        <v>0.56699999999999995</v>
      </c>
    </row>
    <row r="7" spans="1:41" hidden="1" x14ac:dyDescent="0.25">
      <c r="A7" s="23"/>
      <c r="B7" t="s">
        <v>649</v>
      </c>
      <c r="C7">
        <v>1</v>
      </c>
      <c r="D7" t="s">
        <v>307</v>
      </c>
      <c r="E7" t="s">
        <v>225</v>
      </c>
      <c r="F7" t="s">
        <v>258</v>
      </c>
      <c r="G7">
        <v>20.5</v>
      </c>
      <c r="H7">
        <v>47</v>
      </c>
      <c r="I7">
        <v>32.5</v>
      </c>
      <c r="J7">
        <v>1.66</v>
      </c>
      <c r="L7">
        <v>18</v>
      </c>
      <c r="N7">
        <v>18</v>
      </c>
      <c r="O7">
        <v>5.4</v>
      </c>
      <c r="P7" t="s">
        <v>108</v>
      </c>
      <c r="Q7">
        <v>742.8</v>
      </c>
      <c r="R7">
        <v>0</v>
      </c>
      <c r="S7" t="s">
        <v>309</v>
      </c>
      <c r="T7" t="s">
        <v>1484</v>
      </c>
      <c r="U7" t="s">
        <v>664</v>
      </c>
      <c r="V7" t="s">
        <v>308</v>
      </c>
      <c r="W7" t="s">
        <v>2</v>
      </c>
      <c r="X7">
        <v>8.5</v>
      </c>
      <c r="Y7">
        <v>66.599999999999994</v>
      </c>
      <c r="AD7">
        <v>1.2500000000000001E-2</v>
      </c>
      <c r="AE7">
        <v>0.1895</v>
      </c>
      <c r="AF7">
        <v>0.2117</v>
      </c>
      <c r="AG7">
        <v>1.1999999999999999E-3</v>
      </c>
      <c r="AH7">
        <v>9.1600000000000001E-2</v>
      </c>
      <c r="AI7">
        <v>9.4799999999999995E-2</v>
      </c>
      <c r="AJ7">
        <v>2.9000000000000001E-2</v>
      </c>
      <c r="AK7">
        <v>0.44</v>
      </c>
      <c r="AL7">
        <v>0.49199999999999999</v>
      </c>
      <c r="AM7">
        <v>1.4E-2</v>
      </c>
      <c r="AN7">
        <v>1.0760000000000001</v>
      </c>
      <c r="AO7">
        <v>1.113</v>
      </c>
    </row>
    <row r="8" spans="1:41" hidden="1" x14ac:dyDescent="0.25">
      <c r="A8" s="23"/>
      <c r="B8" t="s">
        <v>650</v>
      </c>
      <c r="C8">
        <v>1</v>
      </c>
      <c r="D8" t="s">
        <v>307</v>
      </c>
      <c r="E8" t="s">
        <v>225</v>
      </c>
      <c r="F8" t="s">
        <v>258</v>
      </c>
      <c r="G8">
        <v>20.5</v>
      </c>
      <c r="H8">
        <v>47</v>
      </c>
      <c r="I8">
        <v>32.5</v>
      </c>
      <c r="J8">
        <v>1.66</v>
      </c>
      <c r="L8">
        <v>18</v>
      </c>
      <c r="N8">
        <v>18</v>
      </c>
      <c r="O8">
        <v>5.4</v>
      </c>
      <c r="P8" t="s">
        <v>108</v>
      </c>
      <c r="Q8">
        <v>674.5</v>
      </c>
      <c r="R8">
        <v>33.515520000000002</v>
      </c>
      <c r="S8" t="s">
        <v>309</v>
      </c>
      <c r="T8" t="s">
        <v>1484</v>
      </c>
      <c r="U8" t="s">
        <v>664</v>
      </c>
      <c r="V8" t="s">
        <v>308</v>
      </c>
      <c r="W8" t="s">
        <v>2</v>
      </c>
      <c r="X8">
        <v>17.100000000000001</v>
      </c>
      <c r="Y8">
        <v>277.60000000000002</v>
      </c>
      <c r="AD8">
        <v>0.1201</v>
      </c>
      <c r="AE8">
        <v>0.96260000000000001</v>
      </c>
      <c r="AF8">
        <v>1.1847999999999999</v>
      </c>
      <c r="AG8">
        <v>1.29E-2</v>
      </c>
      <c r="AH8">
        <v>0.1019</v>
      </c>
      <c r="AI8">
        <v>0.13069999999999998</v>
      </c>
      <c r="AJ8">
        <v>0.05</v>
      </c>
      <c r="AK8">
        <v>0.39900000000000002</v>
      </c>
      <c r="AL8">
        <v>0.49099999999999999</v>
      </c>
      <c r="AM8">
        <v>7.5999999999999998E-2</v>
      </c>
      <c r="AN8">
        <v>0.59699999999999998</v>
      </c>
      <c r="AO8">
        <v>0.76600000000000001</v>
      </c>
    </row>
    <row r="9" spans="1:41" hidden="1" x14ac:dyDescent="0.25">
      <c r="A9" s="23"/>
      <c r="B9" t="s">
        <v>651</v>
      </c>
      <c r="C9">
        <v>1</v>
      </c>
      <c r="D9" t="s">
        <v>307</v>
      </c>
      <c r="E9" t="s">
        <v>299</v>
      </c>
      <c r="F9" t="s">
        <v>258</v>
      </c>
      <c r="G9">
        <v>20.5</v>
      </c>
      <c r="H9">
        <v>47</v>
      </c>
      <c r="I9">
        <v>32.5</v>
      </c>
      <c r="J9">
        <v>1.66</v>
      </c>
      <c r="L9">
        <v>18</v>
      </c>
      <c r="N9">
        <v>18</v>
      </c>
      <c r="O9">
        <v>5.4</v>
      </c>
      <c r="P9" t="s">
        <v>108</v>
      </c>
      <c r="Q9">
        <v>644.29999999999995</v>
      </c>
      <c r="R9">
        <v>0</v>
      </c>
      <c r="S9" t="s">
        <v>309</v>
      </c>
      <c r="T9" t="s">
        <v>1484</v>
      </c>
      <c r="U9" t="s">
        <v>664</v>
      </c>
      <c r="V9" t="s">
        <v>308</v>
      </c>
      <c r="W9" t="s">
        <v>2</v>
      </c>
      <c r="X9">
        <v>1.4</v>
      </c>
      <c r="Y9">
        <v>128.4</v>
      </c>
      <c r="AD9">
        <v>7.17E-2</v>
      </c>
      <c r="AE9">
        <v>0.79510000000000003</v>
      </c>
      <c r="AF9">
        <v>0.9788</v>
      </c>
      <c r="AJ9">
        <v>3.9E-2</v>
      </c>
      <c r="AK9">
        <v>0.43</v>
      </c>
      <c r="AL9">
        <v>0.53</v>
      </c>
    </row>
    <row r="10" spans="1:41" hidden="1" x14ac:dyDescent="0.25">
      <c r="A10" s="23"/>
      <c r="B10" t="s">
        <v>652</v>
      </c>
      <c r="C10">
        <v>1</v>
      </c>
      <c r="D10" t="s">
        <v>307</v>
      </c>
      <c r="E10" t="s">
        <v>225</v>
      </c>
      <c r="F10" t="s">
        <v>258</v>
      </c>
      <c r="G10">
        <v>20.5</v>
      </c>
      <c r="H10">
        <v>47</v>
      </c>
      <c r="I10">
        <v>32.5</v>
      </c>
      <c r="J10">
        <v>1.66</v>
      </c>
      <c r="L10">
        <v>18</v>
      </c>
      <c r="N10">
        <v>18</v>
      </c>
      <c r="O10">
        <v>5.4</v>
      </c>
      <c r="P10" t="s">
        <v>108</v>
      </c>
      <c r="Q10">
        <v>909.8</v>
      </c>
      <c r="R10">
        <v>33.515520000000002</v>
      </c>
      <c r="S10" t="s">
        <v>309</v>
      </c>
      <c r="T10" t="s">
        <v>1484</v>
      </c>
      <c r="U10" t="s">
        <v>664</v>
      </c>
      <c r="V10" t="s">
        <v>308</v>
      </c>
      <c r="W10" t="s">
        <v>2</v>
      </c>
      <c r="X10">
        <v>8.9</v>
      </c>
      <c r="Y10">
        <v>103</v>
      </c>
      <c r="AD10">
        <v>8.8099999999999998E-2</v>
      </c>
      <c r="AE10">
        <v>0.68289999999999995</v>
      </c>
      <c r="AF10">
        <v>0.91800000000000004</v>
      </c>
      <c r="AG10">
        <v>5.7999999999999996E-3</v>
      </c>
      <c r="AH10">
        <v>3.1199999999999999E-2</v>
      </c>
      <c r="AI10">
        <v>3.9399999999999998E-2</v>
      </c>
      <c r="AJ10">
        <v>0.04</v>
      </c>
      <c r="AK10">
        <v>0.31</v>
      </c>
      <c r="AL10">
        <v>0.41699999999999998</v>
      </c>
      <c r="AM10">
        <v>6.5000000000000002E-2</v>
      </c>
      <c r="AN10">
        <v>0.35</v>
      </c>
      <c r="AO10">
        <v>0.442</v>
      </c>
    </row>
    <row r="11" spans="1:41" hidden="1" x14ac:dyDescent="0.25">
      <c r="A11" s="23"/>
      <c r="B11" t="s">
        <v>653</v>
      </c>
      <c r="C11">
        <v>1</v>
      </c>
      <c r="D11" t="s">
        <v>307</v>
      </c>
      <c r="E11" t="s">
        <v>299</v>
      </c>
      <c r="F11" t="s">
        <v>258</v>
      </c>
      <c r="G11">
        <v>20.5</v>
      </c>
      <c r="H11">
        <v>47</v>
      </c>
      <c r="I11">
        <v>32.5</v>
      </c>
      <c r="J11">
        <v>1.66</v>
      </c>
      <c r="L11">
        <v>18</v>
      </c>
      <c r="N11">
        <v>18</v>
      </c>
      <c r="O11">
        <v>5.4</v>
      </c>
      <c r="P11" t="s">
        <v>108</v>
      </c>
      <c r="Q11">
        <v>934.6</v>
      </c>
      <c r="R11">
        <v>0</v>
      </c>
      <c r="S11" t="s">
        <v>309</v>
      </c>
      <c r="T11" t="s">
        <v>1484</v>
      </c>
      <c r="U11" t="s">
        <v>664</v>
      </c>
      <c r="V11" t="s">
        <v>308</v>
      </c>
      <c r="W11" t="s">
        <v>2</v>
      </c>
      <c r="X11">
        <v>1.2</v>
      </c>
      <c r="Y11">
        <v>375.8</v>
      </c>
      <c r="AD11">
        <v>8.9700000000000002E-2</v>
      </c>
      <c r="AE11">
        <v>1.8212999999999999</v>
      </c>
      <c r="AF11">
        <v>2.1345999999999998</v>
      </c>
      <c r="AG11">
        <v>1.4E-3</v>
      </c>
      <c r="AH11">
        <v>8.3000000000000001E-3</v>
      </c>
      <c r="AI11">
        <v>1.03E-2</v>
      </c>
      <c r="AJ11">
        <v>0.02</v>
      </c>
      <c r="AK11">
        <v>0.41099999999999998</v>
      </c>
      <c r="AL11">
        <v>0.48199999999999998</v>
      </c>
      <c r="AM11">
        <v>0.11</v>
      </c>
      <c r="AN11">
        <v>0.66900000000000004</v>
      </c>
      <c r="AO11">
        <v>0.83499999999999996</v>
      </c>
    </row>
    <row r="12" spans="1:41" ht="30" hidden="1" x14ac:dyDescent="0.25">
      <c r="A12" s="23" t="s">
        <v>639</v>
      </c>
      <c r="B12" t="s">
        <v>783</v>
      </c>
      <c r="C12">
        <v>1</v>
      </c>
      <c r="D12" t="s">
        <v>307</v>
      </c>
      <c r="E12" t="s">
        <v>225</v>
      </c>
      <c r="F12" t="s">
        <v>258</v>
      </c>
      <c r="G12">
        <v>28</v>
      </c>
      <c r="H12">
        <v>35</v>
      </c>
      <c r="I12">
        <v>37</v>
      </c>
      <c r="J12">
        <v>2.14</v>
      </c>
      <c r="L12">
        <v>11.3</v>
      </c>
      <c r="M12" t="s">
        <v>1582</v>
      </c>
      <c r="N12">
        <v>11.3</v>
      </c>
      <c r="O12">
        <v>7.5</v>
      </c>
      <c r="P12" t="s">
        <v>108</v>
      </c>
      <c r="Q12">
        <v>874.8</v>
      </c>
      <c r="R12">
        <v>28.505648000000004</v>
      </c>
      <c r="S12" t="s">
        <v>309</v>
      </c>
      <c r="T12" t="s">
        <v>1484</v>
      </c>
      <c r="U12" t="s">
        <v>665</v>
      </c>
      <c r="V12" t="s">
        <v>268</v>
      </c>
      <c r="W12" t="s">
        <v>2</v>
      </c>
      <c r="AD12">
        <v>0.28000000000000003</v>
      </c>
      <c r="AE12">
        <v>0.33</v>
      </c>
      <c r="AF12">
        <v>0.7</v>
      </c>
      <c r="AG12">
        <v>0.28999999999999998</v>
      </c>
      <c r="AH12">
        <v>0.46</v>
      </c>
      <c r="AI12">
        <v>0.9</v>
      </c>
      <c r="AJ12">
        <v>0.33</v>
      </c>
      <c r="AK12">
        <v>0.45</v>
      </c>
      <c r="AL12">
        <v>0.88</v>
      </c>
      <c r="AM12">
        <v>0.31</v>
      </c>
      <c r="AN12">
        <v>0.48</v>
      </c>
      <c r="AO12">
        <v>0.94</v>
      </c>
    </row>
    <row r="13" spans="1:41" hidden="1" x14ac:dyDescent="0.25">
      <c r="A13" s="23"/>
      <c r="B13" t="s">
        <v>782</v>
      </c>
      <c r="C13">
        <v>1</v>
      </c>
      <c r="D13" t="s">
        <v>307</v>
      </c>
      <c r="E13" t="s">
        <v>299</v>
      </c>
      <c r="F13" t="s">
        <v>258</v>
      </c>
      <c r="G13">
        <v>28</v>
      </c>
      <c r="H13">
        <v>35</v>
      </c>
      <c r="I13">
        <v>37</v>
      </c>
      <c r="J13">
        <v>2.14</v>
      </c>
      <c r="L13">
        <v>11.3</v>
      </c>
      <c r="M13" t="s">
        <v>1582</v>
      </c>
      <c r="N13">
        <v>11.3</v>
      </c>
      <c r="O13">
        <v>7.5</v>
      </c>
      <c r="P13" t="s">
        <v>108</v>
      </c>
      <c r="Q13">
        <v>873.8</v>
      </c>
      <c r="R13">
        <v>0</v>
      </c>
      <c r="S13" t="s">
        <v>309</v>
      </c>
      <c r="T13" t="s">
        <v>1484</v>
      </c>
      <c r="U13" t="s">
        <v>665</v>
      </c>
      <c r="V13" t="s">
        <v>268</v>
      </c>
      <c r="W13" t="s">
        <v>2</v>
      </c>
      <c r="AD13">
        <v>0.06</v>
      </c>
      <c r="AE13">
        <v>0.5</v>
      </c>
      <c r="AF13">
        <v>0.7</v>
      </c>
      <c r="AG13">
        <v>0.32</v>
      </c>
      <c r="AH13">
        <v>0.79</v>
      </c>
      <c r="AI13">
        <v>1.27</v>
      </c>
      <c r="AJ13">
        <v>0.05</v>
      </c>
      <c r="AK13">
        <v>0.4</v>
      </c>
      <c r="AL13">
        <v>0.55000000000000004</v>
      </c>
      <c r="AM13">
        <v>0.15</v>
      </c>
      <c r="AN13">
        <v>0.39</v>
      </c>
      <c r="AO13">
        <v>0.62</v>
      </c>
    </row>
    <row r="14" spans="1:41" hidden="1" x14ac:dyDescent="0.25">
      <c r="A14" s="23"/>
      <c r="B14" t="s">
        <v>784</v>
      </c>
      <c r="C14">
        <v>1</v>
      </c>
      <c r="D14" t="s">
        <v>307</v>
      </c>
      <c r="E14" t="s">
        <v>225</v>
      </c>
      <c r="F14" t="s">
        <v>258</v>
      </c>
      <c r="G14">
        <v>28</v>
      </c>
      <c r="H14">
        <v>35</v>
      </c>
      <c r="I14">
        <v>37</v>
      </c>
      <c r="J14">
        <v>2.14</v>
      </c>
      <c r="L14">
        <v>11.3</v>
      </c>
      <c r="M14" t="s">
        <v>1582</v>
      </c>
      <c r="N14">
        <v>11.3</v>
      </c>
      <c r="O14">
        <v>7.5</v>
      </c>
      <c r="P14" t="s">
        <v>108</v>
      </c>
      <c r="Q14">
        <v>728.6</v>
      </c>
      <c r="R14">
        <v>28.505648000000004</v>
      </c>
      <c r="S14" t="s">
        <v>309</v>
      </c>
      <c r="T14" t="s">
        <v>1484</v>
      </c>
      <c r="U14" t="s">
        <v>665</v>
      </c>
      <c r="V14" t="s">
        <v>268</v>
      </c>
      <c r="W14" t="s">
        <v>2</v>
      </c>
      <c r="AD14">
        <v>0.25</v>
      </c>
      <c r="AE14">
        <v>0.64</v>
      </c>
      <c r="AF14">
        <v>0.93</v>
      </c>
      <c r="AG14">
        <v>0.34</v>
      </c>
      <c r="AH14">
        <v>0.99</v>
      </c>
      <c r="AI14">
        <v>1.38</v>
      </c>
      <c r="AJ14">
        <v>0.21</v>
      </c>
      <c r="AK14">
        <v>0.52</v>
      </c>
      <c r="AL14">
        <v>0.75</v>
      </c>
      <c r="AM14">
        <v>0.31</v>
      </c>
      <c r="AN14">
        <v>0.89</v>
      </c>
      <c r="AO14">
        <v>1.25</v>
      </c>
    </row>
    <row r="15" spans="1:41" hidden="1" x14ac:dyDescent="0.25">
      <c r="A15" s="23"/>
      <c r="B15" t="s">
        <v>785</v>
      </c>
      <c r="C15">
        <v>1</v>
      </c>
      <c r="D15" t="s">
        <v>307</v>
      </c>
      <c r="E15" t="s">
        <v>299</v>
      </c>
      <c r="F15" t="s">
        <v>258</v>
      </c>
      <c r="G15">
        <v>28</v>
      </c>
      <c r="H15">
        <v>35</v>
      </c>
      <c r="I15">
        <v>37</v>
      </c>
      <c r="J15">
        <v>2.14</v>
      </c>
      <c r="L15">
        <v>11.3</v>
      </c>
      <c r="M15" t="s">
        <v>1582</v>
      </c>
      <c r="N15">
        <v>11.3</v>
      </c>
      <c r="O15">
        <v>7.5</v>
      </c>
      <c r="P15" t="s">
        <v>108</v>
      </c>
      <c r="Q15">
        <v>774.2</v>
      </c>
      <c r="R15">
        <v>0</v>
      </c>
      <c r="S15" t="s">
        <v>309</v>
      </c>
      <c r="T15" t="s">
        <v>1484</v>
      </c>
      <c r="U15" t="s">
        <v>665</v>
      </c>
      <c r="V15" t="s">
        <v>268</v>
      </c>
      <c r="W15" t="s">
        <v>2</v>
      </c>
      <c r="AD15">
        <v>0.17</v>
      </c>
      <c r="AE15">
        <v>0.36</v>
      </c>
      <c r="AF15">
        <v>0.6</v>
      </c>
      <c r="AG15">
        <v>0.26</v>
      </c>
      <c r="AH15">
        <v>0.18</v>
      </c>
      <c r="AI15">
        <v>0.51</v>
      </c>
      <c r="AJ15">
        <v>0.13</v>
      </c>
      <c r="AK15">
        <v>0.28000000000000003</v>
      </c>
      <c r="AL15">
        <v>0.47</v>
      </c>
      <c r="AM15">
        <v>0.25</v>
      </c>
      <c r="AN15">
        <v>0.17</v>
      </c>
      <c r="AO15">
        <v>0.49</v>
      </c>
    </row>
    <row r="16" spans="1:41" hidden="1" x14ac:dyDescent="0.25">
      <c r="A16" s="23"/>
      <c r="B16" t="s">
        <v>786</v>
      </c>
      <c r="C16">
        <v>1</v>
      </c>
      <c r="D16" t="s">
        <v>307</v>
      </c>
      <c r="E16" t="s">
        <v>225</v>
      </c>
      <c r="F16" t="s">
        <v>258</v>
      </c>
      <c r="G16">
        <v>28</v>
      </c>
      <c r="H16">
        <v>35</v>
      </c>
      <c r="I16">
        <v>37</v>
      </c>
      <c r="J16">
        <v>2.14</v>
      </c>
      <c r="L16">
        <v>11.3</v>
      </c>
      <c r="M16" t="s">
        <v>1582</v>
      </c>
      <c r="N16">
        <v>11.3</v>
      </c>
      <c r="O16">
        <v>7.5</v>
      </c>
      <c r="P16" t="s">
        <v>108</v>
      </c>
      <c r="Q16">
        <v>874.8</v>
      </c>
      <c r="R16">
        <v>28.505648000000004</v>
      </c>
      <c r="S16" t="s">
        <v>309</v>
      </c>
      <c r="T16" t="s">
        <v>1484</v>
      </c>
      <c r="U16" t="s">
        <v>665</v>
      </c>
      <c r="V16" t="s">
        <v>268</v>
      </c>
      <c r="W16" t="s">
        <v>708</v>
      </c>
      <c r="AD16">
        <v>0.32</v>
      </c>
      <c r="AE16">
        <v>0.23</v>
      </c>
      <c r="AF16">
        <v>0.7</v>
      </c>
      <c r="AG16">
        <v>0.17</v>
      </c>
      <c r="AH16">
        <v>0.14000000000000001</v>
      </c>
      <c r="AI16">
        <v>0.41</v>
      </c>
      <c r="AJ16">
        <v>0.33</v>
      </c>
      <c r="AK16">
        <v>0.24</v>
      </c>
      <c r="AL16">
        <v>0.73</v>
      </c>
      <c r="AM16">
        <v>0.31</v>
      </c>
      <c r="AN16">
        <v>0.28000000000000003</v>
      </c>
      <c r="AO16">
        <v>0.76</v>
      </c>
    </row>
    <row r="17" spans="1:41" hidden="1" x14ac:dyDescent="0.25">
      <c r="A17" s="23"/>
      <c r="B17" t="s">
        <v>787</v>
      </c>
      <c r="C17">
        <v>1</v>
      </c>
      <c r="D17" t="s">
        <v>307</v>
      </c>
      <c r="E17" t="s">
        <v>299</v>
      </c>
      <c r="F17" t="s">
        <v>258</v>
      </c>
      <c r="G17">
        <v>28</v>
      </c>
      <c r="H17">
        <v>35</v>
      </c>
      <c r="I17">
        <v>37</v>
      </c>
      <c r="J17">
        <v>2.14</v>
      </c>
      <c r="L17">
        <v>11.3</v>
      </c>
      <c r="M17" t="s">
        <v>1582</v>
      </c>
      <c r="N17">
        <v>11.3</v>
      </c>
      <c r="O17">
        <v>7.5</v>
      </c>
      <c r="P17" t="s">
        <v>108</v>
      </c>
      <c r="Q17">
        <v>873.8</v>
      </c>
      <c r="R17">
        <v>0</v>
      </c>
      <c r="S17" t="s">
        <v>309</v>
      </c>
      <c r="T17" t="s">
        <v>1484</v>
      </c>
      <c r="U17" t="s">
        <v>665</v>
      </c>
      <c r="V17" t="s">
        <v>268</v>
      </c>
      <c r="W17" t="s">
        <v>708</v>
      </c>
      <c r="AD17">
        <v>0.14000000000000001</v>
      </c>
      <c r="AE17">
        <v>1.1499999999999999</v>
      </c>
      <c r="AF17">
        <v>1.47</v>
      </c>
      <c r="AG17">
        <v>0.11</v>
      </c>
      <c r="AH17">
        <v>0.28999999999999998</v>
      </c>
      <c r="AI17">
        <v>0.48</v>
      </c>
      <c r="AJ17">
        <v>0.06</v>
      </c>
      <c r="AK17">
        <v>0.47</v>
      </c>
      <c r="AL17">
        <v>0.6</v>
      </c>
      <c r="AM17">
        <v>0.16</v>
      </c>
      <c r="AN17">
        <v>0.35</v>
      </c>
      <c r="AO17">
        <v>0.61</v>
      </c>
    </row>
    <row r="18" spans="1:41" hidden="1" x14ac:dyDescent="0.25">
      <c r="A18" s="23"/>
      <c r="B18" t="s">
        <v>788</v>
      </c>
      <c r="C18">
        <v>1</v>
      </c>
      <c r="D18" t="s">
        <v>307</v>
      </c>
      <c r="E18" t="s">
        <v>225</v>
      </c>
      <c r="F18" t="s">
        <v>258</v>
      </c>
      <c r="G18">
        <v>28</v>
      </c>
      <c r="H18">
        <v>35</v>
      </c>
      <c r="I18">
        <v>37</v>
      </c>
      <c r="J18">
        <v>2.14</v>
      </c>
      <c r="L18">
        <v>11.3</v>
      </c>
      <c r="M18" t="s">
        <v>1582</v>
      </c>
      <c r="N18">
        <v>11.3</v>
      </c>
      <c r="O18">
        <v>7.5</v>
      </c>
      <c r="P18" t="s">
        <v>108</v>
      </c>
      <c r="Q18">
        <v>728.6</v>
      </c>
      <c r="R18">
        <v>28.505648000000004</v>
      </c>
      <c r="S18" t="s">
        <v>309</v>
      </c>
      <c r="T18" t="s">
        <v>1484</v>
      </c>
      <c r="U18" t="s">
        <v>665</v>
      </c>
      <c r="V18" t="s">
        <v>268</v>
      </c>
      <c r="W18" t="s">
        <v>708</v>
      </c>
      <c r="AD18">
        <v>0.28999999999999998</v>
      </c>
      <c r="AE18">
        <v>0.63</v>
      </c>
      <c r="AF18">
        <v>0.99</v>
      </c>
      <c r="AG18">
        <v>0.19</v>
      </c>
      <c r="AH18">
        <v>0.26</v>
      </c>
      <c r="AI18">
        <v>0.5</v>
      </c>
      <c r="AJ18">
        <v>0.13</v>
      </c>
      <c r="AK18">
        <v>0.3</v>
      </c>
      <c r="AL18">
        <v>0.46</v>
      </c>
      <c r="AM18">
        <v>0.2</v>
      </c>
      <c r="AN18">
        <v>0.3</v>
      </c>
      <c r="AO18">
        <v>0.56000000000000005</v>
      </c>
    </row>
    <row r="19" spans="1:41" hidden="1" x14ac:dyDescent="0.25">
      <c r="A19" s="23"/>
      <c r="B19" t="s">
        <v>789</v>
      </c>
      <c r="C19">
        <v>1</v>
      </c>
      <c r="D19" t="s">
        <v>307</v>
      </c>
      <c r="E19" t="s">
        <v>299</v>
      </c>
      <c r="F19" t="s">
        <v>258</v>
      </c>
      <c r="G19">
        <v>28</v>
      </c>
      <c r="H19">
        <v>35</v>
      </c>
      <c r="I19">
        <v>37</v>
      </c>
      <c r="J19">
        <v>2.14</v>
      </c>
      <c r="L19">
        <v>11.3</v>
      </c>
      <c r="M19" t="s">
        <v>1582</v>
      </c>
      <c r="N19">
        <v>11.3</v>
      </c>
      <c r="O19">
        <v>7.5</v>
      </c>
      <c r="P19" t="s">
        <v>108</v>
      </c>
      <c r="Q19">
        <v>774.2</v>
      </c>
      <c r="R19">
        <v>0</v>
      </c>
      <c r="S19" t="s">
        <v>309</v>
      </c>
      <c r="T19" t="s">
        <v>1484</v>
      </c>
      <c r="U19" t="s">
        <v>665</v>
      </c>
      <c r="V19" t="s">
        <v>268</v>
      </c>
      <c r="W19" t="s">
        <v>708</v>
      </c>
      <c r="AD19">
        <v>0.32</v>
      </c>
      <c r="AE19">
        <v>0.26</v>
      </c>
      <c r="AF19">
        <v>0.64</v>
      </c>
      <c r="AG19">
        <v>0.21</v>
      </c>
      <c r="AH19">
        <v>0.21</v>
      </c>
      <c r="AI19">
        <v>0.45</v>
      </c>
      <c r="AJ19">
        <v>0.19</v>
      </c>
      <c r="AK19">
        <v>0.15</v>
      </c>
      <c r="AL19">
        <v>0.38</v>
      </c>
      <c r="AM19">
        <v>0.26</v>
      </c>
      <c r="AN19">
        <v>0.25</v>
      </c>
      <c r="AO19">
        <v>0.55000000000000004</v>
      </c>
    </row>
    <row r="20" spans="1:41" hidden="1" x14ac:dyDescent="0.25">
      <c r="A20" s="23"/>
      <c r="B20" t="s">
        <v>790</v>
      </c>
      <c r="C20">
        <v>1</v>
      </c>
      <c r="D20" t="s">
        <v>307</v>
      </c>
      <c r="E20" t="s">
        <v>225</v>
      </c>
      <c r="F20" t="s">
        <v>258</v>
      </c>
      <c r="G20">
        <v>28</v>
      </c>
      <c r="H20">
        <v>35</v>
      </c>
      <c r="I20">
        <v>37</v>
      </c>
      <c r="J20">
        <v>2.14</v>
      </c>
      <c r="L20">
        <v>11.3</v>
      </c>
      <c r="M20" t="s">
        <v>1582</v>
      </c>
      <c r="N20">
        <v>11.3</v>
      </c>
      <c r="O20">
        <v>7.5</v>
      </c>
      <c r="P20" t="s">
        <v>108</v>
      </c>
      <c r="Q20">
        <v>874.8</v>
      </c>
      <c r="R20">
        <v>28.505648000000004</v>
      </c>
      <c r="S20" t="s">
        <v>309</v>
      </c>
      <c r="T20" t="s">
        <v>1484</v>
      </c>
      <c r="U20" t="s">
        <v>664</v>
      </c>
      <c r="V20" t="s">
        <v>268</v>
      </c>
      <c r="W20" t="s">
        <v>2</v>
      </c>
      <c r="AD20">
        <v>0.4</v>
      </c>
      <c r="AE20">
        <v>0.24</v>
      </c>
      <c r="AF20">
        <v>0.77</v>
      </c>
      <c r="AG20">
        <v>0.21</v>
      </c>
      <c r="AH20">
        <v>0.26</v>
      </c>
      <c r="AI20">
        <v>0.64</v>
      </c>
      <c r="AJ20">
        <v>0.41</v>
      </c>
      <c r="AK20">
        <v>0.25</v>
      </c>
      <c r="AL20">
        <v>0.8</v>
      </c>
      <c r="AM20">
        <v>0.3</v>
      </c>
      <c r="AN20">
        <v>0.36</v>
      </c>
      <c r="AO20">
        <v>0.9</v>
      </c>
    </row>
    <row r="21" spans="1:41" hidden="1" x14ac:dyDescent="0.25">
      <c r="A21" s="23"/>
      <c r="B21" t="s">
        <v>791</v>
      </c>
      <c r="C21">
        <v>1</v>
      </c>
      <c r="D21" t="s">
        <v>307</v>
      </c>
      <c r="E21" t="s">
        <v>299</v>
      </c>
      <c r="F21" t="s">
        <v>258</v>
      </c>
      <c r="G21">
        <v>28</v>
      </c>
      <c r="H21">
        <v>35</v>
      </c>
      <c r="I21">
        <v>37</v>
      </c>
      <c r="J21">
        <v>2.14</v>
      </c>
      <c r="L21">
        <v>11.3</v>
      </c>
      <c r="M21" t="s">
        <v>1582</v>
      </c>
      <c r="N21">
        <v>11.3</v>
      </c>
      <c r="O21">
        <v>7.5</v>
      </c>
      <c r="P21" t="s">
        <v>108</v>
      </c>
      <c r="Q21">
        <v>873.8</v>
      </c>
      <c r="R21">
        <v>0</v>
      </c>
      <c r="S21" t="s">
        <v>309</v>
      </c>
      <c r="T21" t="s">
        <v>1484</v>
      </c>
      <c r="U21" t="s">
        <v>664</v>
      </c>
      <c r="V21" t="s">
        <v>268</v>
      </c>
      <c r="W21" t="s">
        <v>2</v>
      </c>
      <c r="AD21">
        <v>0.19</v>
      </c>
      <c r="AE21">
        <v>0.88</v>
      </c>
      <c r="AF21">
        <v>1.25</v>
      </c>
      <c r="AG21">
        <v>0.18</v>
      </c>
      <c r="AH21">
        <v>0.45</v>
      </c>
      <c r="AI21">
        <v>0.76</v>
      </c>
      <c r="AJ21">
        <v>0.09</v>
      </c>
      <c r="AK21">
        <v>0.42</v>
      </c>
      <c r="AL21">
        <v>0.59</v>
      </c>
      <c r="AM21">
        <v>0.16</v>
      </c>
      <c r="AN21">
        <v>0.39</v>
      </c>
      <c r="AO21">
        <v>0.66</v>
      </c>
    </row>
    <row r="22" spans="1:41" hidden="1" x14ac:dyDescent="0.25">
      <c r="A22" s="23"/>
      <c r="B22" t="s">
        <v>792</v>
      </c>
      <c r="C22">
        <v>1</v>
      </c>
      <c r="D22" t="s">
        <v>307</v>
      </c>
      <c r="E22" t="s">
        <v>225</v>
      </c>
      <c r="F22" t="s">
        <v>258</v>
      </c>
      <c r="G22">
        <v>28</v>
      </c>
      <c r="H22">
        <v>35</v>
      </c>
      <c r="I22">
        <v>37</v>
      </c>
      <c r="J22">
        <v>2.14</v>
      </c>
      <c r="L22">
        <v>11.3</v>
      </c>
      <c r="M22" t="s">
        <v>1582</v>
      </c>
      <c r="N22">
        <v>11.3</v>
      </c>
      <c r="O22">
        <v>7.5</v>
      </c>
      <c r="P22" t="s">
        <v>108</v>
      </c>
      <c r="Q22">
        <v>728.6</v>
      </c>
      <c r="R22">
        <v>28.505648000000004</v>
      </c>
      <c r="S22" t="s">
        <v>309</v>
      </c>
      <c r="T22" t="s">
        <v>1484</v>
      </c>
      <c r="U22" t="s">
        <v>664</v>
      </c>
      <c r="V22" t="s">
        <v>268</v>
      </c>
      <c r="W22" t="s">
        <v>2</v>
      </c>
      <c r="AD22">
        <v>0.55000000000000004</v>
      </c>
      <c r="AE22">
        <v>1.27</v>
      </c>
      <c r="AF22">
        <v>1.88</v>
      </c>
      <c r="AG22">
        <v>0.24</v>
      </c>
      <c r="AH22">
        <v>0.57999999999999996</v>
      </c>
      <c r="AI22">
        <v>0.85</v>
      </c>
      <c r="AJ22">
        <v>0.25</v>
      </c>
      <c r="AK22">
        <v>0.57999999999999996</v>
      </c>
      <c r="AL22">
        <v>0.87</v>
      </c>
      <c r="AM22">
        <v>0.32</v>
      </c>
      <c r="AN22">
        <v>0.77</v>
      </c>
      <c r="AO22">
        <v>1.1299999999999999</v>
      </c>
    </row>
    <row r="23" spans="1:41" hidden="1" x14ac:dyDescent="0.25">
      <c r="A23" s="23"/>
      <c r="B23" t="s">
        <v>793</v>
      </c>
      <c r="C23">
        <v>1</v>
      </c>
      <c r="D23" t="s">
        <v>307</v>
      </c>
      <c r="E23" t="s">
        <v>299</v>
      </c>
      <c r="F23" t="s">
        <v>258</v>
      </c>
      <c r="G23">
        <v>28</v>
      </c>
      <c r="H23">
        <v>35</v>
      </c>
      <c r="I23">
        <v>37</v>
      </c>
      <c r="J23">
        <v>2.14</v>
      </c>
      <c r="L23">
        <v>11.3</v>
      </c>
      <c r="M23" t="s">
        <v>1582</v>
      </c>
      <c r="N23">
        <v>11.3</v>
      </c>
      <c r="O23">
        <v>7.5</v>
      </c>
      <c r="P23" t="s">
        <v>108</v>
      </c>
      <c r="Q23">
        <v>774.2</v>
      </c>
      <c r="R23">
        <v>0</v>
      </c>
      <c r="S23" t="s">
        <v>309</v>
      </c>
      <c r="T23" t="s">
        <v>1484</v>
      </c>
      <c r="U23" t="s">
        <v>664</v>
      </c>
      <c r="V23" t="s">
        <v>268</v>
      </c>
      <c r="W23" t="s">
        <v>2</v>
      </c>
      <c r="AD23">
        <v>0.24</v>
      </c>
      <c r="AE23">
        <v>0.37</v>
      </c>
      <c r="AF23">
        <v>0.66</v>
      </c>
      <c r="AG23">
        <v>0.19</v>
      </c>
      <c r="AH23">
        <v>0.23</v>
      </c>
      <c r="AI23">
        <v>0.46</v>
      </c>
      <c r="AJ23">
        <v>0.14000000000000001</v>
      </c>
      <c r="AK23">
        <v>0.23</v>
      </c>
      <c r="AL23">
        <v>0.4</v>
      </c>
      <c r="AM23">
        <v>0.19</v>
      </c>
      <c r="AN23">
        <v>0.23</v>
      </c>
      <c r="AO23">
        <v>0.47</v>
      </c>
    </row>
    <row r="24" spans="1:41" hidden="1" x14ac:dyDescent="0.25">
      <c r="A24" s="23"/>
      <c r="B24" t="s">
        <v>794</v>
      </c>
      <c r="C24">
        <v>1</v>
      </c>
      <c r="D24" t="s">
        <v>307</v>
      </c>
      <c r="E24" t="s">
        <v>225</v>
      </c>
      <c r="F24" t="s">
        <v>258</v>
      </c>
      <c r="G24">
        <v>28</v>
      </c>
      <c r="H24">
        <v>35</v>
      </c>
      <c r="I24">
        <v>37</v>
      </c>
      <c r="J24">
        <v>2.14</v>
      </c>
      <c r="L24">
        <v>11.3</v>
      </c>
      <c r="M24" t="s">
        <v>1582</v>
      </c>
      <c r="N24">
        <v>11.3</v>
      </c>
      <c r="O24">
        <v>7.5</v>
      </c>
      <c r="P24" t="s">
        <v>108</v>
      </c>
      <c r="Q24">
        <v>874.8</v>
      </c>
      <c r="R24">
        <v>28.505648000000004</v>
      </c>
      <c r="S24" t="s">
        <v>309</v>
      </c>
      <c r="T24" t="s">
        <v>1484</v>
      </c>
      <c r="U24" t="s">
        <v>664</v>
      </c>
      <c r="V24" t="s">
        <v>268</v>
      </c>
      <c r="W24" t="s">
        <v>708</v>
      </c>
      <c r="AD24">
        <v>0.28000000000000003</v>
      </c>
      <c r="AE24">
        <v>0.17</v>
      </c>
      <c r="AF24">
        <v>0.57999999999999996</v>
      </c>
      <c r="AG24">
        <v>0.38</v>
      </c>
      <c r="AH24">
        <v>0.17</v>
      </c>
      <c r="AI24">
        <v>0.67</v>
      </c>
      <c r="AJ24">
        <v>0.35</v>
      </c>
      <c r="AK24">
        <v>0.22</v>
      </c>
      <c r="AL24">
        <v>0.73</v>
      </c>
      <c r="AM24">
        <v>0.57999999999999996</v>
      </c>
      <c r="AN24">
        <v>0.25</v>
      </c>
      <c r="AO24">
        <v>1</v>
      </c>
    </row>
    <row r="25" spans="1:41" hidden="1" x14ac:dyDescent="0.25">
      <c r="A25" s="23"/>
      <c r="B25" t="s">
        <v>795</v>
      </c>
      <c r="C25">
        <v>1</v>
      </c>
      <c r="D25" t="s">
        <v>307</v>
      </c>
      <c r="E25" t="s">
        <v>299</v>
      </c>
      <c r="F25" t="s">
        <v>258</v>
      </c>
      <c r="G25">
        <v>28</v>
      </c>
      <c r="H25">
        <v>35</v>
      </c>
      <c r="I25">
        <v>37</v>
      </c>
      <c r="J25">
        <v>2.14</v>
      </c>
      <c r="L25">
        <v>11.3</v>
      </c>
      <c r="M25" t="s">
        <v>1582</v>
      </c>
      <c r="N25">
        <v>11.3</v>
      </c>
      <c r="O25">
        <v>7.5</v>
      </c>
      <c r="P25" t="s">
        <v>108</v>
      </c>
      <c r="Q25">
        <v>873.8</v>
      </c>
      <c r="R25">
        <v>0</v>
      </c>
      <c r="S25" t="s">
        <v>309</v>
      </c>
      <c r="T25" t="s">
        <v>1484</v>
      </c>
      <c r="U25" t="s">
        <v>664</v>
      </c>
      <c r="V25" t="s">
        <v>268</v>
      </c>
      <c r="W25" t="s">
        <v>708</v>
      </c>
      <c r="AD25">
        <v>0.24</v>
      </c>
      <c r="AE25">
        <v>0.98</v>
      </c>
      <c r="AF25">
        <v>1.47</v>
      </c>
      <c r="AG25">
        <v>0.19</v>
      </c>
      <c r="AH25">
        <v>0.31</v>
      </c>
      <c r="AI25">
        <v>0.56999999999999995</v>
      </c>
      <c r="AJ25">
        <v>0.1</v>
      </c>
      <c r="AK25">
        <v>0.4</v>
      </c>
      <c r="AL25">
        <v>0.6</v>
      </c>
      <c r="AM25">
        <v>0.22</v>
      </c>
      <c r="AN25">
        <v>0.38</v>
      </c>
      <c r="AO25">
        <v>0.69</v>
      </c>
    </row>
    <row r="26" spans="1:41" hidden="1" x14ac:dyDescent="0.25">
      <c r="A26" s="23"/>
      <c r="B26" t="s">
        <v>796</v>
      </c>
      <c r="C26">
        <v>1</v>
      </c>
      <c r="D26" t="s">
        <v>307</v>
      </c>
      <c r="E26" t="s">
        <v>225</v>
      </c>
      <c r="F26" t="s">
        <v>258</v>
      </c>
      <c r="G26">
        <v>28</v>
      </c>
      <c r="H26">
        <v>35</v>
      </c>
      <c r="I26">
        <v>37</v>
      </c>
      <c r="J26">
        <v>2.14</v>
      </c>
      <c r="L26">
        <v>11.3</v>
      </c>
      <c r="M26" t="s">
        <v>1582</v>
      </c>
      <c r="N26">
        <v>11.3</v>
      </c>
      <c r="O26">
        <v>7.5</v>
      </c>
      <c r="P26" t="s">
        <v>108</v>
      </c>
      <c r="Q26">
        <v>728.6</v>
      </c>
      <c r="R26">
        <v>28.505648000000004</v>
      </c>
      <c r="S26" t="s">
        <v>309</v>
      </c>
      <c r="T26" t="s">
        <v>1484</v>
      </c>
      <c r="U26" t="s">
        <v>664</v>
      </c>
      <c r="V26" t="s">
        <v>268</v>
      </c>
      <c r="W26" t="s">
        <v>708</v>
      </c>
      <c r="AD26">
        <v>0.51</v>
      </c>
      <c r="AE26">
        <v>0.75</v>
      </c>
      <c r="AF26">
        <v>1.34</v>
      </c>
      <c r="AG26">
        <v>0.18</v>
      </c>
      <c r="AH26">
        <v>0.45</v>
      </c>
      <c r="AI26">
        <v>0.65</v>
      </c>
      <c r="AJ26">
        <v>0.21</v>
      </c>
      <c r="AK26">
        <v>0.32</v>
      </c>
      <c r="AL26">
        <v>0.56000000000000005</v>
      </c>
      <c r="AM26">
        <v>0.19</v>
      </c>
      <c r="AN26">
        <v>0.46</v>
      </c>
      <c r="AO26">
        <v>0.67</v>
      </c>
    </row>
    <row r="27" spans="1:41" hidden="1" x14ac:dyDescent="0.25">
      <c r="A27" s="23"/>
      <c r="B27" t="s">
        <v>797</v>
      </c>
      <c r="C27">
        <v>1</v>
      </c>
      <c r="D27" t="s">
        <v>307</v>
      </c>
      <c r="E27" t="s">
        <v>299</v>
      </c>
      <c r="F27" t="s">
        <v>258</v>
      </c>
      <c r="G27">
        <v>28</v>
      </c>
      <c r="H27">
        <v>35</v>
      </c>
      <c r="I27">
        <v>37</v>
      </c>
      <c r="J27">
        <v>2.14</v>
      </c>
      <c r="L27">
        <v>11.3</v>
      </c>
      <c r="M27" t="s">
        <v>1582</v>
      </c>
      <c r="N27">
        <v>11.3</v>
      </c>
      <c r="O27">
        <v>7.5</v>
      </c>
      <c r="P27" t="s">
        <v>108</v>
      </c>
      <c r="Q27">
        <v>774.2</v>
      </c>
      <c r="R27">
        <v>0</v>
      </c>
      <c r="S27" t="s">
        <v>309</v>
      </c>
      <c r="T27" t="s">
        <v>1484</v>
      </c>
      <c r="U27" t="s">
        <v>664</v>
      </c>
      <c r="V27" t="s">
        <v>268</v>
      </c>
      <c r="W27" t="s">
        <v>708</v>
      </c>
      <c r="AD27">
        <v>0.33</v>
      </c>
      <c r="AE27">
        <v>0.42</v>
      </c>
      <c r="AF27">
        <v>0.79</v>
      </c>
      <c r="AG27">
        <v>0.15</v>
      </c>
      <c r="AH27">
        <v>0.17</v>
      </c>
      <c r="AI27">
        <v>0.37</v>
      </c>
      <c r="AJ27">
        <v>0.17</v>
      </c>
      <c r="AK27">
        <v>0.24</v>
      </c>
      <c r="AL27">
        <v>0.44</v>
      </c>
      <c r="AM27">
        <v>0.23</v>
      </c>
      <c r="AN27">
        <v>0.28999999999999998</v>
      </c>
      <c r="AO27">
        <v>0.6</v>
      </c>
    </row>
    <row r="28" spans="1:41" ht="30" hidden="1" x14ac:dyDescent="0.25">
      <c r="A28" s="23" t="s">
        <v>640</v>
      </c>
      <c r="B28" t="s">
        <v>800</v>
      </c>
      <c r="C28">
        <v>1</v>
      </c>
      <c r="D28" t="s">
        <v>313</v>
      </c>
      <c r="E28" t="s">
        <v>299</v>
      </c>
      <c r="F28" t="s">
        <v>1579</v>
      </c>
      <c r="G28">
        <v>57</v>
      </c>
      <c r="H28">
        <v>33</v>
      </c>
      <c r="I28">
        <v>10</v>
      </c>
      <c r="J28">
        <v>4.0999999999999996</v>
      </c>
      <c r="K28">
        <v>1.06</v>
      </c>
      <c r="L28">
        <v>25</v>
      </c>
      <c r="M28" t="s">
        <v>1584</v>
      </c>
      <c r="N28">
        <v>50</v>
      </c>
      <c r="O28">
        <v>6.6</v>
      </c>
      <c r="P28" t="s">
        <v>108</v>
      </c>
      <c r="Q28">
        <v>944</v>
      </c>
      <c r="R28">
        <v>0</v>
      </c>
      <c r="S28" t="s">
        <v>309</v>
      </c>
      <c r="T28" t="s">
        <v>1484</v>
      </c>
      <c r="U28" t="s">
        <v>664</v>
      </c>
      <c r="V28" t="s">
        <v>268</v>
      </c>
      <c r="W28" t="s">
        <v>2</v>
      </c>
      <c r="Y28">
        <v>96.2</v>
      </c>
      <c r="AD28">
        <v>1.7999999999999999E-2</v>
      </c>
      <c r="AF28">
        <v>0.09</v>
      </c>
    </row>
    <row r="29" spans="1:41" x14ac:dyDescent="0.25">
      <c r="A29" s="23"/>
      <c r="B29" t="s">
        <v>801</v>
      </c>
      <c r="C29">
        <v>1</v>
      </c>
      <c r="D29" t="s">
        <v>313</v>
      </c>
      <c r="E29" t="s">
        <v>798</v>
      </c>
      <c r="F29" t="s">
        <v>1579</v>
      </c>
      <c r="G29">
        <v>57</v>
      </c>
      <c r="H29">
        <v>33</v>
      </c>
      <c r="I29">
        <v>10</v>
      </c>
      <c r="J29">
        <v>4.0999999999999996</v>
      </c>
      <c r="K29">
        <v>1.06</v>
      </c>
      <c r="L29">
        <v>25</v>
      </c>
      <c r="M29" t="s">
        <v>1584</v>
      </c>
      <c r="N29">
        <v>50</v>
      </c>
      <c r="O29">
        <v>6.6</v>
      </c>
      <c r="P29" t="s">
        <v>108</v>
      </c>
      <c r="Q29">
        <v>748</v>
      </c>
      <c r="R29">
        <v>26.6</v>
      </c>
      <c r="S29" t="s">
        <v>309</v>
      </c>
      <c r="T29" t="s">
        <v>1484</v>
      </c>
      <c r="U29" t="s">
        <v>664</v>
      </c>
      <c r="V29" t="s">
        <v>268</v>
      </c>
      <c r="W29" t="s">
        <v>2</v>
      </c>
      <c r="Y29">
        <v>39.6</v>
      </c>
      <c r="AD29">
        <v>5.0000000000000001E-3</v>
      </c>
      <c r="AF29">
        <v>2.4E-2</v>
      </c>
    </row>
    <row r="30" spans="1:41" hidden="1" x14ac:dyDescent="0.25">
      <c r="A30" s="23"/>
      <c r="B30" t="s">
        <v>802</v>
      </c>
      <c r="C30">
        <v>1</v>
      </c>
      <c r="D30" t="s">
        <v>313</v>
      </c>
      <c r="E30" t="s">
        <v>299</v>
      </c>
      <c r="F30" t="s">
        <v>1579</v>
      </c>
      <c r="G30">
        <v>57</v>
      </c>
      <c r="H30">
        <v>33</v>
      </c>
      <c r="I30">
        <v>10</v>
      </c>
      <c r="J30">
        <v>4.0999999999999996</v>
      </c>
      <c r="K30">
        <v>1.06</v>
      </c>
      <c r="L30">
        <v>25</v>
      </c>
      <c r="M30" t="s">
        <v>1584</v>
      </c>
      <c r="N30">
        <v>50</v>
      </c>
      <c r="O30">
        <v>6.6</v>
      </c>
      <c r="P30" t="s">
        <v>108</v>
      </c>
      <c r="Q30">
        <v>944</v>
      </c>
      <c r="R30">
        <v>0</v>
      </c>
      <c r="S30" t="s">
        <v>309</v>
      </c>
      <c r="T30" t="s">
        <v>1484</v>
      </c>
      <c r="U30" t="s">
        <v>664</v>
      </c>
      <c r="V30" t="s">
        <v>621</v>
      </c>
      <c r="W30" t="s">
        <v>2</v>
      </c>
      <c r="Y30">
        <v>352.3</v>
      </c>
      <c r="AD30">
        <v>0.19</v>
      </c>
      <c r="AF30">
        <v>0.83699999999999997</v>
      </c>
    </row>
    <row r="31" spans="1:41" x14ac:dyDescent="0.25">
      <c r="A31" s="23"/>
      <c r="B31" t="s">
        <v>803</v>
      </c>
      <c r="C31">
        <v>1</v>
      </c>
      <c r="D31" t="s">
        <v>313</v>
      </c>
      <c r="E31" t="s">
        <v>798</v>
      </c>
      <c r="F31" t="s">
        <v>1579</v>
      </c>
      <c r="G31">
        <v>57</v>
      </c>
      <c r="H31">
        <v>33</v>
      </c>
      <c r="I31">
        <v>10</v>
      </c>
      <c r="J31">
        <v>4.0999999999999996</v>
      </c>
      <c r="K31">
        <v>1.06</v>
      </c>
      <c r="L31">
        <v>25</v>
      </c>
      <c r="M31" t="s">
        <v>1584</v>
      </c>
      <c r="N31">
        <v>50</v>
      </c>
      <c r="O31">
        <v>6.6</v>
      </c>
      <c r="P31" t="s">
        <v>108</v>
      </c>
      <c r="Q31">
        <v>748</v>
      </c>
      <c r="R31">
        <v>26.6</v>
      </c>
      <c r="S31" t="s">
        <v>309</v>
      </c>
      <c r="T31" t="s">
        <v>1484</v>
      </c>
      <c r="U31" t="s">
        <v>664</v>
      </c>
      <c r="V31" t="s">
        <v>621</v>
      </c>
      <c r="W31" t="s">
        <v>2</v>
      </c>
      <c r="Y31">
        <v>185.1</v>
      </c>
      <c r="AD31">
        <v>1.2999999999999999E-2</v>
      </c>
      <c r="AF31">
        <v>7.1999999999999995E-2</v>
      </c>
    </row>
    <row r="32" spans="1:41" hidden="1" x14ac:dyDescent="0.25">
      <c r="A32" s="8" t="s">
        <v>851</v>
      </c>
      <c r="B32" t="s">
        <v>852</v>
      </c>
      <c r="C32">
        <v>1</v>
      </c>
      <c r="D32" t="s">
        <v>307</v>
      </c>
      <c r="E32" t="s">
        <v>1492</v>
      </c>
      <c r="F32" t="s">
        <v>258</v>
      </c>
      <c r="G32">
        <v>28</v>
      </c>
      <c r="H32">
        <v>35</v>
      </c>
      <c r="I32">
        <v>37</v>
      </c>
      <c r="J32">
        <v>2.27</v>
      </c>
      <c r="L32">
        <v>31.8</v>
      </c>
      <c r="M32" t="s">
        <v>1582</v>
      </c>
      <c r="N32">
        <v>31.8</v>
      </c>
      <c r="O32">
        <v>8.5</v>
      </c>
      <c r="P32" t="s">
        <v>108</v>
      </c>
      <c r="Q32">
        <v>925.89999999999986</v>
      </c>
      <c r="R32">
        <v>25</v>
      </c>
      <c r="S32" t="s">
        <v>309</v>
      </c>
      <c r="T32" t="s">
        <v>1484</v>
      </c>
      <c r="U32" t="s">
        <v>664</v>
      </c>
      <c r="V32" t="s">
        <v>268</v>
      </c>
      <c r="W32" t="s">
        <v>2</v>
      </c>
      <c r="Y32" s="28">
        <v>420</v>
      </c>
      <c r="AD32" s="28">
        <v>0.20649999999999999</v>
      </c>
      <c r="AE32" s="28">
        <v>4.8500000000000001E-2</v>
      </c>
      <c r="AF32" s="28">
        <v>0.70974999999999999</v>
      </c>
      <c r="AJ32" s="28">
        <v>0.189</v>
      </c>
      <c r="AK32" s="28">
        <v>0.42399999999999999</v>
      </c>
      <c r="AL32" s="28">
        <v>0.63100000000000001</v>
      </c>
    </row>
    <row r="33" spans="1:38" hidden="1" x14ac:dyDescent="0.25">
      <c r="A33" s="8"/>
      <c r="B33" t="s">
        <v>853</v>
      </c>
      <c r="C33">
        <v>1</v>
      </c>
      <c r="D33" t="s">
        <v>307</v>
      </c>
      <c r="E33" t="s">
        <v>1492</v>
      </c>
      <c r="F33" t="s">
        <v>258</v>
      </c>
      <c r="G33">
        <v>28</v>
      </c>
      <c r="H33">
        <v>35</v>
      </c>
      <c r="I33">
        <v>37</v>
      </c>
      <c r="J33">
        <v>2.27</v>
      </c>
      <c r="L33">
        <v>31.8</v>
      </c>
      <c r="M33" t="s">
        <v>1582</v>
      </c>
      <c r="N33">
        <v>31.8</v>
      </c>
      <c r="O33">
        <v>8.5</v>
      </c>
      <c r="P33" t="s">
        <v>108</v>
      </c>
      <c r="Q33">
        <v>925.89999999999986</v>
      </c>
      <c r="R33">
        <v>25</v>
      </c>
      <c r="S33" t="s">
        <v>330</v>
      </c>
      <c r="T33" t="s">
        <v>1484</v>
      </c>
      <c r="U33" t="s">
        <v>664</v>
      </c>
      <c r="V33" t="s">
        <v>268</v>
      </c>
      <c r="W33" t="s">
        <v>2</v>
      </c>
      <c r="Y33" s="28">
        <v>407</v>
      </c>
      <c r="AD33" s="28">
        <v>0.17574999999999999</v>
      </c>
      <c r="AE33" s="28">
        <v>3.6499999999999998E-2</v>
      </c>
      <c r="AF33" s="28">
        <v>0.5605</v>
      </c>
      <c r="AJ33" s="28">
        <v>0.158</v>
      </c>
      <c r="AK33" s="28">
        <v>0.33400000000000002</v>
      </c>
      <c r="AL33" s="28">
        <v>0.51200000000000001</v>
      </c>
    </row>
    <row r="34" spans="1:38" hidden="1" x14ac:dyDescent="0.25">
      <c r="A34" s="8"/>
      <c r="B34" t="s">
        <v>893</v>
      </c>
      <c r="C34">
        <v>1</v>
      </c>
      <c r="D34" t="s">
        <v>307</v>
      </c>
      <c r="E34" t="s">
        <v>299</v>
      </c>
      <c r="F34" t="s">
        <v>258</v>
      </c>
      <c r="G34">
        <v>41.5</v>
      </c>
      <c r="H34">
        <v>27.1</v>
      </c>
      <c r="I34">
        <v>31.4</v>
      </c>
      <c r="J34">
        <v>1.74</v>
      </c>
      <c r="K34">
        <v>1.22</v>
      </c>
      <c r="L34">
        <v>60.5</v>
      </c>
      <c r="M34" t="s">
        <v>1582</v>
      </c>
      <c r="N34">
        <v>60.5</v>
      </c>
      <c r="O34">
        <v>5.9</v>
      </c>
      <c r="P34" t="s">
        <v>108</v>
      </c>
      <c r="Q34" s="29">
        <v>1121</v>
      </c>
      <c r="R34">
        <v>0</v>
      </c>
      <c r="S34" t="s">
        <v>325</v>
      </c>
      <c r="T34" t="s">
        <v>1484</v>
      </c>
      <c r="U34" t="s">
        <v>664</v>
      </c>
      <c r="V34" t="s">
        <v>621</v>
      </c>
      <c r="W34" t="s">
        <v>2</v>
      </c>
      <c r="Y34">
        <v>320</v>
      </c>
      <c r="AD34">
        <v>0.78</v>
      </c>
      <c r="AF34">
        <v>0.9</v>
      </c>
    </row>
    <row r="35" spans="1:38" hidden="1" x14ac:dyDescent="0.25">
      <c r="A35" s="8"/>
      <c r="B35" t="s">
        <v>865</v>
      </c>
      <c r="C35">
        <v>1</v>
      </c>
      <c r="D35" t="s">
        <v>307</v>
      </c>
      <c r="E35" t="s">
        <v>225</v>
      </c>
      <c r="F35" t="s">
        <v>258</v>
      </c>
      <c r="G35">
        <v>41.5</v>
      </c>
      <c r="H35">
        <v>27.1</v>
      </c>
      <c r="I35">
        <v>31.4</v>
      </c>
      <c r="J35">
        <v>1.74</v>
      </c>
      <c r="K35">
        <v>1.22</v>
      </c>
      <c r="L35">
        <v>60.5</v>
      </c>
      <c r="M35" t="s">
        <v>1582</v>
      </c>
      <c r="N35">
        <v>60.5</v>
      </c>
      <c r="O35">
        <v>5.9</v>
      </c>
      <c r="P35" t="s">
        <v>108</v>
      </c>
      <c r="Q35" s="29">
        <v>1064</v>
      </c>
      <c r="R35">
        <v>48.7</v>
      </c>
      <c r="S35" t="s">
        <v>309</v>
      </c>
      <c r="T35" t="s">
        <v>1484</v>
      </c>
      <c r="U35" t="s">
        <v>664</v>
      </c>
      <c r="V35" t="s">
        <v>621</v>
      </c>
      <c r="W35" t="s">
        <v>2</v>
      </c>
      <c r="Y35">
        <v>239</v>
      </c>
      <c r="AD35">
        <v>0.38</v>
      </c>
      <c r="AF35">
        <v>0.49</v>
      </c>
    </row>
    <row r="36" spans="1:38" hidden="1" x14ac:dyDescent="0.25">
      <c r="A36" s="8"/>
      <c r="B36" t="s">
        <v>866</v>
      </c>
      <c r="C36">
        <v>1</v>
      </c>
      <c r="D36" t="s">
        <v>307</v>
      </c>
      <c r="E36" t="s">
        <v>299</v>
      </c>
      <c r="F36" t="s">
        <v>258</v>
      </c>
      <c r="G36">
        <v>41.5</v>
      </c>
      <c r="H36">
        <v>27.1</v>
      </c>
      <c r="I36">
        <v>31.4</v>
      </c>
      <c r="J36">
        <v>1.74</v>
      </c>
      <c r="K36">
        <v>1.22</v>
      </c>
      <c r="L36">
        <v>60.5</v>
      </c>
      <c r="M36" t="s">
        <v>1582</v>
      </c>
      <c r="N36">
        <v>60.5</v>
      </c>
      <c r="O36">
        <v>5.9</v>
      </c>
      <c r="P36" t="s">
        <v>108</v>
      </c>
      <c r="Q36" s="29">
        <v>1095</v>
      </c>
      <c r="R36">
        <v>117.4</v>
      </c>
      <c r="S36" t="s">
        <v>330</v>
      </c>
      <c r="T36" t="s">
        <v>1484</v>
      </c>
      <c r="U36" t="s">
        <v>664</v>
      </c>
      <c r="V36" t="s">
        <v>621</v>
      </c>
      <c r="W36" t="s">
        <v>2</v>
      </c>
      <c r="Y36">
        <v>339</v>
      </c>
      <c r="AD36">
        <v>0.36</v>
      </c>
      <c r="AF36">
        <v>0.6</v>
      </c>
    </row>
    <row r="37" spans="1:38" hidden="1" x14ac:dyDescent="0.25">
      <c r="A37" s="8"/>
      <c r="B37" t="s">
        <v>867</v>
      </c>
      <c r="C37">
        <v>1</v>
      </c>
      <c r="D37" t="s">
        <v>307</v>
      </c>
      <c r="E37" t="s">
        <v>299</v>
      </c>
      <c r="F37" t="s">
        <v>258</v>
      </c>
      <c r="G37">
        <v>41.5</v>
      </c>
      <c r="H37">
        <v>27.1</v>
      </c>
      <c r="I37">
        <v>31.4</v>
      </c>
      <c r="J37">
        <v>1.74</v>
      </c>
      <c r="K37">
        <v>1.22</v>
      </c>
      <c r="L37">
        <v>60.5</v>
      </c>
      <c r="M37" t="s">
        <v>1582</v>
      </c>
      <c r="N37">
        <v>60.5</v>
      </c>
      <c r="O37">
        <v>5.9</v>
      </c>
      <c r="P37" t="s">
        <v>108</v>
      </c>
      <c r="Q37" s="29">
        <v>1006</v>
      </c>
      <c r="R37">
        <v>0</v>
      </c>
      <c r="S37" t="s">
        <v>325</v>
      </c>
      <c r="T37" t="s">
        <v>1484</v>
      </c>
      <c r="U37" t="s">
        <v>664</v>
      </c>
      <c r="V37" t="s">
        <v>621</v>
      </c>
      <c r="W37" t="s">
        <v>2</v>
      </c>
      <c r="Y37">
        <v>224</v>
      </c>
      <c r="AD37">
        <v>0.32</v>
      </c>
      <c r="AF37">
        <v>0.44</v>
      </c>
    </row>
    <row r="38" spans="1:38" hidden="1" x14ac:dyDescent="0.25">
      <c r="A38" s="8"/>
      <c r="B38" t="s">
        <v>868</v>
      </c>
      <c r="C38">
        <v>1</v>
      </c>
      <c r="D38" t="s">
        <v>307</v>
      </c>
      <c r="E38" t="s">
        <v>225</v>
      </c>
      <c r="F38" t="s">
        <v>258</v>
      </c>
      <c r="G38">
        <v>41.5</v>
      </c>
      <c r="H38">
        <v>27.1</v>
      </c>
      <c r="I38">
        <v>31.4</v>
      </c>
      <c r="J38">
        <v>1.74</v>
      </c>
      <c r="K38">
        <v>1.22</v>
      </c>
      <c r="L38">
        <v>60.5</v>
      </c>
      <c r="M38" t="s">
        <v>1582</v>
      </c>
      <c r="N38">
        <v>60.5</v>
      </c>
      <c r="O38">
        <v>5.9</v>
      </c>
      <c r="P38" t="s">
        <v>108</v>
      </c>
      <c r="Q38">
        <v>938</v>
      </c>
      <c r="S38" t="s">
        <v>325</v>
      </c>
      <c r="T38" t="s">
        <v>1484</v>
      </c>
      <c r="U38" t="s">
        <v>664</v>
      </c>
      <c r="V38" t="s">
        <v>621</v>
      </c>
      <c r="W38" t="s">
        <v>2</v>
      </c>
      <c r="Y38">
        <v>151</v>
      </c>
      <c r="AD38">
        <v>0.1</v>
      </c>
      <c r="AF38">
        <v>0.11</v>
      </c>
    </row>
    <row r="39" spans="1:38" hidden="1" x14ac:dyDescent="0.25">
      <c r="A39" s="8"/>
      <c r="B39" t="s">
        <v>869</v>
      </c>
      <c r="C39">
        <v>1</v>
      </c>
      <c r="D39" t="s">
        <v>307</v>
      </c>
      <c r="E39" t="s">
        <v>299</v>
      </c>
      <c r="F39" t="s">
        <v>258</v>
      </c>
      <c r="G39">
        <v>41.5</v>
      </c>
      <c r="H39">
        <v>27.1</v>
      </c>
      <c r="I39">
        <v>31.4</v>
      </c>
      <c r="J39">
        <v>1.74</v>
      </c>
      <c r="K39">
        <v>1.22</v>
      </c>
      <c r="L39">
        <v>60.5</v>
      </c>
      <c r="M39" t="s">
        <v>1582</v>
      </c>
      <c r="N39">
        <v>60.5</v>
      </c>
      <c r="O39">
        <v>5.9</v>
      </c>
      <c r="P39" t="s">
        <v>108</v>
      </c>
      <c r="Q39">
        <v>773</v>
      </c>
      <c r="R39">
        <v>0</v>
      </c>
      <c r="S39" t="s">
        <v>325</v>
      </c>
      <c r="T39" t="s">
        <v>1484</v>
      </c>
      <c r="U39" t="s">
        <v>664</v>
      </c>
      <c r="V39" t="s">
        <v>621</v>
      </c>
      <c r="W39" t="s">
        <v>2</v>
      </c>
      <c r="Y39">
        <v>106</v>
      </c>
      <c r="AD39">
        <v>0.2</v>
      </c>
      <c r="AF39">
        <v>0.23</v>
      </c>
    </row>
    <row r="40" spans="1:38" hidden="1" x14ac:dyDescent="0.25">
      <c r="A40" s="8"/>
      <c r="B40" t="s">
        <v>870</v>
      </c>
      <c r="C40">
        <v>1</v>
      </c>
      <c r="D40" t="s">
        <v>307</v>
      </c>
      <c r="E40" t="s">
        <v>225</v>
      </c>
      <c r="F40" t="s">
        <v>258</v>
      </c>
      <c r="G40">
        <v>41.5</v>
      </c>
      <c r="H40">
        <v>27.1</v>
      </c>
      <c r="I40">
        <v>31.4</v>
      </c>
      <c r="J40">
        <v>1.74</v>
      </c>
      <c r="K40">
        <v>1.22</v>
      </c>
      <c r="L40">
        <v>60.5</v>
      </c>
      <c r="M40" t="s">
        <v>1582</v>
      </c>
      <c r="N40">
        <v>60.5</v>
      </c>
      <c r="O40">
        <v>5.9</v>
      </c>
      <c r="P40" t="s">
        <v>108</v>
      </c>
      <c r="Q40" s="29">
        <v>1239</v>
      </c>
      <c r="S40" t="s">
        <v>325</v>
      </c>
      <c r="T40" t="s">
        <v>1484</v>
      </c>
      <c r="U40" t="s">
        <v>664</v>
      </c>
      <c r="V40" t="s">
        <v>621</v>
      </c>
      <c r="W40" t="s">
        <v>2</v>
      </c>
      <c r="Y40">
        <v>463</v>
      </c>
      <c r="AD40">
        <v>0.96</v>
      </c>
      <c r="AF40">
        <v>1.1000000000000001</v>
      </c>
    </row>
    <row r="41" spans="1:38" hidden="1" x14ac:dyDescent="0.25">
      <c r="A41" s="8"/>
      <c r="B41" t="s">
        <v>871</v>
      </c>
      <c r="C41">
        <v>1</v>
      </c>
      <c r="D41" t="s">
        <v>307</v>
      </c>
      <c r="E41" t="s">
        <v>299</v>
      </c>
      <c r="F41" t="s">
        <v>258</v>
      </c>
      <c r="G41">
        <v>41.5</v>
      </c>
      <c r="H41">
        <v>27.1</v>
      </c>
      <c r="I41">
        <v>31.4</v>
      </c>
      <c r="J41">
        <v>1.74</v>
      </c>
      <c r="K41">
        <v>1.22</v>
      </c>
      <c r="L41">
        <v>60.5</v>
      </c>
      <c r="M41" t="s">
        <v>1582</v>
      </c>
      <c r="N41">
        <v>60.5</v>
      </c>
      <c r="O41">
        <v>5.9</v>
      </c>
      <c r="P41" t="s">
        <v>108</v>
      </c>
      <c r="Q41">
        <v>794</v>
      </c>
      <c r="R41">
        <v>0</v>
      </c>
      <c r="S41" t="s">
        <v>325</v>
      </c>
      <c r="T41" t="s">
        <v>1484</v>
      </c>
      <c r="U41" t="s">
        <v>664</v>
      </c>
      <c r="V41" t="s">
        <v>621</v>
      </c>
      <c r="W41" t="s">
        <v>2</v>
      </c>
      <c r="Y41">
        <v>84</v>
      </c>
      <c r="AD41">
        <v>0.16</v>
      </c>
      <c r="AF41">
        <v>0.19</v>
      </c>
    </row>
    <row r="42" spans="1:38" hidden="1" x14ac:dyDescent="0.25">
      <c r="A42" s="8"/>
      <c r="B42" t="s">
        <v>899</v>
      </c>
      <c r="C42">
        <v>1</v>
      </c>
      <c r="D42" t="s">
        <v>307</v>
      </c>
      <c r="E42" t="s">
        <v>299</v>
      </c>
      <c r="F42" t="s">
        <v>258</v>
      </c>
      <c r="G42">
        <v>40.299999999999997</v>
      </c>
      <c r="H42">
        <v>32.4</v>
      </c>
      <c r="I42">
        <v>27.4</v>
      </c>
      <c r="J42">
        <v>2.3199999999999998</v>
      </c>
      <c r="K42">
        <v>1.18</v>
      </c>
      <c r="L42">
        <v>63.2</v>
      </c>
      <c r="M42" t="s">
        <v>1582</v>
      </c>
      <c r="N42">
        <v>63.2</v>
      </c>
      <c r="O42">
        <v>6.7</v>
      </c>
      <c r="P42" t="s">
        <v>108</v>
      </c>
      <c r="Q42" s="29">
        <v>1121</v>
      </c>
      <c r="R42">
        <v>0</v>
      </c>
      <c r="S42" t="s">
        <v>325</v>
      </c>
      <c r="T42" t="s">
        <v>1484</v>
      </c>
      <c r="U42" t="s">
        <v>664</v>
      </c>
      <c r="V42" t="s">
        <v>621</v>
      </c>
      <c r="W42" t="s">
        <v>2</v>
      </c>
      <c r="Y42">
        <v>301</v>
      </c>
      <c r="AD42">
        <v>0.53</v>
      </c>
      <c r="AF42">
        <v>0.83</v>
      </c>
    </row>
    <row r="43" spans="1:38" hidden="1" x14ac:dyDescent="0.25">
      <c r="A43" s="8"/>
      <c r="B43" t="s">
        <v>872</v>
      </c>
      <c r="C43">
        <v>1</v>
      </c>
      <c r="D43" t="s">
        <v>307</v>
      </c>
      <c r="E43" t="s">
        <v>225</v>
      </c>
      <c r="F43" t="s">
        <v>258</v>
      </c>
      <c r="G43">
        <v>40.299999999999997</v>
      </c>
      <c r="H43">
        <v>32.4</v>
      </c>
      <c r="I43">
        <v>27.4</v>
      </c>
      <c r="J43">
        <v>2.3199999999999998</v>
      </c>
      <c r="K43">
        <v>1.18</v>
      </c>
      <c r="L43">
        <v>63.2</v>
      </c>
      <c r="M43" t="s">
        <v>1582</v>
      </c>
      <c r="N43">
        <v>63.2</v>
      </c>
      <c r="O43">
        <v>6.7</v>
      </c>
      <c r="P43" t="s">
        <v>108</v>
      </c>
      <c r="Q43" s="29">
        <v>1064</v>
      </c>
      <c r="R43">
        <v>48.7</v>
      </c>
      <c r="S43" t="s">
        <v>309</v>
      </c>
      <c r="T43" t="s">
        <v>1484</v>
      </c>
      <c r="U43" t="s">
        <v>664</v>
      </c>
      <c r="V43" t="s">
        <v>621</v>
      </c>
      <c r="W43" t="s">
        <v>2</v>
      </c>
      <c r="Y43">
        <v>245</v>
      </c>
      <c r="AD43">
        <v>0.32</v>
      </c>
      <c r="AF43">
        <v>0.43</v>
      </c>
    </row>
    <row r="44" spans="1:38" hidden="1" x14ac:dyDescent="0.25">
      <c r="A44" s="8"/>
      <c r="B44" t="s">
        <v>873</v>
      </c>
      <c r="C44">
        <v>1</v>
      </c>
      <c r="D44" t="s">
        <v>307</v>
      </c>
      <c r="E44" t="s">
        <v>299</v>
      </c>
      <c r="F44" t="s">
        <v>258</v>
      </c>
      <c r="G44">
        <v>40.299999999999997</v>
      </c>
      <c r="H44">
        <v>32.4</v>
      </c>
      <c r="I44">
        <v>27.4</v>
      </c>
      <c r="J44">
        <v>2.3199999999999998</v>
      </c>
      <c r="K44">
        <v>1.18</v>
      </c>
      <c r="L44">
        <v>63.2</v>
      </c>
      <c r="M44" t="s">
        <v>1582</v>
      </c>
      <c r="N44">
        <v>63.2</v>
      </c>
      <c r="O44">
        <v>6.7</v>
      </c>
      <c r="P44" t="s">
        <v>108</v>
      </c>
      <c r="Q44" s="29">
        <v>1095</v>
      </c>
      <c r="R44">
        <v>117.4</v>
      </c>
      <c r="S44" t="s">
        <v>330</v>
      </c>
      <c r="T44" t="s">
        <v>1484</v>
      </c>
      <c r="U44" t="s">
        <v>664</v>
      </c>
      <c r="V44" t="s">
        <v>621</v>
      </c>
      <c r="W44" t="s">
        <v>2</v>
      </c>
      <c r="Y44">
        <v>335</v>
      </c>
      <c r="AD44">
        <v>0.31</v>
      </c>
      <c r="AF44">
        <v>0.42</v>
      </c>
    </row>
    <row r="45" spans="1:38" hidden="1" x14ac:dyDescent="0.25">
      <c r="A45" s="8"/>
      <c r="B45" t="s">
        <v>874</v>
      </c>
      <c r="C45">
        <v>1</v>
      </c>
      <c r="D45" t="s">
        <v>307</v>
      </c>
      <c r="E45" t="s">
        <v>299</v>
      </c>
      <c r="F45" t="s">
        <v>258</v>
      </c>
      <c r="G45">
        <v>40.299999999999997</v>
      </c>
      <c r="H45">
        <v>32.4</v>
      </c>
      <c r="I45">
        <v>27.4</v>
      </c>
      <c r="J45">
        <v>2.3199999999999998</v>
      </c>
      <c r="K45">
        <v>1.18</v>
      </c>
      <c r="L45">
        <v>63.2</v>
      </c>
      <c r="M45" t="s">
        <v>1582</v>
      </c>
      <c r="N45">
        <v>63.2</v>
      </c>
      <c r="O45">
        <v>6.7</v>
      </c>
      <c r="P45" t="s">
        <v>108</v>
      </c>
      <c r="Q45" s="29">
        <v>1006</v>
      </c>
      <c r="R45">
        <v>0</v>
      </c>
      <c r="S45" t="s">
        <v>325</v>
      </c>
      <c r="T45" t="s">
        <v>1484</v>
      </c>
      <c r="U45" t="s">
        <v>664</v>
      </c>
      <c r="V45" t="s">
        <v>621</v>
      </c>
      <c r="W45" t="s">
        <v>2</v>
      </c>
      <c r="Y45">
        <v>312</v>
      </c>
      <c r="AD45">
        <v>0.94</v>
      </c>
      <c r="AF45">
        <v>1.03</v>
      </c>
    </row>
    <row r="46" spans="1:38" hidden="1" x14ac:dyDescent="0.25">
      <c r="A46" s="8"/>
      <c r="B46" t="s">
        <v>875</v>
      </c>
      <c r="C46">
        <v>1</v>
      </c>
      <c r="D46" t="s">
        <v>307</v>
      </c>
      <c r="E46" t="s">
        <v>225</v>
      </c>
      <c r="F46" t="s">
        <v>258</v>
      </c>
      <c r="G46">
        <v>40.299999999999997</v>
      </c>
      <c r="H46">
        <v>32.4</v>
      </c>
      <c r="I46">
        <v>27.4</v>
      </c>
      <c r="J46">
        <v>2.3199999999999998</v>
      </c>
      <c r="K46">
        <v>1.18</v>
      </c>
      <c r="L46">
        <v>63.2</v>
      </c>
      <c r="M46" t="s">
        <v>1582</v>
      </c>
      <c r="N46">
        <v>63.2</v>
      </c>
      <c r="O46">
        <v>6.7</v>
      </c>
      <c r="P46" t="s">
        <v>108</v>
      </c>
      <c r="Q46">
        <v>938</v>
      </c>
      <c r="S46" t="s">
        <v>325</v>
      </c>
      <c r="T46" t="s">
        <v>1484</v>
      </c>
      <c r="U46" t="s">
        <v>665</v>
      </c>
      <c r="V46" t="s">
        <v>621</v>
      </c>
      <c r="W46" t="s">
        <v>2</v>
      </c>
      <c r="Y46">
        <v>140</v>
      </c>
      <c r="AD46">
        <v>0.08</v>
      </c>
      <c r="AF46">
        <v>0.09</v>
      </c>
    </row>
    <row r="47" spans="1:38" hidden="1" x14ac:dyDescent="0.25">
      <c r="A47" s="8"/>
      <c r="B47" t="s">
        <v>876</v>
      </c>
      <c r="C47">
        <v>1</v>
      </c>
      <c r="D47" t="s">
        <v>307</v>
      </c>
      <c r="E47" t="s">
        <v>299</v>
      </c>
      <c r="F47" t="s">
        <v>258</v>
      </c>
      <c r="G47">
        <v>40.299999999999997</v>
      </c>
      <c r="H47">
        <v>32.4</v>
      </c>
      <c r="I47">
        <v>27.4</v>
      </c>
      <c r="J47">
        <v>2.3199999999999998</v>
      </c>
      <c r="K47">
        <v>1.18</v>
      </c>
      <c r="L47">
        <v>63.2</v>
      </c>
      <c r="M47" t="s">
        <v>1582</v>
      </c>
      <c r="N47">
        <v>63.2</v>
      </c>
      <c r="O47">
        <v>6.7</v>
      </c>
      <c r="P47" t="s">
        <v>108</v>
      </c>
      <c r="Q47">
        <v>773</v>
      </c>
      <c r="R47">
        <v>0</v>
      </c>
      <c r="S47" t="s">
        <v>325</v>
      </c>
      <c r="T47" t="s">
        <v>1484</v>
      </c>
      <c r="U47" t="s">
        <v>665</v>
      </c>
      <c r="V47" t="s">
        <v>621</v>
      </c>
      <c r="W47" t="s">
        <v>2</v>
      </c>
      <c r="Y47">
        <v>171</v>
      </c>
      <c r="AD47">
        <v>0.14000000000000001</v>
      </c>
      <c r="AF47">
        <v>0.18</v>
      </c>
    </row>
    <row r="48" spans="1:38" hidden="1" x14ac:dyDescent="0.25">
      <c r="A48" s="8"/>
      <c r="B48" t="s">
        <v>877</v>
      </c>
      <c r="C48">
        <v>1</v>
      </c>
      <c r="D48" t="s">
        <v>307</v>
      </c>
      <c r="E48" t="s">
        <v>225</v>
      </c>
      <c r="F48" t="s">
        <v>258</v>
      </c>
      <c r="G48">
        <v>40.299999999999997</v>
      </c>
      <c r="H48">
        <v>32.4</v>
      </c>
      <c r="I48">
        <v>27.4</v>
      </c>
      <c r="J48">
        <v>2.3199999999999998</v>
      </c>
      <c r="K48">
        <v>1.18</v>
      </c>
      <c r="L48">
        <v>63.2</v>
      </c>
      <c r="M48" t="s">
        <v>1582</v>
      </c>
      <c r="N48">
        <v>63.2</v>
      </c>
      <c r="O48">
        <v>6.7</v>
      </c>
      <c r="P48" t="s">
        <v>108</v>
      </c>
      <c r="Q48" s="29">
        <v>1239</v>
      </c>
      <c r="S48" t="s">
        <v>325</v>
      </c>
      <c r="T48" t="s">
        <v>1484</v>
      </c>
      <c r="U48" t="s">
        <v>665</v>
      </c>
      <c r="V48" t="s">
        <v>621</v>
      </c>
      <c r="W48" t="s">
        <v>2</v>
      </c>
      <c r="Y48">
        <v>370</v>
      </c>
      <c r="AD48">
        <v>0.35</v>
      </c>
      <c r="AF48">
        <v>0.36</v>
      </c>
    </row>
    <row r="49" spans="1:35" hidden="1" x14ac:dyDescent="0.25">
      <c r="A49" s="8"/>
      <c r="B49" t="s">
        <v>878</v>
      </c>
      <c r="C49">
        <v>1</v>
      </c>
      <c r="D49" t="s">
        <v>307</v>
      </c>
      <c r="E49" t="s">
        <v>299</v>
      </c>
      <c r="F49" t="s">
        <v>258</v>
      </c>
      <c r="G49">
        <v>40.299999999999997</v>
      </c>
      <c r="H49">
        <v>32.4</v>
      </c>
      <c r="I49">
        <v>27.4</v>
      </c>
      <c r="J49">
        <v>2.3199999999999998</v>
      </c>
      <c r="K49">
        <v>1.18</v>
      </c>
      <c r="L49">
        <v>63.2</v>
      </c>
      <c r="M49" t="s">
        <v>1582</v>
      </c>
      <c r="N49">
        <v>63.2</v>
      </c>
      <c r="O49">
        <v>6.7</v>
      </c>
      <c r="P49" t="s">
        <v>108</v>
      </c>
      <c r="Q49">
        <v>794</v>
      </c>
      <c r="R49">
        <v>0</v>
      </c>
      <c r="S49" t="s">
        <v>325</v>
      </c>
      <c r="T49" t="s">
        <v>1484</v>
      </c>
      <c r="U49" t="s">
        <v>665</v>
      </c>
      <c r="V49" t="s">
        <v>621</v>
      </c>
      <c r="W49" t="s">
        <v>2</v>
      </c>
      <c r="Y49">
        <v>190</v>
      </c>
      <c r="AD49">
        <v>0.18</v>
      </c>
      <c r="AF49">
        <v>0.18</v>
      </c>
    </row>
    <row r="50" spans="1:35" hidden="1" x14ac:dyDescent="0.25">
      <c r="A50" s="8"/>
      <c r="B50" t="s">
        <v>900</v>
      </c>
      <c r="C50">
        <v>1</v>
      </c>
      <c r="D50" t="s">
        <v>307</v>
      </c>
      <c r="E50" t="s">
        <v>299</v>
      </c>
      <c r="F50" t="s">
        <v>258</v>
      </c>
      <c r="G50">
        <v>41.5</v>
      </c>
      <c r="H50">
        <v>27.1</v>
      </c>
      <c r="I50">
        <v>31.4</v>
      </c>
      <c r="J50">
        <v>1.74</v>
      </c>
      <c r="K50">
        <v>1.22</v>
      </c>
      <c r="L50">
        <v>42</v>
      </c>
      <c r="M50" t="s">
        <v>1582</v>
      </c>
      <c r="N50">
        <v>42</v>
      </c>
      <c r="O50">
        <v>5.9</v>
      </c>
      <c r="P50" t="s">
        <v>108</v>
      </c>
      <c r="Q50" s="29">
        <v>1121</v>
      </c>
      <c r="R50">
        <v>0</v>
      </c>
      <c r="S50" t="s">
        <v>325</v>
      </c>
      <c r="T50" t="s">
        <v>1484</v>
      </c>
      <c r="U50" t="s">
        <v>664</v>
      </c>
      <c r="V50" t="s">
        <v>621</v>
      </c>
      <c r="W50" t="s">
        <v>2</v>
      </c>
      <c r="Y50">
        <v>513</v>
      </c>
      <c r="AD50">
        <v>0.33</v>
      </c>
      <c r="AF50">
        <v>0.64</v>
      </c>
    </row>
    <row r="51" spans="1:35" hidden="1" x14ac:dyDescent="0.25">
      <c r="A51" s="8"/>
      <c r="B51" t="s">
        <v>901</v>
      </c>
      <c r="C51">
        <v>1</v>
      </c>
      <c r="D51" t="s">
        <v>307</v>
      </c>
      <c r="E51" t="s">
        <v>225</v>
      </c>
      <c r="F51" t="s">
        <v>258</v>
      </c>
      <c r="G51">
        <v>41.5</v>
      </c>
      <c r="H51">
        <v>27.1</v>
      </c>
      <c r="I51">
        <v>31.4</v>
      </c>
      <c r="J51">
        <v>1.74</v>
      </c>
      <c r="K51">
        <v>1.22</v>
      </c>
      <c r="L51">
        <v>42</v>
      </c>
      <c r="M51" t="s">
        <v>1582</v>
      </c>
      <c r="N51">
        <v>42</v>
      </c>
      <c r="O51">
        <v>5.9</v>
      </c>
      <c r="P51" t="s">
        <v>108</v>
      </c>
      <c r="Q51" s="29">
        <v>1062</v>
      </c>
      <c r="R51">
        <v>48.7</v>
      </c>
      <c r="S51" t="s">
        <v>309</v>
      </c>
      <c r="T51" t="s">
        <v>1484</v>
      </c>
      <c r="U51" t="s">
        <v>664</v>
      </c>
      <c r="V51" t="s">
        <v>621</v>
      </c>
      <c r="W51" t="s">
        <v>2</v>
      </c>
      <c r="Y51">
        <v>372</v>
      </c>
      <c r="AD51">
        <v>0.28999999999999998</v>
      </c>
      <c r="AF51">
        <v>0.35</v>
      </c>
    </row>
    <row r="52" spans="1:35" hidden="1" x14ac:dyDescent="0.25">
      <c r="A52" s="8"/>
      <c r="B52" t="s">
        <v>902</v>
      </c>
      <c r="C52">
        <v>1</v>
      </c>
      <c r="D52" t="s">
        <v>307</v>
      </c>
      <c r="E52" t="s">
        <v>299</v>
      </c>
      <c r="F52" t="s">
        <v>258</v>
      </c>
      <c r="G52">
        <v>41.5</v>
      </c>
      <c r="H52">
        <v>27.1</v>
      </c>
      <c r="I52">
        <v>31.4</v>
      </c>
      <c r="J52">
        <v>1.74</v>
      </c>
      <c r="K52">
        <v>1.22</v>
      </c>
      <c r="L52">
        <v>42</v>
      </c>
      <c r="M52" t="s">
        <v>1582</v>
      </c>
      <c r="N52">
        <v>42</v>
      </c>
      <c r="O52">
        <v>5.9</v>
      </c>
      <c r="P52" t="s">
        <v>108</v>
      </c>
      <c r="Q52" s="29">
        <v>1095</v>
      </c>
      <c r="R52">
        <v>117.4</v>
      </c>
      <c r="S52" t="s">
        <v>330</v>
      </c>
      <c r="T52" t="s">
        <v>1484</v>
      </c>
      <c r="U52" t="s">
        <v>664</v>
      </c>
      <c r="V52" t="s">
        <v>621</v>
      </c>
      <c r="W52" t="s">
        <v>2</v>
      </c>
      <c r="Y52">
        <v>415</v>
      </c>
      <c r="AD52">
        <v>0.6</v>
      </c>
      <c r="AF52">
        <v>0.86</v>
      </c>
    </row>
    <row r="53" spans="1:35" hidden="1" x14ac:dyDescent="0.25">
      <c r="A53" s="8"/>
      <c r="B53" t="s">
        <v>903</v>
      </c>
      <c r="C53">
        <v>1</v>
      </c>
      <c r="D53" t="s">
        <v>307</v>
      </c>
      <c r="E53" t="s">
        <v>225</v>
      </c>
      <c r="F53" t="s">
        <v>258</v>
      </c>
      <c r="G53">
        <v>41.5</v>
      </c>
      <c r="H53">
        <v>27.1</v>
      </c>
      <c r="I53">
        <v>31.4</v>
      </c>
      <c r="J53">
        <v>1.74</v>
      </c>
      <c r="K53">
        <v>1.22</v>
      </c>
      <c r="L53">
        <v>42</v>
      </c>
      <c r="M53" t="s">
        <v>1582</v>
      </c>
      <c r="N53">
        <v>42</v>
      </c>
      <c r="O53">
        <v>5.9</v>
      </c>
      <c r="P53" t="s">
        <v>108</v>
      </c>
      <c r="Q53" s="29">
        <v>1006</v>
      </c>
      <c r="R53">
        <v>19.5</v>
      </c>
      <c r="S53" t="s">
        <v>309</v>
      </c>
      <c r="T53" t="s">
        <v>1484</v>
      </c>
      <c r="U53" t="s">
        <v>664</v>
      </c>
      <c r="V53" t="s">
        <v>621</v>
      </c>
      <c r="W53" t="s">
        <v>2</v>
      </c>
      <c r="Y53">
        <v>622</v>
      </c>
      <c r="AD53">
        <v>1.97</v>
      </c>
      <c r="AF53">
        <v>2.1</v>
      </c>
    </row>
    <row r="54" spans="1:35" hidden="1" x14ac:dyDescent="0.25">
      <c r="A54" s="8"/>
      <c r="B54" t="s">
        <v>904</v>
      </c>
      <c r="C54">
        <v>1</v>
      </c>
      <c r="D54" t="s">
        <v>307</v>
      </c>
      <c r="E54" t="s">
        <v>299</v>
      </c>
      <c r="F54" t="s">
        <v>258</v>
      </c>
      <c r="G54">
        <v>41.5</v>
      </c>
      <c r="H54">
        <v>27.1</v>
      </c>
      <c r="I54">
        <v>31.4</v>
      </c>
      <c r="J54">
        <v>1.74</v>
      </c>
      <c r="K54">
        <v>1.22</v>
      </c>
      <c r="L54">
        <v>42</v>
      </c>
      <c r="M54" t="s">
        <v>1582</v>
      </c>
      <c r="N54">
        <v>42</v>
      </c>
      <c r="O54">
        <v>5.9</v>
      </c>
      <c r="P54" t="s">
        <v>108</v>
      </c>
      <c r="Q54">
        <v>938</v>
      </c>
      <c r="R54">
        <v>0</v>
      </c>
      <c r="S54" t="s">
        <v>325</v>
      </c>
      <c r="T54" t="s">
        <v>1484</v>
      </c>
      <c r="U54" t="s">
        <v>664</v>
      </c>
      <c r="V54" t="s">
        <v>621</v>
      </c>
      <c r="W54" t="s">
        <v>2</v>
      </c>
      <c r="Y54">
        <v>491</v>
      </c>
      <c r="AD54">
        <v>0.23</v>
      </c>
      <c r="AF54">
        <v>0.32</v>
      </c>
    </row>
    <row r="55" spans="1:35" hidden="1" x14ac:dyDescent="0.25">
      <c r="A55" s="8"/>
      <c r="B55" t="s">
        <v>905</v>
      </c>
      <c r="C55">
        <v>1</v>
      </c>
      <c r="D55" t="s">
        <v>307</v>
      </c>
      <c r="E55" t="s">
        <v>225</v>
      </c>
      <c r="F55" t="s">
        <v>258</v>
      </c>
      <c r="G55">
        <v>41.5</v>
      </c>
      <c r="H55">
        <v>27.1</v>
      </c>
      <c r="I55">
        <v>31.4</v>
      </c>
      <c r="J55">
        <v>1.74</v>
      </c>
      <c r="K55">
        <v>1.22</v>
      </c>
      <c r="L55">
        <v>42</v>
      </c>
      <c r="M55" t="s">
        <v>1582</v>
      </c>
      <c r="N55">
        <v>42</v>
      </c>
      <c r="O55">
        <v>5.9</v>
      </c>
      <c r="P55" t="s">
        <v>108</v>
      </c>
      <c r="Q55">
        <v>773</v>
      </c>
      <c r="S55" t="s">
        <v>325</v>
      </c>
      <c r="T55" t="s">
        <v>1484</v>
      </c>
      <c r="U55" t="s">
        <v>664</v>
      </c>
      <c r="V55" t="s">
        <v>621</v>
      </c>
      <c r="W55" t="s">
        <v>2</v>
      </c>
      <c r="Y55">
        <v>482</v>
      </c>
      <c r="AD55">
        <v>0.32</v>
      </c>
      <c r="AF55">
        <v>0.4</v>
      </c>
    </row>
    <row r="56" spans="1:35" hidden="1" x14ac:dyDescent="0.25">
      <c r="A56" s="8"/>
      <c r="B56" t="s">
        <v>906</v>
      </c>
      <c r="C56">
        <v>1</v>
      </c>
      <c r="D56" t="s">
        <v>307</v>
      </c>
      <c r="E56" t="s">
        <v>299</v>
      </c>
      <c r="F56" t="s">
        <v>258</v>
      </c>
      <c r="G56">
        <v>41.5</v>
      </c>
      <c r="H56">
        <v>27.1</v>
      </c>
      <c r="I56">
        <v>31.4</v>
      </c>
      <c r="J56">
        <v>1.74</v>
      </c>
      <c r="K56">
        <v>1.22</v>
      </c>
      <c r="L56">
        <v>42</v>
      </c>
      <c r="M56" t="s">
        <v>1582</v>
      </c>
      <c r="N56">
        <v>42</v>
      </c>
      <c r="O56">
        <v>5.9</v>
      </c>
      <c r="P56" t="s">
        <v>108</v>
      </c>
      <c r="Q56" s="29">
        <v>1239</v>
      </c>
      <c r="R56">
        <v>0</v>
      </c>
      <c r="S56" t="s">
        <v>325</v>
      </c>
      <c r="T56" t="s">
        <v>1484</v>
      </c>
      <c r="U56" t="s">
        <v>664</v>
      </c>
      <c r="V56" t="s">
        <v>621</v>
      </c>
      <c r="W56" t="s">
        <v>2</v>
      </c>
      <c r="Y56" s="29">
        <v>1076</v>
      </c>
      <c r="AD56">
        <v>0.75</v>
      </c>
      <c r="AF56">
        <v>0.94</v>
      </c>
    </row>
    <row r="57" spans="1:35" hidden="1" x14ac:dyDescent="0.25">
      <c r="A57" s="8"/>
      <c r="B57" t="s">
        <v>907</v>
      </c>
      <c r="C57">
        <v>1</v>
      </c>
      <c r="D57" t="s">
        <v>307</v>
      </c>
      <c r="E57" t="s">
        <v>225</v>
      </c>
      <c r="F57" t="s">
        <v>258</v>
      </c>
      <c r="G57">
        <v>41.5</v>
      </c>
      <c r="H57">
        <v>27.1</v>
      </c>
      <c r="I57">
        <v>31.4</v>
      </c>
      <c r="J57">
        <v>1.74</v>
      </c>
      <c r="K57">
        <v>1.22</v>
      </c>
      <c r="L57">
        <v>42</v>
      </c>
      <c r="M57" t="s">
        <v>1582</v>
      </c>
      <c r="N57">
        <v>42</v>
      </c>
      <c r="O57">
        <v>5.9</v>
      </c>
      <c r="P57" t="s">
        <v>108</v>
      </c>
      <c r="Q57">
        <v>794</v>
      </c>
      <c r="S57" t="s">
        <v>325</v>
      </c>
      <c r="T57" t="s">
        <v>1484</v>
      </c>
      <c r="U57" t="s">
        <v>664</v>
      </c>
      <c r="V57" t="s">
        <v>621</v>
      </c>
      <c r="W57" t="s">
        <v>2</v>
      </c>
      <c r="Y57">
        <v>342</v>
      </c>
      <c r="AD57">
        <v>0.38</v>
      </c>
      <c r="AF57">
        <v>0.39</v>
      </c>
    </row>
    <row r="58" spans="1:35" hidden="1" x14ac:dyDescent="0.25">
      <c r="A58" s="8" t="s">
        <v>986</v>
      </c>
      <c r="B58" t="s">
        <v>987</v>
      </c>
      <c r="C58">
        <v>1</v>
      </c>
      <c r="D58" t="s">
        <v>307</v>
      </c>
      <c r="E58" t="s">
        <v>1492</v>
      </c>
      <c r="F58" t="s">
        <v>378</v>
      </c>
      <c r="G58">
        <v>10</v>
      </c>
      <c r="H58">
        <v>55</v>
      </c>
      <c r="I58">
        <v>35</v>
      </c>
      <c r="L58">
        <v>12.5</v>
      </c>
      <c r="M58" t="s">
        <v>1582</v>
      </c>
      <c r="N58">
        <v>12.5</v>
      </c>
      <c r="P58" t="s">
        <v>108</v>
      </c>
      <c r="Q58" s="7">
        <v>918.45142028985504</v>
      </c>
      <c r="S58" t="s">
        <v>309</v>
      </c>
      <c r="T58" t="s">
        <v>42</v>
      </c>
      <c r="U58" t="s">
        <v>664</v>
      </c>
      <c r="V58" t="s">
        <v>308</v>
      </c>
      <c r="W58" t="s">
        <v>2</v>
      </c>
      <c r="AG58">
        <v>0.7</v>
      </c>
      <c r="AI58">
        <v>0.7</v>
      </c>
    </row>
    <row r="59" spans="1:35" hidden="1" x14ac:dyDescent="0.25">
      <c r="A59" s="8"/>
      <c r="B59" t="s">
        <v>988</v>
      </c>
      <c r="C59">
        <v>1</v>
      </c>
      <c r="D59" t="s">
        <v>313</v>
      </c>
      <c r="E59" t="s">
        <v>1492</v>
      </c>
      <c r="F59" t="s">
        <v>260</v>
      </c>
      <c r="G59">
        <v>20</v>
      </c>
      <c r="H59">
        <v>65</v>
      </c>
      <c r="I59">
        <v>15</v>
      </c>
      <c r="L59">
        <v>21.3</v>
      </c>
      <c r="M59" t="s">
        <v>1582</v>
      </c>
      <c r="N59">
        <v>21.3</v>
      </c>
      <c r="P59" t="s">
        <v>108</v>
      </c>
      <c r="Q59" s="7">
        <v>918.45142028985504</v>
      </c>
      <c r="S59" t="s">
        <v>309</v>
      </c>
      <c r="T59" t="s">
        <v>1484</v>
      </c>
      <c r="U59" t="s">
        <v>664</v>
      </c>
      <c r="V59" t="s">
        <v>308</v>
      </c>
      <c r="W59" t="s">
        <v>2</v>
      </c>
      <c r="AD59">
        <v>0.2</v>
      </c>
      <c r="AE59">
        <v>0.1</v>
      </c>
      <c r="AF59">
        <v>0.30000000000000004</v>
      </c>
    </row>
    <row r="60" spans="1:35" hidden="1" x14ac:dyDescent="0.25">
      <c r="A60" s="8"/>
      <c r="B60" t="s">
        <v>871</v>
      </c>
      <c r="C60">
        <v>1</v>
      </c>
      <c r="D60" t="s">
        <v>313</v>
      </c>
      <c r="E60" t="s">
        <v>1492</v>
      </c>
      <c r="F60" t="s">
        <v>260</v>
      </c>
      <c r="G60">
        <v>20</v>
      </c>
      <c r="H60">
        <v>65</v>
      </c>
      <c r="I60">
        <v>15</v>
      </c>
      <c r="L60">
        <v>11.8</v>
      </c>
      <c r="M60" t="s">
        <v>1582</v>
      </c>
      <c r="N60">
        <v>11.8</v>
      </c>
      <c r="P60" t="s">
        <v>108</v>
      </c>
      <c r="Q60" s="7">
        <v>918.45142028985504</v>
      </c>
      <c r="S60" t="s">
        <v>309</v>
      </c>
      <c r="T60" t="s">
        <v>42</v>
      </c>
      <c r="U60" t="s">
        <v>664</v>
      </c>
      <c r="V60" t="s">
        <v>308</v>
      </c>
      <c r="W60" t="s">
        <v>2</v>
      </c>
      <c r="AD60">
        <v>0.4</v>
      </c>
      <c r="AE60">
        <v>0.1</v>
      </c>
      <c r="AF60">
        <v>0.5</v>
      </c>
    </row>
    <row r="61" spans="1:35" hidden="1" x14ac:dyDescent="0.25">
      <c r="A61" s="8"/>
      <c r="B61" t="s">
        <v>989</v>
      </c>
      <c r="C61">
        <v>1</v>
      </c>
      <c r="D61" t="s">
        <v>307</v>
      </c>
      <c r="E61" t="s">
        <v>1492</v>
      </c>
      <c r="F61" t="s">
        <v>260</v>
      </c>
      <c r="G61">
        <v>20</v>
      </c>
      <c r="H61">
        <v>65</v>
      </c>
      <c r="I61">
        <v>15</v>
      </c>
      <c r="L61">
        <v>411.9</v>
      </c>
      <c r="M61" t="s">
        <v>1582</v>
      </c>
      <c r="N61">
        <v>411.9</v>
      </c>
      <c r="P61" t="s">
        <v>108</v>
      </c>
      <c r="Q61" s="7">
        <v>918.45142028985504</v>
      </c>
      <c r="R61">
        <v>0</v>
      </c>
      <c r="U61" t="s">
        <v>664</v>
      </c>
      <c r="V61" t="s">
        <v>308</v>
      </c>
      <c r="W61" t="s">
        <v>2</v>
      </c>
      <c r="AD61">
        <v>2.4</v>
      </c>
      <c r="AF61">
        <v>2.4</v>
      </c>
      <c r="AG61">
        <v>1.1000000000000001</v>
      </c>
      <c r="AH61">
        <v>0.1</v>
      </c>
      <c r="AI61">
        <v>1.2000000000000002</v>
      </c>
    </row>
    <row r="62" spans="1:35" hidden="1" x14ac:dyDescent="0.25">
      <c r="A62" s="8"/>
      <c r="B62" t="s">
        <v>990</v>
      </c>
      <c r="C62">
        <v>1</v>
      </c>
      <c r="D62" t="s">
        <v>307</v>
      </c>
      <c r="E62" t="s">
        <v>1492</v>
      </c>
      <c r="F62" t="s">
        <v>260</v>
      </c>
      <c r="G62">
        <v>20</v>
      </c>
      <c r="H62">
        <v>65</v>
      </c>
      <c r="I62">
        <v>15</v>
      </c>
      <c r="L62">
        <v>312.60000000000002</v>
      </c>
      <c r="M62" t="s">
        <v>1582</v>
      </c>
      <c r="N62">
        <v>312.60000000000002</v>
      </c>
      <c r="P62" t="s">
        <v>108</v>
      </c>
      <c r="Q62" s="7">
        <v>918.45142028985504</v>
      </c>
      <c r="R62">
        <v>0</v>
      </c>
      <c r="U62" t="s">
        <v>664</v>
      </c>
      <c r="V62" t="s">
        <v>308</v>
      </c>
      <c r="W62" t="s">
        <v>2</v>
      </c>
      <c r="AD62">
        <v>1.6</v>
      </c>
      <c r="AF62">
        <v>1.6</v>
      </c>
      <c r="AG62">
        <v>0.6</v>
      </c>
      <c r="AI62">
        <v>0.6</v>
      </c>
    </row>
    <row r="63" spans="1:35" hidden="1" x14ac:dyDescent="0.25">
      <c r="A63" s="8"/>
      <c r="B63" t="s">
        <v>991</v>
      </c>
      <c r="C63">
        <v>1</v>
      </c>
      <c r="D63" t="s">
        <v>307</v>
      </c>
      <c r="E63" t="s">
        <v>1492</v>
      </c>
      <c r="F63" t="s">
        <v>378</v>
      </c>
      <c r="G63">
        <v>10</v>
      </c>
      <c r="H63">
        <v>55</v>
      </c>
      <c r="I63">
        <v>35</v>
      </c>
      <c r="L63">
        <v>12.5</v>
      </c>
      <c r="M63" t="s">
        <v>1582</v>
      </c>
      <c r="N63">
        <v>12.5</v>
      </c>
      <c r="P63" t="s">
        <v>108</v>
      </c>
      <c r="Q63" s="7">
        <v>1121.3644124168516</v>
      </c>
      <c r="S63" t="s">
        <v>309</v>
      </c>
      <c r="T63" t="s">
        <v>42</v>
      </c>
      <c r="U63" t="s">
        <v>664</v>
      </c>
      <c r="V63" t="s">
        <v>308</v>
      </c>
      <c r="W63" t="s">
        <v>2</v>
      </c>
      <c r="AG63">
        <v>0.15</v>
      </c>
      <c r="AI63">
        <v>0.15</v>
      </c>
    </row>
    <row r="64" spans="1:35" hidden="1" x14ac:dyDescent="0.25">
      <c r="A64" s="8"/>
      <c r="B64" t="s">
        <v>992</v>
      </c>
      <c r="C64">
        <v>1</v>
      </c>
      <c r="D64" t="s">
        <v>313</v>
      </c>
      <c r="E64" t="s">
        <v>1492</v>
      </c>
      <c r="F64" t="s">
        <v>260</v>
      </c>
      <c r="G64">
        <v>20</v>
      </c>
      <c r="H64">
        <v>65</v>
      </c>
      <c r="I64">
        <v>15</v>
      </c>
      <c r="L64">
        <v>21.3</v>
      </c>
      <c r="M64" t="s">
        <v>1582</v>
      </c>
      <c r="N64">
        <v>21.3</v>
      </c>
      <c r="P64" t="s">
        <v>108</v>
      </c>
      <c r="Q64" s="7">
        <v>1121.3644124168516</v>
      </c>
      <c r="S64" t="s">
        <v>309</v>
      </c>
      <c r="T64" t="s">
        <v>1484</v>
      </c>
      <c r="U64" t="s">
        <v>664</v>
      </c>
      <c r="V64" t="s">
        <v>308</v>
      </c>
      <c r="W64" t="s">
        <v>2</v>
      </c>
      <c r="AD64">
        <v>0.3</v>
      </c>
      <c r="AE64">
        <v>0.3</v>
      </c>
      <c r="AF64">
        <v>0.6</v>
      </c>
      <c r="AG64">
        <v>0.1</v>
      </c>
      <c r="AH64">
        <v>0.05</v>
      </c>
      <c r="AI64">
        <v>0.15000000000000002</v>
      </c>
    </row>
    <row r="65" spans="1:35" hidden="1" x14ac:dyDescent="0.25">
      <c r="A65" s="8"/>
      <c r="B65" t="s">
        <v>993</v>
      </c>
      <c r="C65">
        <v>1</v>
      </c>
      <c r="D65" t="s">
        <v>313</v>
      </c>
      <c r="E65" t="s">
        <v>1492</v>
      </c>
      <c r="F65" t="s">
        <v>260</v>
      </c>
      <c r="G65">
        <v>20</v>
      </c>
      <c r="H65">
        <v>65</v>
      </c>
      <c r="I65">
        <v>15</v>
      </c>
      <c r="L65">
        <v>11.8</v>
      </c>
      <c r="M65" t="s">
        <v>1582</v>
      </c>
      <c r="N65">
        <v>11.8</v>
      </c>
      <c r="P65" t="s">
        <v>108</v>
      </c>
      <c r="Q65" s="7">
        <v>1121.3644124168516</v>
      </c>
      <c r="S65" t="s">
        <v>309</v>
      </c>
      <c r="T65" t="s">
        <v>42</v>
      </c>
      <c r="U65" t="s">
        <v>664</v>
      </c>
      <c r="V65" t="s">
        <v>308</v>
      </c>
      <c r="W65" t="s">
        <v>2</v>
      </c>
      <c r="AD65">
        <v>0.25</v>
      </c>
      <c r="AE65">
        <v>0.15</v>
      </c>
      <c r="AF65">
        <v>0.4</v>
      </c>
      <c r="AH65">
        <v>0.1</v>
      </c>
      <c r="AI65">
        <v>0.1</v>
      </c>
    </row>
    <row r="66" spans="1:35" hidden="1" x14ac:dyDescent="0.25">
      <c r="A66" s="8"/>
      <c r="B66" t="s">
        <v>994</v>
      </c>
      <c r="C66">
        <v>1</v>
      </c>
      <c r="D66" t="s">
        <v>307</v>
      </c>
      <c r="E66" t="s">
        <v>1492</v>
      </c>
      <c r="F66" t="s">
        <v>260</v>
      </c>
      <c r="G66">
        <v>20</v>
      </c>
      <c r="H66">
        <v>65</v>
      </c>
      <c r="I66">
        <v>15</v>
      </c>
      <c r="L66">
        <v>19</v>
      </c>
      <c r="M66" t="s">
        <v>1582</v>
      </c>
      <c r="N66">
        <v>19</v>
      </c>
      <c r="P66" t="s">
        <v>108</v>
      </c>
      <c r="Q66" s="7">
        <v>1121.3644124168516</v>
      </c>
      <c r="S66" t="s">
        <v>309</v>
      </c>
      <c r="T66" t="s">
        <v>1484</v>
      </c>
      <c r="U66" t="s">
        <v>664</v>
      </c>
      <c r="V66" t="s">
        <v>308</v>
      </c>
      <c r="W66" t="s">
        <v>2</v>
      </c>
      <c r="AH66">
        <v>0.05</v>
      </c>
      <c r="AI66">
        <v>0.05</v>
      </c>
    </row>
    <row r="67" spans="1:35" hidden="1" x14ac:dyDescent="0.25">
      <c r="A67" s="8"/>
      <c r="B67" t="s">
        <v>995</v>
      </c>
      <c r="C67">
        <v>1</v>
      </c>
      <c r="D67" t="s">
        <v>307</v>
      </c>
      <c r="E67" t="s">
        <v>1492</v>
      </c>
      <c r="F67" t="s">
        <v>260</v>
      </c>
      <c r="G67">
        <v>20</v>
      </c>
      <c r="H67">
        <v>65</v>
      </c>
      <c r="I67">
        <v>15</v>
      </c>
      <c r="L67">
        <v>33</v>
      </c>
      <c r="M67" t="s">
        <v>1582</v>
      </c>
      <c r="N67">
        <v>33</v>
      </c>
      <c r="P67" t="s">
        <v>108</v>
      </c>
      <c r="Q67" s="7">
        <v>1121.3644124168516</v>
      </c>
      <c r="S67" t="s">
        <v>309</v>
      </c>
      <c r="T67" t="s">
        <v>1484</v>
      </c>
      <c r="U67" t="s">
        <v>664</v>
      </c>
      <c r="V67" t="s">
        <v>308</v>
      </c>
      <c r="W67" t="s">
        <v>2</v>
      </c>
      <c r="AH67">
        <v>0.08</v>
      </c>
      <c r="AI67">
        <v>0.08</v>
      </c>
    </row>
    <row r="68" spans="1:35" hidden="1" x14ac:dyDescent="0.25">
      <c r="A68" s="8"/>
      <c r="B68" t="s">
        <v>996</v>
      </c>
      <c r="C68">
        <v>1</v>
      </c>
      <c r="D68" t="s">
        <v>307</v>
      </c>
      <c r="E68" t="s">
        <v>1492</v>
      </c>
      <c r="F68" t="s">
        <v>260</v>
      </c>
      <c r="G68">
        <v>20</v>
      </c>
      <c r="H68">
        <v>65</v>
      </c>
      <c r="I68">
        <v>15</v>
      </c>
      <c r="L68">
        <v>411.9</v>
      </c>
      <c r="M68" t="s">
        <v>1582</v>
      </c>
      <c r="N68">
        <v>411.9</v>
      </c>
      <c r="P68" t="s">
        <v>108</v>
      </c>
      <c r="Q68" s="7">
        <v>1121.3644124168516</v>
      </c>
      <c r="R68">
        <v>0</v>
      </c>
      <c r="U68" t="s">
        <v>664</v>
      </c>
      <c r="V68" t="s">
        <v>308</v>
      </c>
      <c r="W68" t="s">
        <v>2</v>
      </c>
      <c r="AD68">
        <v>1</v>
      </c>
      <c r="AE68">
        <v>0.1</v>
      </c>
      <c r="AF68">
        <v>1.1000000000000001</v>
      </c>
      <c r="AG68">
        <v>0.27</v>
      </c>
      <c r="AH68">
        <v>0.4</v>
      </c>
      <c r="AI68">
        <v>0.67</v>
      </c>
    </row>
    <row r="69" spans="1:35" hidden="1" x14ac:dyDescent="0.25">
      <c r="A69" s="8"/>
      <c r="B69" t="s">
        <v>997</v>
      </c>
      <c r="C69">
        <v>1</v>
      </c>
      <c r="D69" t="s">
        <v>307</v>
      </c>
      <c r="E69" t="s">
        <v>1492</v>
      </c>
      <c r="F69" t="s">
        <v>260</v>
      </c>
      <c r="G69">
        <v>20</v>
      </c>
      <c r="H69">
        <v>65</v>
      </c>
      <c r="I69">
        <v>15</v>
      </c>
      <c r="L69">
        <v>312.60000000000002</v>
      </c>
      <c r="M69" t="s">
        <v>1582</v>
      </c>
      <c r="N69">
        <v>312.60000000000002</v>
      </c>
      <c r="P69" t="s">
        <v>108</v>
      </c>
      <c r="Q69" s="7">
        <v>1121.3644124168516</v>
      </c>
      <c r="R69">
        <v>0</v>
      </c>
      <c r="U69" t="s">
        <v>664</v>
      </c>
      <c r="V69" t="s">
        <v>308</v>
      </c>
      <c r="W69" t="s">
        <v>2</v>
      </c>
      <c r="AD69">
        <v>0.7</v>
      </c>
      <c r="AE69">
        <v>0.1</v>
      </c>
      <c r="AF69">
        <v>0.79999999999999993</v>
      </c>
      <c r="AG69">
        <v>0.22</v>
      </c>
      <c r="AH69">
        <v>0.52</v>
      </c>
      <c r="AI69">
        <v>0.74</v>
      </c>
    </row>
    <row r="70" spans="1:35" hidden="1" x14ac:dyDescent="0.25">
      <c r="A70" s="8"/>
      <c r="B70" t="s">
        <v>998</v>
      </c>
      <c r="C70">
        <v>1</v>
      </c>
      <c r="D70" t="s">
        <v>225</v>
      </c>
      <c r="E70" t="s">
        <v>225</v>
      </c>
      <c r="F70" t="s">
        <v>260</v>
      </c>
      <c r="G70">
        <v>20</v>
      </c>
      <c r="H70">
        <v>65</v>
      </c>
      <c r="I70">
        <v>15</v>
      </c>
      <c r="L70">
        <v>120.4</v>
      </c>
      <c r="M70" t="s">
        <v>1582</v>
      </c>
      <c r="N70">
        <v>120.4</v>
      </c>
      <c r="P70" t="s">
        <v>108</v>
      </c>
      <c r="Q70" s="7">
        <v>1121.3644124168516</v>
      </c>
      <c r="S70" t="s">
        <v>325</v>
      </c>
      <c r="T70" t="s">
        <v>780</v>
      </c>
      <c r="U70" t="s">
        <v>664</v>
      </c>
      <c r="V70" t="s">
        <v>268</v>
      </c>
      <c r="W70" t="s">
        <v>2</v>
      </c>
      <c r="AD70">
        <v>1.1499999999999999</v>
      </c>
      <c r="AF70">
        <v>1.1499999999999999</v>
      </c>
    </row>
    <row r="71" spans="1:35" hidden="1" x14ac:dyDescent="0.25">
      <c r="A71" s="8"/>
      <c r="B71" t="s">
        <v>999</v>
      </c>
      <c r="C71">
        <v>1</v>
      </c>
      <c r="D71" t="s">
        <v>225</v>
      </c>
      <c r="E71" t="s">
        <v>225</v>
      </c>
      <c r="F71" t="s">
        <v>260</v>
      </c>
      <c r="G71">
        <v>20</v>
      </c>
      <c r="H71">
        <v>65</v>
      </c>
      <c r="I71">
        <v>15</v>
      </c>
      <c r="L71">
        <v>121.3</v>
      </c>
      <c r="M71" t="s">
        <v>1582</v>
      </c>
      <c r="N71">
        <v>121.3</v>
      </c>
      <c r="P71" t="s">
        <v>108</v>
      </c>
      <c r="Q71" s="7">
        <v>1121.3644124168516</v>
      </c>
      <c r="S71" t="s">
        <v>325</v>
      </c>
      <c r="T71" t="s">
        <v>780</v>
      </c>
      <c r="U71" t="s">
        <v>664</v>
      </c>
      <c r="V71" t="s">
        <v>268</v>
      </c>
      <c r="W71" t="s">
        <v>2</v>
      </c>
      <c r="AD71">
        <v>1.1499999999999999</v>
      </c>
      <c r="AF71">
        <v>1.1499999999999999</v>
      </c>
    </row>
    <row r="72" spans="1:35" hidden="1" x14ac:dyDescent="0.25">
      <c r="A72" s="8"/>
      <c r="B72" t="s">
        <v>1000</v>
      </c>
      <c r="C72">
        <v>1</v>
      </c>
      <c r="D72" t="s">
        <v>307</v>
      </c>
      <c r="E72" t="s">
        <v>1492</v>
      </c>
      <c r="F72" t="s">
        <v>260</v>
      </c>
      <c r="G72">
        <v>20</v>
      </c>
      <c r="H72">
        <v>65</v>
      </c>
      <c r="I72">
        <v>15</v>
      </c>
      <c r="L72">
        <v>49</v>
      </c>
      <c r="M72" t="s">
        <v>1582</v>
      </c>
      <c r="N72">
        <v>49</v>
      </c>
      <c r="P72" t="s">
        <v>108</v>
      </c>
      <c r="Q72" s="7">
        <v>1121.3644124168516</v>
      </c>
      <c r="S72" t="s">
        <v>330</v>
      </c>
      <c r="T72" t="s">
        <v>42</v>
      </c>
      <c r="U72" t="s">
        <v>664</v>
      </c>
      <c r="V72" t="s">
        <v>621</v>
      </c>
      <c r="W72" t="s">
        <v>2</v>
      </c>
      <c r="AH72">
        <v>0.05</v>
      </c>
      <c r="AI72">
        <v>0.05</v>
      </c>
    </row>
    <row r="73" spans="1:35" hidden="1" x14ac:dyDescent="0.25">
      <c r="A73" s="8"/>
      <c r="B73" t="s">
        <v>1001</v>
      </c>
      <c r="C73">
        <v>1</v>
      </c>
      <c r="D73" t="s">
        <v>307</v>
      </c>
      <c r="E73" t="s">
        <v>1492</v>
      </c>
      <c r="F73" t="s">
        <v>260</v>
      </c>
      <c r="G73">
        <v>20</v>
      </c>
      <c r="H73">
        <v>65</v>
      </c>
      <c r="I73">
        <v>15</v>
      </c>
      <c r="L73">
        <v>42.6</v>
      </c>
      <c r="M73" t="s">
        <v>1582</v>
      </c>
      <c r="N73">
        <v>42.6</v>
      </c>
      <c r="P73" t="s">
        <v>108</v>
      </c>
      <c r="Q73" s="7">
        <v>1121.3644124168516</v>
      </c>
      <c r="S73" t="s">
        <v>330</v>
      </c>
      <c r="T73" t="s">
        <v>42</v>
      </c>
      <c r="U73" t="s">
        <v>664</v>
      </c>
      <c r="V73" t="s">
        <v>621</v>
      </c>
      <c r="W73" t="s">
        <v>2</v>
      </c>
      <c r="AH73">
        <v>0.03</v>
      </c>
      <c r="AI73">
        <v>0.03</v>
      </c>
    </row>
    <row r="74" spans="1:35" hidden="1" x14ac:dyDescent="0.25">
      <c r="A74" s="8"/>
      <c r="B74" t="s">
        <v>1002</v>
      </c>
      <c r="C74">
        <v>1</v>
      </c>
      <c r="D74" t="s">
        <v>313</v>
      </c>
      <c r="E74" t="s">
        <v>1492</v>
      </c>
      <c r="F74" t="s">
        <v>260</v>
      </c>
      <c r="G74">
        <v>20</v>
      </c>
      <c r="H74">
        <v>65</v>
      </c>
      <c r="I74">
        <v>15</v>
      </c>
      <c r="L74">
        <v>81.2</v>
      </c>
      <c r="M74" t="s">
        <v>1582</v>
      </c>
      <c r="N74">
        <v>81.2</v>
      </c>
      <c r="P74" t="s">
        <v>108</v>
      </c>
      <c r="Q74" s="7">
        <v>1121.3644124168516</v>
      </c>
      <c r="S74" t="s">
        <v>325</v>
      </c>
      <c r="T74" t="s">
        <v>42</v>
      </c>
      <c r="U74" t="s">
        <v>664</v>
      </c>
      <c r="V74" t="s">
        <v>621</v>
      </c>
      <c r="W74" t="s">
        <v>2</v>
      </c>
      <c r="AD74">
        <v>1</v>
      </c>
      <c r="AE74">
        <v>0.2</v>
      </c>
      <c r="AF74">
        <v>1.2</v>
      </c>
    </row>
    <row r="75" spans="1:35" hidden="1" x14ac:dyDescent="0.25">
      <c r="A75" s="8"/>
      <c r="B75" t="s">
        <v>1003</v>
      </c>
      <c r="C75">
        <v>1</v>
      </c>
      <c r="D75" t="s">
        <v>313</v>
      </c>
      <c r="E75" t="s">
        <v>1492</v>
      </c>
      <c r="F75" t="s">
        <v>260</v>
      </c>
      <c r="G75">
        <v>20</v>
      </c>
      <c r="H75">
        <v>65</v>
      </c>
      <c r="I75">
        <v>15</v>
      </c>
      <c r="L75">
        <v>74.8</v>
      </c>
      <c r="M75" t="s">
        <v>1582</v>
      </c>
      <c r="N75">
        <v>74.8</v>
      </c>
      <c r="P75" t="s">
        <v>108</v>
      </c>
      <c r="Q75" s="7">
        <v>1121.3644124168516</v>
      </c>
      <c r="S75" t="s">
        <v>325</v>
      </c>
      <c r="T75" t="s">
        <v>42</v>
      </c>
      <c r="U75" t="s">
        <v>664</v>
      </c>
      <c r="V75" t="s">
        <v>621</v>
      </c>
      <c r="W75" t="s">
        <v>2</v>
      </c>
      <c r="AD75">
        <v>0.5</v>
      </c>
      <c r="AE75">
        <v>0.1</v>
      </c>
      <c r="AF75">
        <v>0.6</v>
      </c>
    </row>
    <row r="76" spans="1:35" hidden="1" x14ac:dyDescent="0.25">
      <c r="A76" s="8"/>
      <c r="B76" t="s">
        <v>1004</v>
      </c>
      <c r="C76">
        <v>1</v>
      </c>
      <c r="D76" t="s">
        <v>307</v>
      </c>
      <c r="E76" t="s">
        <v>1492</v>
      </c>
      <c r="F76" t="s">
        <v>378</v>
      </c>
      <c r="G76">
        <v>10</v>
      </c>
      <c r="H76">
        <v>55</v>
      </c>
      <c r="I76">
        <v>35</v>
      </c>
      <c r="L76">
        <v>30</v>
      </c>
      <c r="M76" t="s">
        <v>1582</v>
      </c>
      <c r="N76">
        <v>30</v>
      </c>
      <c r="P76" t="s">
        <v>108</v>
      </c>
      <c r="Q76" s="7">
        <v>1077.2175324675325</v>
      </c>
      <c r="S76" t="s">
        <v>309</v>
      </c>
      <c r="T76" t="s">
        <v>42</v>
      </c>
      <c r="U76" t="s">
        <v>664</v>
      </c>
      <c r="V76" t="s">
        <v>308</v>
      </c>
      <c r="W76" t="s">
        <v>2</v>
      </c>
      <c r="AG76">
        <v>0.08</v>
      </c>
      <c r="AH76">
        <v>0.1</v>
      </c>
      <c r="AI76">
        <v>0.18</v>
      </c>
    </row>
    <row r="77" spans="1:35" hidden="1" x14ac:dyDescent="0.25">
      <c r="A77" s="8"/>
      <c r="B77" t="s">
        <v>1005</v>
      </c>
      <c r="C77">
        <v>1</v>
      </c>
      <c r="D77" t="s">
        <v>307</v>
      </c>
      <c r="E77" t="s">
        <v>1492</v>
      </c>
      <c r="F77" t="s">
        <v>378</v>
      </c>
      <c r="G77">
        <v>10</v>
      </c>
      <c r="H77">
        <v>55</v>
      </c>
      <c r="I77">
        <v>35</v>
      </c>
      <c r="L77">
        <v>12.5</v>
      </c>
      <c r="M77" t="s">
        <v>1582</v>
      </c>
      <c r="N77">
        <v>12.5</v>
      </c>
      <c r="P77" t="s">
        <v>108</v>
      </c>
      <c r="Q77" s="7">
        <v>1077.2175324675325</v>
      </c>
      <c r="S77" t="s">
        <v>309</v>
      </c>
      <c r="T77" t="s">
        <v>42</v>
      </c>
      <c r="U77" t="s">
        <v>664</v>
      </c>
      <c r="V77" t="s">
        <v>308</v>
      </c>
      <c r="W77" t="s">
        <v>2</v>
      </c>
      <c r="AG77">
        <v>0.95</v>
      </c>
      <c r="AH77">
        <v>0.1</v>
      </c>
      <c r="AI77">
        <v>1.05</v>
      </c>
    </row>
    <row r="78" spans="1:35" hidden="1" x14ac:dyDescent="0.25">
      <c r="A78" s="8"/>
      <c r="B78" t="s">
        <v>1006</v>
      </c>
      <c r="C78">
        <v>1</v>
      </c>
      <c r="D78" t="s">
        <v>313</v>
      </c>
      <c r="E78" t="s">
        <v>1492</v>
      </c>
      <c r="F78" t="s">
        <v>260</v>
      </c>
      <c r="G78">
        <v>20</v>
      </c>
      <c r="H78">
        <v>65</v>
      </c>
      <c r="I78">
        <v>15</v>
      </c>
      <c r="L78">
        <v>21.3</v>
      </c>
      <c r="M78" t="s">
        <v>1582</v>
      </c>
      <c r="N78">
        <v>21.3</v>
      </c>
      <c r="P78" t="s">
        <v>108</v>
      </c>
      <c r="Q78" s="7">
        <v>1077.2175324675325</v>
      </c>
      <c r="S78" t="s">
        <v>309</v>
      </c>
      <c r="T78" t="s">
        <v>1484</v>
      </c>
      <c r="U78" t="s">
        <v>664</v>
      </c>
      <c r="V78" t="s">
        <v>308</v>
      </c>
      <c r="W78" t="s">
        <v>2</v>
      </c>
      <c r="AD78">
        <v>0.4</v>
      </c>
      <c r="AE78">
        <v>0.5</v>
      </c>
      <c r="AF78">
        <v>0.9</v>
      </c>
      <c r="AG78">
        <v>0.1</v>
      </c>
      <c r="AH78">
        <v>0.35</v>
      </c>
      <c r="AI78">
        <v>0.44999999999999996</v>
      </c>
    </row>
    <row r="79" spans="1:35" hidden="1" x14ac:dyDescent="0.25">
      <c r="A79" s="8"/>
      <c r="B79" t="s">
        <v>1007</v>
      </c>
      <c r="C79">
        <v>1</v>
      </c>
      <c r="D79" t="s">
        <v>313</v>
      </c>
      <c r="E79" t="s">
        <v>1492</v>
      </c>
      <c r="F79" t="s">
        <v>260</v>
      </c>
      <c r="G79">
        <v>20</v>
      </c>
      <c r="H79">
        <v>65</v>
      </c>
      <c r="I79">
        <v>15</v>
      </c>
      <c r="L79">
        <v>11.8</v>
      </c>
      <c r="M79" t="s">
        <v>1582</v>
      </c>
      <c r="N79">
        <v>11.8</v>
      </c>
      <c r="P79" t="s">
        <v>108</v>
      </c>
      <c r="Q79" s="7">
        <v>1077.2175324675325</v>
      </c>
      <c r="S79" t="s">
        <v>309</v>
      </c>
      <c r="T79" t="s">
        <v>42</v>
      </c>
      <c r="U79" t="s">
        <v>664</v>
      </c>
      <c r="V79" t="s">
        <v>308</v>
      </c>
      <c r="W79" t="s">
        <v>2</v>
      </c>
      <c r="AD79">
        <v>0.3</v>
      </c>
      <c r="AE79">
        <v>0.3</v>
      </c>
      <c r="AF79">
        <v>0.6</v>
      </c>
      <c r="AG79">
        <v>0.2</v>
      </c>
      <c r="AH79">
        <v>0.35</v>
      </c>
      <c r="AI79">
        <v>0.55000000000000004</v>
      </c>
    </row>
    <row r="80" spans="1:35" hidden="1" x14ac:dyDescent="0.25">
      <c r="A80" s="8"/>
      <c r="B80" t="s">
        <v>1008</v>
      </c>
      <c r="C80">
        <v>1</v>
      </c>
      <c r="D80" t="s">
        <v>307</v>
      </c>
      <c r="E80" t="s">
        <v>1492</v>
      </c>
      <c r="F80" t="s">
        <v>260</v>
      </c>
      <c r="G80">
        <v>20</v>
      </c>
      <c r="H80">
        <v>65</v>
      </c>
      <c r="I80">
        <v>15</v>
      </c>
      <c r="L80">
        <v>19</v>
      </c>
      <c r="M80" t="s">
        <v>1582</v>
      </c>
      <c r="N80">
        <v>19</v>
      </c>
      <c r="P80" t="s">
        <v>108</v>
      </c>
      <c r="Q80" s="7">
        <v>1077.2175324675325</v>
      </c>
      <c r="S80" t="s">
        <v>309</v>
      </c>
      <c r="T80" t="s">
        <v>1484</v>
      </c>
      <c r="U80" t="s">
        <v>664</v>
      </c>
      <c r="V80" t="s">
        <v>308</v>
      </c>
      <c r="W80" t="s">
        <v>2</v>
      </c>
      <c r="AG80">
        <v>0.35</v>
      </c>
      <c r="AH80">
        <v>0.1</v>
      </c>
      <c r="AI80">
        <v>0.44999999999999996</v>
      </c>
    </row>
    <row r="81" spans="1:35" hidden="1" x14ac:dyDescent="0.25">
      <c r="A81" s="8"/>
      <c r="B81" t="s">
        <v>1009</v>
      </c>
      <c r="C81">
        <v>1</v>
      </c>
      <c r="D81" t="s">
        <v>307</v>
      </c>
      <c r="E81" t="s">
        <v>1492</v>
      </c>
      <c r="F81" t="s">
        <v>260</v>
      </c>
      <c r="G81">
        <v>20</v>
      </c>
      <c r="H81">
        <v>65</v>
      </c>
      <c r="I81">
        <v>15</v>
      </c>
      <c r="L81">
        <v>33</v>
      </c>
      <c r="M81" t="s">
        <v>1582</v>
      </c>
      <c r="N81">
        <v>33</v>
      </c>
      <c r="P81" t="s">
        <v>108</v>
      </c>
      <c r="Q81" s="7">
        <v>1077.2175324675325</v>
      </c>
      <c r="S81" t="s">
        <v>309</v>
      </c>
      <c r="T81" t="s">
        <v>1484</v>
      </c>
      <c r="U81" t="s">
        <v>664</v>
      </c>
      <c r="V81" t="s">
        <v>308</v>
      </c>
      <c r="W81" t="s">
        <v>2</v>
      </c>
      <c r="AG81">
        <v>0.42</v>
      </c>
      <c r="AH81">
        <v>0.1</v>
      </c>
      <c r="AI81">
        <v>0.52</v>
      </c>
    </row>
    <row r="82" spans="1:35" hidden="1" x14ac:dyDescent="0.25">
      <c r="A82" s="8"/>
      <c r="B82" t="s">
        <v>1010</v>
      </c>
      <c r="C82">
        <v>1</v>
      </c>
      <c r="D82" t="s">
        <v>307</v>
      </c>
      <c r="E82" t="s">
        <v>1492</v>
      </c>
      <c r="F82" t="s">
        <v>260</v>
      </c>
      <c r="G82">
        <v>20</v>
      </c>
      <c r="H82">
        <v>65</v>
      </c>
      <c r="I82">
        <v>15</v>
      </c>
      <c r="L82">
        <v>411.9</v>
      </c>
      <c r="M82" t="s">
        <v>1582</v>
      </c>
      <c r="N82">
        <v>411.9</v>
      </c>
      <c r="P82" t="s">
        <v>108</v>
      </c>
      <c r="Q82" s="7">
        <v>1077.2175324675325</v>
      </c>
      <c r="R82">
        <v>0</v>
      </c>
      <c r="U82" t="s">
        <v>664</v>
      </c>
      <c r="V82" t="s">
        <v>308</v>
      </c>
      <c r="W82" t="s">
        <v>2</v>
      </c>
      <c r="AD82">
        <v>1</v>
      </c>
      <c r="AE82">
        <v>0.25</v>
      </c>
      <c r="AF82">
        <v>1.25</v>
      </c>
      <c r="AG82">
        <v>1.4</v>
      </c>
      <c r="AH82">
        <v>1.1499999999999999</v>
      </c>
      <c r="AI82">
        <v>2.5499999999999998</v>
      </c>
    </row>
    <row r="83" spans="1:35" hidden="1" x14ac:dyDescent="0.25">
      <c r="A83" s="8"/>
      <c r="B83" t="s">
        <v>1011</v>
      </c>
      <c r="C83">
        <v>1</v>
      </c>
      <c r="D83" t="s">
        <v>307</v>
      </c>
      <c r="E83" t="s">
        <v>1492</v>
      </c>
      <c r="F83" t="s">
        <v>260</v>
      </c>
      <c r="G83">
        <v>20</v>
      </c>
      <c r="H83">
        <v>65</v>
      </c>
      <c r="I83">
        <v>15</v>
      </c>
      <c r="L83">
        <v>312.60000000000002</v>
      </c>
      <c r="M83" t="s">
        <v>1582</v>
      </c>
      <c r="N83">
        <v>312.60000000000002</v>
      </c>
      <c r="P83" t="s">
        <v>108</v>
      </c>
      <c r="Q83" s="7">
        <v>1077.2175324675325</v>
      </c>
      <c r="R83">
        <v>0</v>
      </c>
      <c r="U83" t="s">
        <v>664</v>
      </c>
      <c r="V83" t="s">
        <v>308</v>
      </c>
      <c r="W83" t="s">
        <v>2</v>
      </c>
      <c r="AD83">
        <v>1.45</v>
      </c>
      <c r="AE83">
        <v>0.3</v>
      </c>
      <c r="AF83">
        <v>1.75</v>
      </c>
      <c r="AG83">
        <v>1.3</v>
      </c>
      <c r="AH83">
        <v>1.4</v>
      </c>
      <c r="AI83">
        <v>2.7</v>
      </c>
    </row>
    <row r="84" spans="1:35" hidden="1" x14ac:dyDescent="0.25">
      <c r="A84" s="8"/>
      <c r="B84" t="s">
        <v>1012</v>
      </c>
      <c r="C84">
        <v>1</v>
      </c>
      <c r="D84" t="s">
        <v>225</v>
      </c>
      <c r="E84" t="s">
        <v>225</v>
      </c>
      <c r="F84" t="s">
        <v>260</v>
      </c>
      <c r="G84">
        <v>20</v>
      </c>
      <c r="H84">
        <v>65</v>
      </c>
      <c r="I84">
        <v>15</v>
      </c>
      <c r="L84">
        <v>120.4</v>
      </c>
      <c r="M84" t="s">
        <v>1582</v>
      </c>
      <c r="N84">
        <v>120.4</v>
      </c>
      <c r="P84" t="s">
        <v>108</v>
      </c>
      <c r="Q84" s="7">
        <v>1077.2175324675325</v>
      </c>
      <c r="S84" t="s">
        <v>325</v>
      </c>
      <c r="T84" t="s">
        <v>780</v>
      </c>
      <c r="U84" t="s">
        <v>664</v>
      </c>
      <c r="V84" t="s">
        <v>268</v>
      </c>
      <c r="W84" t="s">
        <v>2</v>
      </c>
      <c r="AD84">
        <v>0.25</v>
      </c>
      <c r="AE84">
        <v>0.05</v>
      </c>
      <c r="AF84">
        <v>0.3</v>
      </c>
    </row>
    <row r="85" spans="1:35" hidden="1" x14ac:dyDescent="0.25">
      <c r="A85" s="8"/>
      <c r="B85" t="s">
        <v>1013</v>
      </c>
      <c r="C85">
        <v>1</v>
      </c>
      <c r="D85" t="s">
        <v>225</v>
      </c>
      <c r="E85" t="s">
        <v>225</v>
      </c>
      <c r="F85" t="s">
        <v>260</v>
      </c>
      <c r="G85">
        <v>20</v>
      </c>
      <c r="H85">
        <v>65</v>
      </c>
      <c r="I85">
        <v>15</v>
      </c>
      <c r="L85">
        <v>121.3</v>
      </c>
      <c r="M85" t="s">
        <v>1582</v>
      </c>
      <c r="N85">
        <v>121.3</v>
      </c>
      <c r="P85" t="s">
        <v>108</v>
      </c>
      <c r="Q85" s="7">
        <v>1077.2175324675325</v>
      </c>
      <c r="S85" t="s">
        <v>325</v>
      </c>
      <c r="T85" t="s">
        <v>780</v>
      </c>
      <c r="U85" t="s">
        <v>664</v>
      </c>
      <c r="V85" t="s">
        <v>268</v>
      </c>
      <c r="W85" t="s">
        <v>2</v>
      </c>
      <c r="AD85">
        <v>0.2</v>
      </c>
      <c r="AE85">
        <v>0.05</v>
      </c>
      <c r="AF85">
        <v>0.25</v>
      </c>
      <c r="AG85">
        <v>0.08</v>
      </c>
      <c r="AH85">
        <v>0.08</v>
      </c>
      <c r="AI85">
        <v>0.16</v>
      </c>
    </row>
    <row r="86" spans="1:35" hidden="1" x14ac:dyDescent="0.25">
      <c r="A86" s="8"/>
      <c r="B86" t="s">
        <v>1014</v>
      </c>
      <c r="C86">
        <v>1</v>
      </c>
      <c r="D86" t="s">
        <v>307</v>
      </c>
      <c r="E86" t="s">
        <v>1492</v>
      </c>
      <c r="F86" t="s">
        <v>260</v>
      </c>
      <c r="G86">
        <v>20</v>
      </c>
      <c r="H86">
        <v>65</v>
      </c>
      <c r="I86">
        <v>15</v>
      </c>
      <c r="L86">
        <v>49</v>
      </c>
      <c r="M86" t="s">
        <v>1582</v>
      </c>
      <c r="N86">
        <v>49</v>
      </c>
      <c r="P86" t="s">
        <v>108</v>
      </c>
      <c r="Q86" s="7">
        <v>1077.2175324675325</v>
      </c>
      <c r="S86" t="s">
        <v>330</v>
      </c>
      <c r="T86" t="s">
        <v>42</v>
      </c>
      <c r="U86" t="s">
        <v>664</v>
      </c>
      <c r="V86" t="s">
        <v>621</v>
      </c>
      <c r="W86" t="s">
        <v>2</v>
      </c>
      <c r="AH86">
        <v>0.05</v>
      </c>
      <c r="AI86">
        <v>0.05</v>
      </c>
    </row>
    <row r="87" spans="1:35" hidden="1" x14ac:dyDescent="0.25">
      <c r="A87" s="8"/>
      <c r="B87" t="s">
        <v>1015</v>
      </c>
      <c r="C87">
        <v>1</v>
      </c>
      <c r="D87" t="s">
        <v>307</v>
      </c>
      <c r="E87" t="s">
        <v>1492</v>
      </c>
      <c r="F87" t="s">
        <v>260</v>
      </c>
      <c r="G87">
        <v>20</v>
      </c>
      <c r="H87">
        <v>65</v>
      </c>
      <c r="I87">
        <v>15</v>
      </c>
      <c r="L87">
        <v>42.6</v>
      </c>
      <c r="M87" t="s">
        <v>1582</v>
      </c>
      <c r="N87">
        <v>42.6</v>
      </c>
      <c r="P87" t="s">
        <v>108</v>
      </c>
      <c r="Q87" s="7">
        <v>1077.2175324675325</v>
      </c>
      <c r="S87" t="s">
        <v>330</v>
      </c>
      <c r="T87" t="s">
        <v>42</v>
      </c>
      <c r="U87" t="s">
        <v>664</v>
      </c>
      <c r="V87" t="s">
        <v>621</v>
      </c>
      <c r="W87" t="s">
        <v>2</v>
      </c>
      <c r="AG87">
        <v>0.6</v>
      </c>
      <c r="AH87">
        <v>0.2</v>
      </c>
      <c r="AI87">
        <v>0.8</v>
      </c>
    </row>
    <row r="88" spans="1:35" hidden="1" x14ac:dyDescent="0.25">
      <c r="A88" s="8"/>
      <c r="B88" t="s">
        <v>1016</v>
      </c>
      <c r="C88">
        <v>1</v>
      </c>
      <c r="D88" t="s">
        <v>313</v>
      </c>
      <c r="E88" t="s">
        <v>1492</v>
      </c>
      <c r="F88" t="s">
        <v>260</v>
      </c>
      <c r="G88">
        <v>20</v>
      </c>
      <c r="H88">
        <v>65</v>
      </c>
      <c r="I88">
        <v>15</v>
      </c>
      <c r="L88">
        <v>81.2</v>
      </c>
      <c r="M88" t="s">
        <v>1582</v>
      </c>
      <c r="N88">
        <v>81.2</v>
      </c>
      <c r="P88" t="s">
        <v>108</v>
      </c>
      <c r="Q88" s="7">
        <v>1077.2175324675325</v>
      </c>
      <c r="S88" t="s">
        <v>325</v>
      </c>
      <c r="T88" t="s">
        <v>42</v>
      </c>
      <c r="U88" t="s">
        <v>664</v>
      </c>
      <c r="V88" t="s">
        <v>621</v>
      </c>
      <c r="W88" t="s">
        <v>2</v>
      </c>
      <c r="AD88">
        <v>0.9</v>
      </c>
      <c r="AE88">
        <v>0.3</v>
      </c>
      <c r="AF88">
        <v>1.2</v>
      </c>
    </row>
    <row r="89" spans="1:35" hidden="1" x14ac:dyDescent="0.25">
      <c r="A89" s="8"/>
      <c r="B89" t="s">
        <v>1017</v>
      </c>
      <c r="C89">
        <v>1</v>
      </c>
      <c r="D89" t="s">
        <v>313</v>
      </c>
      <c r="E89" t="s">
        <v>1492</v>
      </c>
      <c r="F89" t="s">
        <v>260</v>
      </c>
      <c r="G89">
        <v>20</v>
      </c>
      <c r="H89">
        <v>65</v>
      </c>
      <c r="I89">
        <v>15</v>
      </c>
      <c r="L89">
        <v>74.8</v>
      </c>
      <c r="M89" t="s">
        <v>1582</v>
      </c>
      <c r="N89">
        <v>74.8</v>
      </c>
      <c r="P89" t="s">
        <v>108</v>
      </c>
      <c r="Q89" s="7">
        <v>1077.2175324675325</v>
      </c>
      <c r="S89" t="s">
        <v>325</v>
      </c>
      <c r="T89" t="s">
        <v>42</v>
      </c>
      <c r="U89" t="s">
        <v>664</v>
      </c>
      <c r="V89" t="s">
        <v>621</v>
      </c>
      <c r="W89" t="s">
        <v>2</v>
      </c>
      <c r="AD89">
        <v>0.25</v>
      </c>
      <c r="AE89">
        <v>0.08</v>
      </c>
      <c r="AF89">
        <v>0.33</v>
      </c>
      <c r="AG89">
        <v>0.08</v>
      </c>
      <c r="AH89">
        <v>0.03</v>
      </c>
      <c r="AI89">
        <v>0.11</v>
      </c>
    </row>
    <row r="90" spans="1:35" hidden="1" x14ac:dyDescent="0.25">
      <c r="A90" s="8"/>
      <c r="B90" t="s">
        <v>1018</v>
      </c>
      <c r="C90">
        <v>1</v>
      </c>
      <c r="D90" t="s">
        <v>313</v>
      </c>
      <c r="E90" t="s">
        <v>1492</v>
      </c>
      <c r="F90" t="s">
        <v>336</v>
      </c>
      <c r="G90">
        <v>15</v>
      </c>
      <c r="H90">
        <v>20</v>
      </c>
      <c r="I90">
        <v>65</v>
      </c>
      <c r="L90">
        <v>18.2</v>
      </c>
      <c r="M90" t="s">
        <v>1582</v>
      </c>
      <c r="N90">
        <v>18.2</v>
      </c>
      <c r="P90" t="s">
        <v>108</v>
      </c>
      <c r="Q90" s="7">
        <v>1077.2175324675325</v>
      </c>
      <c r="S90" t="s">
        <v>325</v>
      </c>
      <c r="T90" t="s">
        <v>42</v>
      </c>
      <c r="U90" t="s">
        <v>664</v>
      </c>
      <c r="V90" t="s">
        <v>621</v>
      </c>
      <c r="W90" t="s">
        <v>2</v>
      </c>
      <c r="AD90">
        <v>0.1</v>
      </c>
      <c r="AE90">
        <v>0.3</v>
      </c>
      <c r="AF90">
        <v>0.4</v>
      </c>
      <c r="AG90">
        <v>0.02</v>
      </c>
      <c r="AH90">
        <v>0.08</v>
      </c>
      <c r="AI90">
        <v>0.1</v>
      </c>
    </row>
    <row r="91" spans="1:35" hidden="1" x14ac:dyDescent="0.25">
      <c r="A91" s="8"/>
      <c r="B91" t="s">
        <v>1019</v>
      </c>
      <c r="C91">
        <v>1</v>
      </c>
      <c r="D91" t="s">
        <v>313</v>
      </c>
      <c r="E91" t="s">
        <v>1492</v>
      </c>
      <c r="F91" t="s">
        <v>258</v>
      </c>
      <c r="G91">
        <v>30</v>
      </c>
      <c r="H91">
        <v>35</v>
      </c>
      <c r="I91">
        <v>35</v>
      </c>
      <c r="L91">
        <v>35.799999999999997</v>
      </c>
      <c r="M91" t="s">
        <v>1582</v>
      </c>
      <c r="N91">
        <v>35.799999999999997</v>
      </c>
      <c r="P91" t="s">
        <v>108</v>
      </c>
      <c r="Q91" s="7">
        <v>1077.2175324675325</v>
      </c>
      <c r="S91" t="s">
        <v>325</v>
      </c>
      <c r="T91" t="s">
        <v>1484</v>
      </c>
      <c r="U91" t="s">
        <v>664</v>
      </c>
      <c r="V91" t="s">
        <v>621</v>
      </c>
      <c r="W91" t="s">
        <v>2</v>
      </c>
      <c r="AD91">
        <v>0.35</v>
      </c>
      <c r="AE91">
        <v>1</v>
      </c>
      <c r="AF91">
        <v>1.35</v>
      </c>
      <c r="AG91">
        <v>0.1</v>
      </c>
      <c r="AH91">
        <v>0.15</v>
      </c>
      <c r="AI91">
        <v>0.25</v>
      </c>
    </row>
    <row r="92" spans="1:35" hidden="1" x14ac:dyDescent="0.25">
      <c r="A92" s="8"/>
      <c r="B92" t="s">
        <v>1020</v>
      </c>
      <c r="C92">
        <v>1</v>
      </c>
      <c r="D92" t="s">
        <v>307</v>
      </c>
      <c r="E92" t="s">
        <v>225</v>
      </c>
      <c r="F92" t="s">
        <v>258</v>
      </c>
      <c r="G92">
        <v>30</v>
      </c>
      <c r="H92">
        <v>35</v>
      </c>
      <c r="I92">
        <v>35</v>
      </c>
      <c r="L92">
        <v>20.9</v>
      </c>
      <c r="M92" t="s">
        <v>1582</v>
      </c>
      <c r="N92">
        <v>20.9</v>
      </c>
      <c r="P92" t="s">
        <v>108</v>
      </c>
      <c r="Q92" s="7">
        <v>1077.2175324675325</v>
      </c>
      <c r="S92" t="s">
        <v>309</v>
      </c>
      <c r="T92" t="s">
        <v>1484</v>
      </c>
      <c r="U92" t="s">
        <v>664</v>
      </c>
      <c r="V92" t="s">
        <v>621</v>
      </c>
      <c r="W92" t="s">
        <v>2</v>
      </c>
      <c r="AD92">
        <v>0.28000000000000003</v>
      </c>
      <c r="AE92">
        <v>0.4</v>
      </c>
      <c r="AF92">
        <v>0.68</v>
      </c>
    </row>
    <row r="93" spans="1:35" hidden="1" x14ac:dyDescent="0.25">
      <c r="A93" s="8"/>
      <c r="B93" t="s">
        <v>1021</v>
      </c>
      <c r="C93">
        <v>1</v>
      </c>
      <c r="D93" t="s">
        <v>307</v>
      </c>
      <c r="E93" t="s">
        <v>225</v>
      </c>
      <c r="F93" t="s">
        <v>258</v>
      </c>
      <c r="G93">
        <v>30</v>
      </c>
      <c r="H93">
        <v>35</v>
      </c>
      <c r="I93">
        <v>35</v>
      </c>
      <c r="L93">
        <v>21.5</v>
      </c>
      <c r="M93" t="s">
        <v>1582</v>
      </c>
      <c r="N93">
        <v>21.5</v>
      </c>
      <c r="P93" t="s">
        <v>108</v>
      </c>
      <c r="Q93" s="7">
        <v>1077.2175324675325</v>
      </c>
      <c r="S93" t="s">
        <v>309</v>
      </c>
      <c r="T93" t="s">
        <v>1484</v>
      </c>
      <c r="U93" t="s">
        <v>664</v>
      </c>
      <c r="V93" t="s">
        <v>621</v>
      </c>
      <c r="W93" t="s">
        <v>2</v>
      </c>
      <c r="AD93">
        <v>0.2</v>
      </c>
      <c r="AE93">
        <v>0.2</v>
      </c>
      <c r="AF93">
        <v>0.4</v>
      </c>
    </row>
    <row r="94" spans="1:35" hidden="1" x14ac:dyDescent="0.25">
      <c r="A94" s="8"/>
      <c r="B94" t="s">
        <v>1022</v>
      </c>
      <c r="C94">
        <v>1</v>
      </c>
      <c r="D94" t="s">
        <v>343</v>
      </c>
      <c r="E94" t="s">
        <v>1492</v>
      </c>
      <c r="F94" t="s">
        <v>336</v>
      </c>
      <c r="G94">
        <v>15</v>
      </c>
      <c r="H94">
        <v>20</v>
      </c>
      <c r="I94">
        <v>65</v>
      </c>
      <c r="L94">
        <v>19</v>
      </c>
      <c r="M94" t="s">
        <v>1582</v>
      </c>
      <c r="N94">
        <v>19</v>
      </c>
      <c r="P94" t="s">
        <v>108</v>
      </c>
      <c r="Q94" s="7">
        <v>1077.2175324675325</v>
      </c>
      <c r="S94" t="s">
        <v>325</v>
      </c>
      <c r="T94" t="s">
        <v>1484</v>
      </c>
      <c r="U94" t="s">
        <v>664</v>
      </c>
      <c r="V94" t="s">
        <v>621</v>
      </c>
      <c r="W94" t="s">
        <v>2</v>
      </c>
      <c r="AD94">
        <v>0.2</v>
      </c>
      <c r="AE94">
        <v>0.23</v>
      </c>
      <c r="AF94">
        <v>0.43000000000000005</v>
      </c>
    </row>
    <row r="95" spans="1:35" hidden="1" x14ac:dyDescent="0.25">
      <c r="A95" s="8"/>
      <c r="B95" t="s">
        <v>1023</v>
      </c>
      <c r="C95">
        <v>1</v>
      </c>
      <c r="D95" t="s">
        <v>343</v>
      </c>
      <c r="E95" t="s">
        <v>1492</v>
      </c>
      <c r="F95" t="s">
        <v>336</v>
      </c>
      <c r="G95">
        <v>15</v>
      </c>
      <c r="H95">
        <v>20</v>
      </c>
      <c r="I95">
        <v>65</v>
      </c>
      <c r="L95">
        <v>41.3</v>
      </c>
      <c r="M95" t="s">
        <v>1582</v>
      </c>
      <c r="N95">
        <v>41.3</v>
      </c>
      <c r="P95" t="s">
        <v>108</v>
      </c>
      <c r="Q95" s="7">
        <v>1077.2175324675325</v>
      </c>
      <c r="S95" t="s">
        <v>325</v>
      </c>
      <c r="T95" t="s">
        <v>780</v>
      </c>
      <c r="U95" t="s">
        <v>664</v>
      </c>
      <c r="V95" t="s">
        <v>621</v>
      </c>
      <c r="W95" t="s">
        <v>2</v>
      </c>
      <c r="AD95">
        <v>0.13</v>
      </c>
      <c r="AE95">
        <v>0.15</v>
      </c>
      <c r="AF95">
        <v>0.28000000000000003</v>
      </c>
    </row>
    <row r="96" spans="1:35" hidden="1" x14ac:dyDescent="0.25">
      <c r="A96" s="8"/>
      <c r="B96" t="s">
        <v>1024</v>
      </c>
      <c r="C96">
        <v>1</v>
      </c>
      <c r="D96" t="s">
        <v>307</v>
      </c>
      <c r="E96" t="s">
        <v>1492</v>
      </c>
      <c r="F96" t="s">
        <v>261</v>
      </c>
      <c r="G96">
        <v>40</v>
      </c>
      <c r="H96">
        <v>40</v>
      </c>
      <c r="I96">
        <v>20</v>
      </c>
      <c r="L96">
        <v>74.8</v>
      </c>
      <c r="M96" t="s">
        <v>1582</v>
      </c>
      <c r="N96">
        <v>74.8</v>
      </c>
      <c r="P96" t="s">
        <v>108</v>
      </c>
      <c r="Q96" s="7">
        <v>1077.2175324675325</v>
      </c>
      <c r="S96" t="s">
        <v>309</v>
      </c>
      <c r="T96" t="s">
        <v>1484</v>
      </c>
      <c r="U96" t="s">
        <v>664</v>
      </c>
      <c r="V96" t="s">
        <v>268</v>
      </c>
      <c r="W96" t="s">
        <v>2</v>
      </c>
      <c r="AD96">
        <v>0.08</v>
      </c>
      <c r="AE96">
        <v>0.4</v>
      </c>
      <c r="AF96">
        <v>0.48000000000000004</v>
      </c>
    </row>
    <row r="97" spans="1:35" hidden="1" x14ac:dyDescent="0.25">
      <c r="A97" s="8"/>
      <c r="B97" t="s">
        <v>1025</v>
      </c>
      <c r="C97">
        <v>1</v>
      </c>
      <c r="D97" t="s">
        <v>307</v>
      </c>
      <c r="E97" t="s">
        <v>1492</v>
      </c>
      <c r="F97" t="s">
        <v>261</v>
      </c>
      <c r="G97">
        <v>40</v>
      </c>
      <c r="H97">
        <v>40</v>
      </c>
      <c r="I97">
        <v>20</v>
      </c>
      <c r="L97">
        <v>80.599999999999994</v>
      </c>
      <c r="M97" t="s">
        <v>1582</v>
      </c>
      <c r="N97">
        <v>80.599999999999994</v>
      </c>
      <c r="P97" t="s">
        <v>108</v>
      </c>
      <c r="Q97" s="7">
        <v>1077.2175324675325</v>
      </c>
      <c r="S97" t="s">
        <v>309</v>
      </c>
      <c r="T97" t="s">
        <v>1484</v>
      </c>
      <c r="U97" t="s">
        <v>664</v>
      </c>
      <c r="V97" t="s">
        <v>268</v>
      </c>
      <c r="W97" t="s">
        <v>2</v>
      </c>
      <c r="AD97">
        <v>0.12</v>
      </c>
      <c r="AE97">
        <v>0.17</v>
      </c>
      <c r="AF97">
        <v>0.29000000000000004</v>
      </c>
    </row>
    <row r="98" spans="1:35" hidden="1" x14ac:dyDescent="0.25">
      <c r="A98" s="8"/>
      <c r="B98" t="s">
        <v>1026</v>
      </c>
      <c r="C98">
        <v>1</v>
      </c>
      <c r="D98" t="s">
        <v>313</v>
      </c>
      <c r="E98" t="s">
        <v>1492</v>
      </c>
      <c r="F98" t="s">
        <v>379</v>
      </c>
      <c r="G98">
        <v>5</v>
      </c>
      <c r="H98">
        <v>45</v>
      </c>
      <c r="I98">
        <v>50</v>
      </c>
      <c r="L98">
        <v>35.6</v>
      </c>
      <c r="M98" t="s">
        <v>1582</v>
      </c>
      <c r="N98">
        <v>35.6</v>
      </c>
      <c r="P98" t="s">
        <v>108</v>
      </c>
      <c r="Q98" s="7">
        <v>1077.2175324675325</v>
      </c>
      <c r="S98" t="s">
        <v>309</v>
      </c>
      <c r="T98" t="s">
        <v>42</v>
      </c>
      <c r="U98" t="s">
        <v>664</v>
      </c>
      <c r="V98" t="s">
        <v>308</v>
      </c>
      <c r="W98" t="s">
        <v>2</v>
      </c>
      <c r="AD98">
        <v>0.05</v>
      </c>
      <c r="AF98">
        <v>0.05</v>
      </c>
      <c r="AG98">
        <v>0.25</v>
      </c>
      <c r="AH98">
        <v>0.15</v>
      </c>
      <c r="AI98">
        <v>0.4</v>
      </c>
    </row>
    <row r="99" spans="1:35" hidden="1" x14ac:dyDescent="0.25">
      <c r="A99" s="8"/>
      <c r="B99" t="s">
        <v>1027</v>
      </c>
      <c r="C99">
        <v>1</v>
      </c>
      <c r="D99" t="s">
        <v>313</v>
      </c>
      <c r="E99" t="s">
        <v>1492</v>
      </c>
      <c r="F99" t="s">
        <v>379</v>
      </c>
      <c r="G99">
        <v>5</v>
      </c>
      <c r="H99">
        <v>45</v>
      </c>
      <c r="I99">
        <v>50</v>
      </c>
      <c r="L99">
        <v>29</v>
      </c>
      <c r="M99" t="s">
        <v>1582</v>
      </c>
      <c r="N99">
        <v>29</v>
      </c>
      <c r="P99" t="s">
        <v>108</v>
      </c>
      <c r="Q99" s="7">
        <v>1077.2175324675325</v>
      </c>
      <c r="S99" t="s">
        <v>309</v>
      </c>
      <c r="T99" t="s">
        <v>42</v>
      </c>
      <c r="U99" t="s">
        <v>664</v>
      </c>
      <c r="V99" t="s">
        <v>308</v>
      </c>
      <c r="W99" t="s">
        <v>2</v>
      </c>
      <c r="AD99">
        <v>0.1</v>
      </c>
      <c r="AF99">
        <v>0.1</v>
      </c>
      <c r="AG99">
        <v>0.15</v>
      </c>
      <c r="AH99">
        <v>0.05</v>
      </c>
      <c r="AI99">
        <v>0.2</v>
      </c>
    </row>
    <row r="100" spans="1:35" hidden="1" x14ac:dyDescent="0.25">
      <c r="A100" s="8"/>
      <c r="B100" t="s">
        <v>1028</v>
      </c>
      <c r="C100">
        <v>1</v>
      </c>
      <c r="D100" t="s">
        <v>313</v>
      </c>
      <c r="E100" t="s">
        <v>1492</v>
      </c>
      <c r="F100" t="s">
        <v>260</v>
      </c>
      <c r="G100">
        <v>20</v>
      </c>
      <c r="H100">
        <v>65</v>
      </c>
      <c r="I100">
        <v>15</v>
      </c>
      <c r="L100">
        <v>21.3</v>
      </c>
      <c r="M100" t="s">
        <v>1582</v>
      </c>
      <c r="N100">
        <v>21.3</v>
      </c>
      <c r="P100" t="s">
        <v>108</v>
      </c>
      <c r="Q100" s="7">
        <v>1172.7699248120302</v>
      </c>
      <c r="S100" t="s">
        <v>309</v>
      </c>
      <c r="T100" t="s">
        <v>1484</v>
      </c>
      <c r="U100" t="s">
        <v>664</v>
      </c>
      <c r="V100" t="s">
        <v>308</v>
      </c>
      <c r="W100" t="s">
        <v>2</v>
      </c>
      <c r="AD100">
        <v>0.18</v>
      </c>
      <c r="AE100">
        <v>0.55000000000000004</v>
      </c>
      <c r="AF100">
        <v>0.73</v>
      </c>
      <c r="AH100">
        <v>0.05</v>
      </c>
      <c r="AI100">
        <v>0.05</v>
      </c>
    </row>
    <row r="101" spans="1:35" hidden="1" x14ac:dyDescent="0.25">
      <c r="A101" s="8"/>
      <c r="B101" t="s">
        <v>1029</v>
      </c>
      <c r="C101">
        <v>1</v>
      </c>
      <c r="D101" t="s">
        <v>313</v>
      </c>
      <c r="E101" t="s">
        <v>1492</v>
      </c>
      <c r="F101" t="s">
        <v>260</v>
      </c>
      <c r="G101">
        <v>20</v>
      </c>
      <c r="H101">
        <v>65</v>
      </c>
      <c r="I101">
        <v>15</v>
      </c>
      <c r="L101">
        <v>11.8</v>
      </c>
      <c r="M101" t="s">
        <v>1582</v>
      </c>
      <c r="N101">
        <v>11.8</v>
      </c>
      <c r="P101" t="s">
        <v>108</v>
      </c>
      <c r="Q101" s="7">
        <v>1172.7699248120302</v>
      </c>
      <c r="S101" t="s">
        <v>309</v>
      </c>
      <c r="T101" t="s">
        <v>42</v>
      </c>
      <c r="U101" t="s">
        <v>664</v>
      </c>
      <c r="V101" t="s">
        <v>308</v>
      </c>
      <c r="W101" t="s">
        <v>2</v>
      </c>
      <c r="AD101">
        <v>0.08</v>
      </c>
      <c r="AE101">
        <v>0.5</v>
      </c>
      <c r="AF101">
        <v>0.57999999999999996</v>
      </c>
      <c r="AG101">
        <v>0.03</v>
      </c>
      <c r="AH101">
        <v>0.23</v>
      </c>
      <c r="AI101">
        <v>0.26</v>
      </c>
    </row>
    <row r="102" spans="1:35" hidden="1" x14ac:dyDescent="0.25">
      <c r="A102" s="8"/>
      <c r="B102" t="s">
        <v>1030</v>
      </c>
      <c r="C102">
        <v>1</v>
      </c>
      <c r="D102" t="s">
        <v>307</v>
      </c>
      <c r="E102" t="s">
        <v>1492</v>
      </c>
      <c r="F102" t="s">
        <v>260</v>
      </c>
      <c r="G102">
        <v>20</v>
      </c>
      <c r="H102">
        <v>65</v>
      </c>
      <c r="I102">
        <v>15</v>
      </c>
      <c r="L102">
        <v>19</v>
      </c>
      <c r="M102" t="s">
        <v>1582</v>
      </c>
      <c r="N102">
        <v>19</v>
      </c>
      <c r="P102" t="s">
        <v>108</v>
      </c>
      <c r="Q102" s="7">
        <v>1172.7699248120302</v>
      </c>
      <c r="S102" t="s">
        <v>309</v>
      </c>
      <c r="T102" t="s">
        <v>1484</v>
      </c>
      <c r="U102" t="s">
        <v>664</v>
      </c>
      <c r="V102" t="s">
        <v>308</v>
      </c>
      <c r="W102" t="s">
        <v>2</v>
      </c>
      <c r="AG102">
        <v>0.12</v>
      </c>
      <c r="AH102">
        <v>0.1</v>
      </c>
      <c r="AI102">
        <v>0.22</v>
      </c>
    </row>
    <row r="103" spans="1:35" hidden="1" x14ac:dyDescent="0.25">
      <c r="A103" s="8"/>
      <c r="B103" t="s">
        <v>1031</v>
      </c>
      <c r="C103">
        <v>1</v>
      </c>
      <c r="D103" t="s">
        <v>307</v>
      </c>
      <c r="E103" t="s">
        <v>1492</v>
      </c>
      <c r="F103" t="s">
        <v>260</v>
      </c>
      <c r="G103">
        <v>20</v>
      </c>
      <c r="H103">
        <v>65</v>
      </c>
      <c r="I103">
        <v>15</v>
      </c>
      <c r="L103">
        <v>33</v>
      </c>
      <c r="M103" t="s">
        <v>1582</v>
      </c>
      <c r="N103">
        <v>33</v>
      </c>
      <c r="P103" t="s">
        <v>108</v>
      </c>
      <c r="Q103" s="7">
        <v>1172.7699248120302</v>
      </c>
      <c r="S103" t="s">
        <v>309</v>
      </c>
      <c r="T103" t="s">
        <v>1484</v>
      </c>
      <c r="U103" t="s">
        <v>664</v>
      </c>
      <c r="V103" t="s">
        <v>308</v>
      </c>
      <c r="W103" t="s">
        <v>2</v>
      </c>
      <c r="AG103">
        <v>0.02</v>
      </c>
      <c r="AH103">
        <v>0.06</v>
      </c>
      <c r="AI103">
        <v>0.08</v>
      </c>
    </row>
    <row r="104" spans="1:35" hidden="1" x14ac:dyDescent="0.25">
      <c r="A104" s="8"/>
      <c r="B104" t="s">
        <v>1032</v>
      </c>
      <c r="C104">
        <v>1</v>
      </c>
      <c r="D104" t="s">
        <v>307</v>
      </c>
      <c r="E104" t="s">
        <v>1492</v>
      </c>
      <c r="F104" t="s">
        <v>260</v>
      </c>
      <c r="G104">
        <v>20</v>
      </c>
      <c r="H104">
        <v>65</v>
      </c>
      <c r="I104">
        <v>15</v>
      </c>
      <c r="L104">
        <v>411.9</v>
      </c>
      <c r="M104" t="s">
        <v>1582</v>
      </c>
      <c r="N104">
        <v>411.9</v>
      </c>
      <c r="P104" t="s">
        <v>108</v>
      </c>
      <c r="Q104" s="7">
        <v>1172.7699248120302</v>
      </c>
      <c r="R104">
        <v>0</v>
      </c>
      <c r="U104" t="s">
        <v>664</v>
      </c>
      <c r="V104" t="s">
        <v>308</v>
      </c>
      <c r="W104" t="s">
        <v>2</v>
      </c>
      <c r="AD104">
        <v>1.1000000000000001</v>
      </c>
      <c r="AE104">
        <v>0.52</v>
      </c>
      <c r="AF104">
        <v>1.62</v>
      </c>
      <c r="AG104">
        <v>1.55</v>
      </c>
      <c r="AH104">
        <v>1.02</v>
      </c>
      <c r="AI104">
        <v>2.5700000000000003</v>
      </c>
    </row>
    <row r="105" spans="1:35" hidden="1" x14ac:dyDescent="0.25">
      <c r="A105" s="8"/>
      <c r="B105" t="s">
        <v>1033</v>
      </c>
      <c r="C105">
        <v>1</v>
      </c>
      <c r="D105" t="s">
        <v>307</v>
      </c>
      <c r="E105" t="s">
        <v>1492</v>
      </c>
      <c r="F105" t="s">
        <v>260</v>
      </c>
      <c r="G105">
        <v>20</v>
      </c>
      <c r="H105">
        <v>65</v>
      </c>
      <c r="I105">
        <v>15</v>
      </c>
      <c r="L105">
        <v>312.60000000000002</v>
      </c>
      <c r="M105" t="s">
        <v>1582</v>
      </c>
      <c r="N105">
        <v>312.60000000000002</v>
      </c>
      <c r="P105" t="s">
        <v>108</v>
      </c>
      <c r="Q105" s="7">
        <v>1172.7699248120302</v>
      </c>
      <c r="R105">
        <v>0</v>
      </c>
      <c r="U105" t="s">
        <v>664</v>
      </c>
      <c r="V105" t="s">
        <v>308</v>
      </c>
      <c r="W105" t="s">
        <v>2</v>
      </c>
      <c r="AD105">
        <v>1.35</v>
      </c>
      <c r="AE105">
        <v>0.7</v>
      </c>
      <c r="AF105">
        <v>2.0499999999999998</v>
      </c>
      <c r="AG105">
        <v>2.2999999999999998</v>
      </c>
      <c r="AH105">
        <v>1.8</v>
      </c>
      <c r="AI105">
        <v>4.0999999999999996</v>
      </c>
    </row>
    <row r="106" spans="1:35" hidden="1" x14ac:dyDescent="0.25">
      <c r="A106" s="8"/>
      <c r="B106" t="s">
        <v>1034</v>
      </c>
      <c r="C106">
        <v>1</v>
      </c>
      <c r="D106" t="s">
        <v>225</v>
      </c>
      <c r="E106" t="s">
        <v>225</v>
      </c>
      <c r="F106" t="s">
        <v>260</v>
      </c>
      <c r="G106">
        <v>20</v>
      </c>
      <c r="H106">
        <v>65</v>
      </c>
      <c r="I106">
        <v>15</v>
      </c>
      <c r="L106">
        <v>120.4</v>
      </c>
      <c r="M106" t="s">
        <v>1582</v>
      </c>
      <c r="N106">
        <v>120.4</v>
      </c>
      <c r="P106" t="s">
        <v>108</v>
      </c>
      <c r="Q106" s="7">
        <v>1172.7699248120302</v>
      </c>
      <c r="S106" t="s">
        <v>325</v>
      </c>
      <c r="T106" t="s">
        <v>780</v>
      </c>
      <c r="U106" t="s">
        <v>664</v>
      </c>
      <c r="V106" t="s">
        <v>268</v>
      </c>
      <c r="W106" t="s">
        <v>2</v>
      </c>
      <c r="AD106">
        <v>1.25</v>
      </c>
      <c r="AE106">
        <v>0.45</v>
      </c>
      <c r="AF106">
        <v>1.7</v>
      </c>
      <c r="AG106">
        <v>0.45</v>
      </c>
      <c r="AH106">
        <v>0.83</v>
      </c>
      <c r="AI106">
        <v>1.28</v>
      </c>
    </row>
    <row r="107" spans="1:35" hidden="1" x14ac:dyDescent="0.25">
      <c r="A107" s="8"/>
      <c r="B107" t="s">
        <v>1035</v>
      </c>
      <c r="C107">
        <v>1</v>
      </c>
      <c r="D107" t="s">
        <v>225</v>
      </c>
      <c r="E107" t="s">
        <v>225</v>
      </c>
      <c r="F107" t="s">
        <v>260</v>
      </c>
      <c r="G107">
        <v>20</v>
      </c>
      <c r="H107">
        <v>65</v>
      </c>
      <c r="I107">
        <v>15</v>
      </c>
      <c r="L107">
        <v>121.3</v>
      </c>
      <c r="M107" t="s">
        <v>1582</v>
      </c>
      <c r="N107">
        <v>121.3</v>
      </c>
      <c r="P107" t="s">
        <v>108</v>
      </c>
      <c r="Q107" s="7">
        <v>1172.7699248120302</v>
      </c>
      <c r="S107" t="s">
        <v>325</v>
      </c>
      <c r="T107" t="s">
        <v>780</v>
      </c>
      <c r="U107" t="s">
        <v>664</v>
      </c>
      <c r="V107" t="s">
        <v>268</v>
      </c>
      <c r="W107" t="s">
        <v>2</v>
      </c>
      <c r="AD107">
        <v>1.25</v>
      </c>
      <c r="AE107">
        <v>0.45</v>
      </c>
      <c r="AF107">
        <v>1.7</v>
      </c>
      <c r="AG107">
        <v>0.6</v>
      </c>
      <c r="AH107">
        <v>1.45</v>
      </c>
      <c r="AI107">
        <v>2.0499999999999998</v>
      </c>
    </row>
    <row r="108" spans="1:35" hidden="1" x14ac:dyDescent="0.25">
      <c r="A108" s="8"/>
      <c r="B108" t="s">
        <v>1036</v>
      </c>
      <c r="C108">
        <v>1</v>
      </c>
      <c r="D108" t="s">
        <v>307</v>
      </c>
      <c r="E108" t="s">
        <v>1492</v>
      </c>
      <c r="F108" t="s">
        <v>260</v>
      </c>
      <c r="G108">
        <v>20</v>
      </c>
      <c r="H108">
        <v>65</v>
      </c>
      <c r="I108">
        <v>15</v>
      </c>
      <c r="L108">
        <v>49</v>
      </c>
      <c r="M108" t="s">
        <v>1582</v>
      </c>
      <c r="N108">
        <v>49</v>
      </c>
      <c r="P108" t="s">
        <v>108</v>
      </c>
      <c r="Q108" s="7">
        <v>1172.7699248120302</v>
      </c>
      <c r="S108" t="s">
        <v>330</v>
      </c>
      <c r="T108" t="s">
        <v>42</v>
      </c>
      <c r="U108" t="s">
        <v>664</v>
      </c>
      <c r="V108" t="s">
        <v>621</v>
      </c>
      <c r="W108" t="s">
        <v>2</v>
      </c>
      <c r="AG108">
        <v>0.08</v>
      </c>
      <c r="AH108">
        <v>0.14000000000000001</v>
      </c>
      <c r="AI108">
        <v>0.22000000000000003</v>
      </c>
    </row>
    <row r="109" spans="1:35" hidden="1" x14ac:dyDescent="0.25">
      <c r="A109" s="8"/>
      <c r="B109" t="s">
        <v>1037</v>
      </c>
      <c r="C109">
        <v>1</v>
      </c>
      <c r="D109" t="s">
        <v>307</v>
      </c>
      <c r="E109" t="s">
        <v>1492</v>
      </c>
      <c r="F109" t="s">
        <v>260</v>
      </c>
      <c r="G109">
        <v>20</v>
      </c>
      <c r="H109">
        <v>65</v>
      </c>
      <c r="I109">
        <v>15</v>
      </c>
      <c r="L109">
        <v>42.6</v>
      </c>
      <c r="M109" t="s">
        <v>1582</v>
      </c>
      <c r="N109">
        <v>42.6</v>
      </c>
      <c r="P109" t="s">
        <v>108</v>
      </c>
      <c r="Q109" s="7">
        <v>1172.7699248120302</v>
      </c>
      <c r="S109" t="s">
        <v>330</v>
      </c>
      <c r="T109" t="s">
        <v>42</v>
      </c>
      <c r="U109" t="s">
        <v>664</v>
      </c>
      <c r="V109" t="s">
        <v>621</v>
      </c>
      <c r="W109" t="s">
        <v>2</v>
      </c>
      <c r="AG109">
        <v>0.08</v>
      </c>
      <c r="AH109">
        <v>0.08</v>
      </c>
      <c r="AI109">
        <v>0.16</v>
      </c>
    </row>
    <row r="110" spans="1:35" hidden="1" x14ac:dyDescent="0.25">
      <c r="A110" s="8"/>
      <c r="B110" t="s">
        <v>1038</v>
      </c>
      <c r="C110">
        <v>1</v>
      </c>
      <c r="D110" t="s">
        <v>313</v>
      </c>
      <c r="E110" t="s">
        <v>1492</v>
      </c>
      <c r="F110" t="s">
        <v>260</v>
      </c>
      <c r="G110">
        <v>20</v>
      </c>
      <c r="H110">
        <v>65</v>
      </c>
      <c r="I110">
        <v>15</v>
      </c>
      <c r="L110">
        <v>81.2</v>
      </c>
      <c r="M110" t="s">
        <v>1582</v>
      </c>
      <c r="N110">
        <v>81.2</v>
      </c>
      <c r="P110" t="s">
        <v>108</v>
      </c>
      <c r="Q110" s="7">
        <v>1172.7699248120302</v>
      </c>
      <c r="S110" t="s">
        <v>325</v>
      </c>
      <c r="T110" t="s">
        <v>42</v>
      </c>
      <c r="U110" t="s">
        <v>664</v>
      </c>
      <c r="V110" t="s">
        <v>621</v>
      </c>
      <c r="W110" t="s">
        <v>2</v>
      </c>
      <c r="AD110">
        <v>0.95</v>
      </c>
      <c r="AE110">
        <v>0.48</v>
      </c>
      <c r="AF110">
        <v>1.43</v>
      </c>
      <c r="AG110">
        <v>0.05</v>
      </c>
      <c r="AH110">
        <v>0.08</v>
      </c>
      <c r="AI110">
        <v>0.13</v>
      </c>
    </row>
    <row r="111" spans="1:35" hidden="1" x14ac:dyDescent="0.25">
      <c r="A111" s="8"/>
      <c r="B111" t="s">
        <v>1039</v>
      </c>
      <c r="C111">
        <v>1</v>
      </c>
      <c r="D111" t="s">
        <v>313</v>
      </c>
      <c r="E111" t="s">
        <v>1492</v>
      </c>
      <c r="F111" t="s">
        <v>260</v>
      </c>
      <c r="G111">
        <v>20</v>
      </c>
      <c r="H111">
        <v>65</v>
      </c>
      <c r="I111">
        <v>15</v>
      </c>
      <c r="L111">
        <v>74.8</v>
      </c>
      <c r="M111" t="s">
        <v>1582</v>
      </c>
      <c r="N111">
        <v>74.8</v>
      </c>
      <c r="P111" t="s">
        <v>108</v>
      </c>
      <c r="Q111" s="7">
        <v>1172.7699248120302</v>
      </c>
      <c r="S111" t="s">
        <v>325</v>
      </c>
      <c r="T111" t="s">
        <v>42</v>
      </c>
      <c r="U111" t="s">
        <v>664</v>
      </c>
      <c r="V111" t="s">
        <v>621</v>
      </c>
      <c r="W111" t="s">
        <v>2</v>
      </c>
      <c r="AD111">
        <v>0.2</v>
      </c>
      <c r="AE111">
        <v>0.14000000000000001</v>
      </c>
      <c r="AF111">
        <v>0.34</v>
      </c>
      <c r="AG111">
        <v>0.08</v>
      </c>
      <c r="AH111">
        <v>0.08</v>
      </c>
      <c r="AI111">
        <v>0.16</v>
      </c>
    </row>
    <row r="112" spans="1:35" hidden="1" x14ac:dyDescent="0.25">
      <c r="A112" s="8"/>
      <c r="B112" t="s">
        <v>1040</v>
      </c>
      <c r="C112">
        <v>1</v>
      </c>
      <c r="D112" t="s">
        <v>313</v>
      </c>
      <c r="E112" t="s">
        <v>1492</v>
      </c>
      <c r="F112" t="s">
        <v>336</v>
      </c>
      <c r="G112">
        <v>15</v>
      </c>
      <c r="H112">
        <v>20</v>
      </c>
      <c r="I112">
        <v>65</v>
      </c>
      <c r="L112">
        <v>18.2</v>
      </c>
      <c r="M112" t="s">
        <v>1582</v>
      </c>
      <c r="N112">
        <v>18.2</v>
      </c>
      <c r="P112" t="s">
        <v>108</v>
      </c>
      <c r="Q112" s="7">
        <v>1172.7699248120302</v>
      </c>
      <c r="S112" t="s">
        <v>325</v>
      </c>
      <c r="T112" t="s">
        <v>42</v>
      </c>
      <c r="U112" t="s">
        <v>664</v>
      </c>
      <c r="V112" t="s">
        <v>621</v>
      </c>
      <c r="W112" t="s">
        <v>2</v>
      </c>
      <c r="AD112">
        <v>0.05</v>
      </c>
      <c r="AE112">
        <v>0.7</v>
      </c>
      <c r="AF112">
        <v>0.75</v>
      </c>
      <c r="AG112">
        <v>0.08</v>
      </c>
      <c r="AH112">
        <v>0.86</v>
      </c>
      <c r="AI112">
        <v>0.94</v>
      </c>
    </row>
    <row r="113" spans="1:35" hidden="1" x14ac:dyDescent="0.25">
      <c r="A113" s="8"/>
      <c r="B113" t="s">
        <v>1041</v>
      </c>
      <c r="C113">
        <v>1</v>
      </c>
      <c r="D113" t="s">
        <v>313</v>
      </c>
      <c r="E113" t="s">
        <v>1492</v>
      </c>
      <c r="F113" t="s">
        <v>258</v>
      </c>
      <c r="G113">
        <v>30</v>
      </c>
      <c r="H113">
        <v>35</v>
      </c>
      <c r="I113">
        <v>35</v>
      </c>
      <c r="L113">
        <v>35.799999999999997</v>
      </c>
      <c r="M113" t="s">
        <v>1582</v>
      </c>
      <c r="N113">
        <v>35.799999999999997</v>
      </c>
      <c r="P113" t="s">
        <v>108</v>
      </c>
      <c r="Q113" s="7">
        <v>1172.7699248120302</v>
      </c>
      <c r="S113" t="s">
        <v>325</v>
      </c>
      <c r="T113" t="s">
        <v>1484</v>
      </c>
      <c r="U113" t="s">
        <v>664</v>
      </c>
      <c r="V113" t="s">
        <v>621</v>
      </c>
      <c r="W113" t="s">
        <v>2</v>
      </c>
      <c r="AD113">
        <v>0.38</v>
      </c>
      <c r="AE113">
        <v>0.95</v>
      </c>
      <c r="AF113">
        <v>1.33</v>
      </c>
      <c r="AG113">
        <v>0.2</v>
      </c>
      <c r="AH113">
        <v>0.95</v>
      </c>
      <c r="AI113">
        <v>1.1499999999999999</v>
      </c>
    </row>
    <row r="114" spans="1:35" hidden="1" x14ac:dyDescent="0.25">
      <c r="A114" s="8"/>
      <c r="B114" t="s">
        <v>1042</v>
      </c>
      <c r="C114">
        <v>1</v>
      </c>
      <c r="D114" t="s">
        <v>307</v>
      </c>
      <c r="E114" t="s">
        <v>1492</v>
      </c>
      <c r="F114" t="s">
        <v>258</v>
      </c>
      <c r="G114">
        <v>30</v>
      </c>
      <c r="H114">
        <v>35</v>
      </c>
      <c r="I114">
        <v>35</v>
      </c>
      <c r="L114">
        <v>20.9</v>
      </c>
      <c r="M114" t="s">
        <v>1582</v>
      </c>
      <c r="N114">
        <v>20.9</v>
      </c>
      <c r="P114" t="s">
        <v>108</v>
      </c>
      <c r="Q114" s="7">
        <v>1172.7699248120302</v>
      </c>
      <c r="S114" t="s">
        <v>309</v>
      </c>
      <c r="T114" t="s">
        <v>1484</v>
      </c>
      <c r="U114" t="s">
        <v>664</v>
      </c>
      <c r="V114" t="s">
        <v>621</v>
      </c>
      <c r="W114" t="s">
        <v>2</v>
      </c>
      <c r="AD114">
        <v>0.12</v>
      </c>
      <c r="AE114">
        <v>0.3</v>
      </c>
      <c r="AF114">
        <v>0.42</v>
      </c>
    </row>
    <row r="115" spans="1:35" hidden="1" x14ac:dyDescent="0.25">
      <c r="A115" s="8"/>
      <c r="B115" t="s">
        <v>1043</v>
      </c>
      <c r="C115">
        <v>1</v>
      </c>
      <c r="D115" t="s">
        <v>307</v>
      </c>
      <c r="E115" t="s">
        <v>1492</v>
      </c>
      <c r="F115" t="s">
        <v>258</v>
      </c>
      <c r="G115">
        <v>30</v>
      </c>
      <c r="H115">
        <v>35</v>
      </c>
      <c r="I115">
        <v>35</v>
      </c>
      <c r="L115">
        <v>21.5</v>
      </c>
      <c r="M115" t="s">
        <v>1582</v>
      </c>
      <c r="N115">
        <v>21.5</v>
      </c>
      <c r="P115" t="s">
        <v>108</v>
      </c>
      <c r="Q115" s="7">
        <v>1172.7699248120302</v>
      </c>
      <c r="S115" t="s">
        <v>309</v>
      </c>
      <c r="T115" t="s">
        <v>1484</v>
      </c>
      <c r="U115" t="s">
        <v>664</v>
      </c>
      <c r="V115" t="s">
        <v>621</v>
      </c>
      <c r="W115" t="s">
        <v>2</v>
      </c>
      <c r="AD115">
        <v>0.08</v>
      </c>
      <c r="AE115">
        <v>0.25</v>
      </c>
      <c r="AF115">
        <v>0.33</v>
      </c>
    </row>
    <row r="116" spans="1:35" hidden="1" x14ac:dyDescent="0.25">
      <c r="A116" s="8"/>
      <c r="B116" t="s">
        <v>1044</v>
      </c>
      <c r="C116">
        <v>1</v>
      </c>
      <c r="D116" t="s">
        <v>343</v>
      </c>
      <c r="E116" t="s">
        <v>1492</v>
      </c>
      <c r="F116" t="s">
        <v>336</v>
      </c>
      <c r="G116">
        <v>15</v>
      </c>
      <c r="H116">
        <v>20</v>
      </c>
      <c r="I116">
        <v>65</v>
      </c>
      <c r="L116">
        <v>19</v>
      </c>
      <c r="M116" t="s">
        <v>1582</v>
      </c>
      <c r="N116">
        <v>19</v>
      </c>
      <c r="P116" t="s">
        <v>108</v>
      </c>
      <c r="Q116" s="7">
        <v>1172.7699248120302</v>
      </c>
      <c r="S116" t="s">
        <v>325</v>
      </c>
      <c r="T116" t="s">
        <v>1484</v>
      </c>
      <c r="U116" t="s">
        <v>664</v>
      </c>
      <c r="V116" t="s">
        <v>621</v>
      </c>
      <c r="W116" t="s">
        <v>2</v>
      </c>
      <c r="AD116">
        <v>0.8</v>
      </c>
      <c r="AE116">
        <v>0.8</v>
      </c>
      <c r="AF116">
        <v>1.6</v>
      </c>
    </row>
    <row r="117" spans="1:35" hidden="1" x14ac:dyDescent="0.25">
      <c r="A117" s="8"/>
      <c r="B117" t="s">
        <v>1045</v>
      </c>
      <c r="C117">
        <v>1</v>
      </c>
      <c r="D117" t="s">
        <v>343</v>
      </c>
      <c r="E117" t="s">
        <v>1492</v>
      </c>
      <c r="F117" t="s">
        <v>336</v>
      </c>
      <c r="G117">
        <v>15</v>
      </c>
      <c r="H117">
        <v>20</v>
      </c>
      <c r="I117">
        <v>65</v>
      </c>
      <c r="L117">
        <v>41.3</v>
      </c>
      <c r="M117" t="s">
        <v>1582</v>
      </c>
      <c r="N117">
        <v>41.3</v>
      </c>
      <c r="P117" t="s">
        <v>108</v>
      </c>
      <c r="Q117" s="7">
        <v>1172.7699248120302</v>
      </c>
      <c r="S117" t="s">
        <v>325</v>
      </c>
      <c r="T117" t="s">
        <v>780</v>
      </c>
      <c r="U117" t="s">
        <v>664</v>
      </c>
      <c r="V117" t="s">
        <v>621</v>
      </c>
      <c r="W117" t="s">
        <v>2</v>
      </c>
      <c r="AD117">
        <v>0.32</v>
      </c>
      <c r="AE117">
        <v>0.48</v>
      </c>
      <c r="AF117">
        <v>0.8</v>
      </c>
    </row>
    <row r="118" spans="1:35" hidden="1" x14ac:dyDescent="0.25">
      <c r="A118" s="8"/>
      <c r="B118" t="s">
        <v>1046</v>
      </c>
      <c r="C118">
        <v>1</v>
      </c>
      <c r="D118" t="s">
        <v>307</v>
      </c>
      <c r="E118" t="s">
        <v>1492</v>
      </c>
      <c r="F118" t="s">
        <v>261</v>
      </c>
      <c r="G118">
        <v>40</v>
      </c>
      <c r="H118">
        <v>40</v>
      </c>
      <c r="I118">
        <v>20</v>
      </c>
      <c r="L118">
        <v>74.8</v>
      </c>
      <c r="M118" t="s">
        <v>1582</v>
      </c>
      <c r="N118">
        <v>74.8</v>
      </c>
      <c r="P118" t="s">
        <v>108</v>
      </c>
      <c r="Q118" s="7">
        <v>1172.7699248120302</v>
      </c>
      <c r="S118" t="s">
        <v>309</v>
      </c>
      <c r="T118" t="s">
        <v>1484</v>
      </c>
      <c r="U118" t="s">
        <v>664</v>
      </c>
      <c r="V118" t="s">
        <v>268</v>
      </c>
      <c r="W118" t="s">
        <v>2</v>
      </c>
      <c r="AD118">
        <v>0.05</v>
      </c>
      <c r="AE118">
        <v>0.1</v>
      </c>
      <c r="AF118">
        <v>0.15000000000000002</v>
      </c>
    </row>
    <row r="119" spans="1:35" hidden="1" x14ac:dyDescent="0.25">
      <c r="A119" s="8"/>
      <c r="B119" t="s">
        <v>1047</v>
      </c>
      <c r="C119">
        <v>1</v>
      </c>
      <c r="D119" t="s">
        <v>307</v>
      </c>
      <c r="E119" t="s">
        <v>1492</v>
      </c>
      <c r="F119" t="s">
        <v>261</v>
      </c>
      <c r="G119">
        <v>40</v>
      </c>
      <c r="H119">
        <v>40</v>
      </c>
      <c r="I119">
        <v>20</v>
      </c>
      <c r="L119">
        <v>80.599999999999994</v>
      </c>
      <c r="M119" t="s">
        <v>1582</v>
      </c>
      <c r="N119">
        <v>80.599999999999994</v>
      </c>
      <c r="P119" t="s">
        <v>108</v>
      </c>
      <c r="Q119" s="7">
        <v>1172.7699248120302</v>
      </c>
      <c r="S119" t="s">
        <v>309</v>
      </c>
      <c r="T119" t="s">
        <v>1484</v>
      </c>
      <c r="U119" t="s">
        <v>664</v>
      </c>
      <c r="V119" t="s">
        <v>268</v>
      </c>
      <c r="W119" t="s">
        <v>2</v>
      </c>
      <c r="AD119">
        <v>0.14000000000000001</v>
      </c>
      <c r="AE119">
        <v>0.14000000000000001</v>
      </c>
      <c r="AF119">
        <v>0.28000000000000003</v>
      </c>
    </row>
    <row r="120" spans="1:35" hidden="1" x14ac:dyDescent="0.25">
      <c r="A120" s="8"/>
      <c r="B120" t="s">
        <v>1048</v>
      </c>
      <c r="C120">
        <v>1</v>
      </c>
      <c r="D120" t="s">
        <v>313</v>
      </c>
      <c r="E120" t="s">
        <v>1492</v>
      </c>
      <c r="F120" t="s">
        <v>379</v>
      </c>
      <c r="G120">
        <v>5</v>
      </c>
      <c r="H120">
        <v>45</v>
      </c>
      <c r="I120">
        <v>50</v>
      </c>
      <c r="L120">
        <v>31.5</v>
      </c>
      <c r="M120" t="s">
        <v>1582</v>
      </c>
      <c r="N120">
        <v>31.5</v>
      </c>
      <c r="P120" t="s">
        <v>108</v>
      </c>
      <c r="Q120" s="7">
        <v>1172.7699248120302</v>
      </c>
      <c r="S120" t="s">
        <v>325</v>
      </c>
      <c r="T120" t="s">
        <v>1484</v>
      </c>
      <c r="U120" t="s">
        <v>664</v>
      </c>
      <c r="V120" t="s">
        <v>621</v>
      </c>
      <c r="W120" t="s">
        <v>2</v>
      </c>
      <c r="AD120">
        <v>0.08</v>
      </c>
      <c r="AE120">
        <v>0.15</v>
      </c>
      <c r="AF120">
        <v>0.22999999999999998</v>
      </c>
      <c r="AG120">
        <v>0.08</v>
      </c>
      <c r="AH120">
        <v>0.15</v>
      </c>
      <c r="AI120">
        <v>0.22999999999999998</v>
      </c>
    </row>
    <row r="121" spans="1:35" hidden="1" x14ac:dyDescent="0.25">
      <c r="A121" s="8"/>
      <c r="B121" t="s">
        <v>1049</v>
      </c>
      <c r="C121">
        <v>1</v>
      </c>
      <c r="D121" t="s">
        <v>313</v>
      </c>
      <c r="E121" t="s">
        <v>1492</v>
      </c>
      <c r="F121" t="s">
        <v>379</v>
      </c>
      <c r="G121">
        <v>5</v>
      </c>
      <c r="H121">
        <v>45</v>
      </c>
      <c r="I121">
        <v>50</v>
      </c>
      <c r="L121">
        <v>45.5</v>
      </c>
      <c r="M121" t="s">
        <v>1582</v>
      </c>
      <c r="N121">
        <v>45.5</v>
      </c>
      <c r="P121" t="s">
        <v>108</v>
      </c>
      <c r="Q121" s="7">
        <v>1172.7699248120302</v>
      </c>
      <c r="S121" t="s">
        <v>325</v>
      </c>
      <c r="T121" t="s">
        <v>1484</v>
      </c>
      <c r="U121" t="s">
        <v>664</v>
      </c>
      <c r="V121" t="s">
        <v>621</v>
      </c>
      <c r="W121" t="s">
        <v>2</v>
      </c>
      <c r="AD121">
        <v>0.14000000000000001</v>
      </c>
      <c r="AE121">
        <v>0.15</v>
      </c>
      <c r="AF121">
        <v>0.29000000000000004</v>
      </c>
      <c r="AG121">
        <v>0.03</v>
      </c>
      <c r="AH121">
        <v>0.05</v>
      </c>
      <c r="AI121">
        <v>0.08</v>
      </c>
    </row>
    <row r="122" spans="1:35" hidden="1" x14ac:dyDescent="0.25">
      <c r="A122" s="8"/>
      <c r="B122" t="s">
        <v>1050</v>
      </c>
      <c r="C122">
        <v>1</v>
      </c>
      <c r="D122" t="s">
        <v>313</v>
      </c>
      <c r="E122" t="s">
        <v>1492</v>
      </c>
      <c r="F122" t="s">
        <v>379</v>
      </c>
      <c r="G122">
        <v>5</v>
      </c>
      <c r="H122">
        <v>45</v>
      </c>
      <c r="I122">
        <v>50</v>
      </c>
      <c r="L122">
        <v>35.6</v>
      </c>
      <c r="M122" t="s">
        <v>1582</v>
      </c>
      <c r="N122">
        <v>35.6</v>
      </c>
      <c r="P122" t="s">
        <v>108</v>
      </c>
      <c r="Q122" s="7">
        <v>1172.7699248120302</v>
      </c>
      <c r="S122" t="s">
        <v>309</v>
      </c>
      <c r="T122" t="s">
        <v>42</v>
      </c>
      <c r="U122" t="s">
        <v>664</v>
      </c>
      <c r="V122" t="s">
        <v>308</v>
      </c>
      <c r="W122" t="s">
        <v>2</v>
      </c>
      <c r="AD122">
        <v>0.1</v>
      </c>
      <c r="AF122">
        <v>0.1</v>
      </c>
      <c r="AG122">
        <v>0.05</v>
      </c>
      <c r="AH122">
        <v>0.3</v>
      </c>
      <c r="AI122">
        <v>0.35</v>
      </c>
    </row>
    <row r="123" spans="1:35" hidden="1" x14ac:dyDescent="0.25">
      <c r="A123" s="8"/>
      <c r="B123" t="s">
        <v>1051</v>
      </c>
      <c r="C123">
        <v>1</v>
      </c>
      <c r="D123" t="s">
        <v>313</v>
      </c>
      <c r="E123" t="s">
        <v>1492</v>
      </c>
      <c r="F123" t="s">
        <v>379</v>
      </c>
      <c r="G123">
        <v>5</v>
      </c>
      <c r="H123">
        <v>45</v>
      </c>
      <c r="I123">
        <v>50</v>
      </c>
      <c r="L123">
        <v>29</v>
      </c>
      <c r="M123" t="s">
        <v>1582</v>
      </c>
      <c r="N123">
        <v>29</v>
      </c>
      <c r="P123" t="s">
        <v>108</v>
      </c>
      <c r="Q123" s="7">
        <v>1172.7699248120302</v>
      </c>
      <c r="S123" t="s">
        <v>309</v>
      </c>
      <c r="T123" t="s">
        <v>42</v>
      </c>
      <c r="U123" t="s">
        <v>664</v>
      </c>
      <c r="V123" t="s">
        <v>308</v>
      </c>
      <c r="W123" t="s">
        <v>2</v>
      </c>
      <c r="AH123">
        <v>0.1</v>
      </c>
      <c r="AI123">
        <v>0.1</v>
      </c>
    </row>
    <row r="124" spans="1:35" hidden="1" x14ac:dyDescent="0.25">
      <c r="A124" s="8"/>
      <c r="B124" t="s">
        <v>1052</v>
      </c>
      <c r="C124">
        <v>1</v>
      </c>
      <c r="D124" t="s">
        <v>313</v>
      </c>
      <c r="E124" t="s">
        <v>1492</v>
      </c>
      <c r="F124" t="s">
        <v>379</v>
      </c>
      <c r="G124">
        <v>5</v>
      </c>
      <c r="H124">
        <v>45</v>
      </c>
      <c r="I124">
        <v>50</v>
      </c>
      <c r="L124">
        <v>41.7</v>
      </c>
      <c r="M124" t="s">
        <v>1582</v>
      </c>
      <c r="N124">
        <v>41.7</v>
      </c>
      <c r="P124" t="s">
        <v>108</v>
      </c>
      <c r="Q124" s="7">
        <v>1172.7699248120302</v>
      </c>
      <c r="S124" t="s">
        <v>325</v>
      </c>
      <c r="T124" t="s">
        <v>42</v>
      </c>
      <c r="U124" t="s">
        <v>664</v>
      </c>
      <c r="V124" t="s">
        <v>621</v>
      </c>
      <c r="W124" t="s">
        <v>2</v>
      </c>
      <c r="AD124">
        <v>0.5</v>
      </c>
      <c r="AE124">
        <v>0.35</v>
      </c>
      <c r="AF124">
        <v>0.85</v>
      </c>
      <c r="AG124">
        <v>0.55000000000000004</v>
      </c>
      <c r="AH124">
        <v>0.33</v>
      </c>
      <c r="AI124">
        <v>0.88000000000000012</v>
      </c>
    </row>
    <row r="125" spans="1:35" hidden="1" x14ac:dyDescent="0.25">
      <c r="A125" s="8"/>
      <c r="B125" t="s">
        <v>1053</v>
      </c>
      <c r="C125">
        <v>1</v>
      </c>
      <c r="D125" t="s">
        <v>313</v>
      </c>
      <c r="E125" t="s">
        <v>1492</v>
      </c>
      <c r="F125" t="s">
        <v>379</v>
      </c>
      <c r="G125">
        <v>5</v>
      </c>
      <c r="H125">
        <v>45</v>
      </c>
      <c r="I125">
        <v>50</v>
      </c>
      <c r="L125">
        <v>36</v>
      </c>
      <c r="M125" t="s">
        <v>1582</v>
      </c>
      <c r="N125">
        <v>36</v>
      </c>
      <c r="P125" t="s">
        <v>108</v>
      </c>
      <c r="Q125" s="7">
        <v>1172.7699248120302</v>
      </c>
      <c r="S125" t="s">
        <v>330</v>
      </c>
      <c r="T125" t="s">
        <v>42</v>
      </c>
      <c r="U125" t="s">
        <v>664</v>
      </c>
      <c r="V125" t="s">
        <v>621</v>
      </c>
      <c r="W125" t="s">
        <v>2</v>
      </c>
      <c r="AD125">
        <v>0.2</v>
      </c>
      <c r="AE125">
        <v>0.21</v>
      </c>
      <c r="AF125">
        <v>0.41000000000000003</v>
      </c>
      <c r="AG125">
        <v>0.54</v>
      </c>
      <c r="AH125">
        <v>0.35</v>
      </c>
      <c r="AI125">
        <v>0.89</v>
      </c>
    </row>
    <row r="126" spans="1:35" hidden="1" x14ac:dyDescent="0.25">
      <c r="A126" s="8"/>
      <c r="B126" t="s">
        <v>1054</v>
      </c>
      <c r="C126">
        <v>1</v>
      </c>
      <c r="D126" t="s">
        <v>313</v>
      </c>
      <c r="E126" t="s">
        <v>1492</v>
      </c>
      <c r="F126" t="s">
        <v>261</v>
      </c>
      <c r="G126">
        <v>40</v>
      </c>
      <c r="H126">
        <v>40</v>
      </c>
      <c r="I126">
        <v>20</v>
      </c>
      <c r="L126">
        <v>23.1</v>
      </c>
      <c r="M126" t="s">
        <v>1582</v>
      </c>
      <c r="N126">
        <v>23.1</v>
      </c>
      <c r="P126" t="s">
        <v>108</v>
      </c>
      <c r="Q126" s="7">
        <v>1172.7699248120302</v>
      </c>
      <c r="S126" t="s">
        <v>325</v>
      </c>
      <c r="T126" t="s">
        <v>780</v>
      </c>
      <c r="U126" t="s">
        <v>664</v>
      </c>
      <c r="V126" t="s">
        <v>308</v>
      </c>
      <c r="W126" t="s">
        <v>2</v>
      </c>
      <c r="AD126">
        <v>0.15</v>
      </c>
      <c r="AE126">
        <v>0.42</v>
      </c>
      <c r="AF126">
        <v>0.56999999999999995</v>
      </c>
      <c r="AG126">
        <v>0.05</v>
      </c>
      <c r="AH126">
        <v>0.08</v>
      </c>
      <c r="AI126">
        <v>0.13</v>
      </c>
    </row>
    <row r="127" spans="1:35" hidden="1" x14ac:dyDescent="0.25">
      <c r="A127" s="8"/>
      <c r="B127" t="s">
        <v>1055</v>
      </c>
      <c r="C127">
        <v>1</v>
      </c>
      <c r="D127" t="s">
        <v>313</v>
      </c>
      <c r="E127" t="s">
        <v>1492</v>
      </c>
      <c r="F127" t="s">
        <v>261</v>
      </c>
      <c r="G127">
        <v>40</v>
      </c>
      <c r="H127">
        <v>40</v>
      </c>
      <c r="I127">
        <v>20</v>
      </c>
      <c r="L127">
        <v>29.6</v>
      </c>
      <c r="M127" t="s">
        <v>1582</v>
      </c>
      <c r="N127">
        <v>29.6</v>
      </c>
      <c r="P127" t="s">
        <v>108</v>
      </c>
      <c r="Q127" s="7">
        <v>1172.7699248120302</v>
      </c>
      <c r="S127" t="s">
        <v>325</v>
      </c>
      <c r="T127" t="s">
        <v>780</v>
      </c>
      <c r="U127" t="s">
        <v>664</v>
      </c>
      <c r="V127" t="s">
        <v>308</v>
      </c>
      <c r="W127" t="s">
        <v>2</v>
      </c>
      <c r="AD127">
        <v>0.16</v>
      </c>
      <c r="AE127">
        <v>0.26</v>
      </c>
      <c r="AF127">
        <v>0.42000000000000004</v>
      </c>
      <c r="AG127">
        <v>0.2</v>
      </c>
      <c r="AH127">
        <v>0.32</v>
      </c>
      <c r="AI127">
        <v>0.52</v>
      </c>
    </row>
    <row r="128" spans="1:35" hidden="1" x14ac:dyDescent="0.25">
      <c r="A128" s="8"/>
      <c r="B128" t="s">
        <v>1056</v>
      </c>
      <c r="C128">
        <v>1</v>
      </c>
      <c r="D128" t="s">
        <v>313</v>
      </c>
      <c r="E128" t="s">
        <v>1492</v>
      </c>
      <c r="F128" t="s">
        <v>260</v>
      </c>
      <c r="G128">
        <v>20</v>
      </c>
      <c r="H128">
        <v>65</v>
      </c>
      <c r="I128">
        <v>15</v>
      </c>
      <c r="L128">
        <v>33.4</v>
      </c>
      <c r="M128" t="s">
        <v>1582</v>
      </c>
      <c r="N128">
        <v>33.4</v>
      </c>
      <c r="P128" t="s">
        <v>108</v>
      </c>
      <c r="Q128" s="7">
        <v>1172.7699248120302</v>
      </c>
      <c r="S128" t="s">
        <v>309</v>
      </c>
      <c r="T128" t="s">
        <v>780</v>
      </c>
      <c r="U128" t="s">
        <v>664</v>
      </c>
      <c r="V128" t="s">
        <v>621</v>
      </c>
      <c r="W128" t="s">
        <v>2</v>
      </c>
      <c r="AD128">
        <v>7.0000000000000007E-2</v>
      </c>
      <c r="AE128">
        <v>0.28000000000000003</v>
      </c>
      <c r="AF128">
        <v>0.35000000000000003</v>
      </c>
      <c r="AG128">
        <v>0.03</v>
      </c>
      <c r="AH128">
        <v>0.12</v>
      </c>
      <c r="AI128">
        <v>0.15</v>
      </c>
    </row>
    <row r="129" spans="1:38" hidden="1" x14ac:dyDescent="0.25">
      <c r="A129" s="8"/>
      <c r="B129" t="s">
        <v>1057</v>
      </c>
      <c r="C129">
        <v>1</v>
      </c>
      <c r="D129" t="s">
        <v>313</v>
      </c>
      <c r="E129" t="s">
        <v>1492</v>
      </c>
      <c r="F129" t="s">
        <v>260</v>
      </c>
      <c r="G129">
        <v>20</v>
      </c>
      <c r="H129">
        <v>65</v>
      </c>
      <c r="I129">
        <v>15</v>
      </c>
      <c r="L129">
        <v>40.299999999999997</v>
      </c>
      <c r="M129" t="s">
        <v>1582</v>
      </c>
      <c r="N129">
        <v>40.299999999999997</v>
      </c>
      <c r="P129" t="s">
        <v>108</v>
      </c>
      <c r="Q129" s="7">
        <v>1172.7699248120302</v>
      </c>
      <c r="S129" t="s">
        <v>309</v>
      </c>
      <c r="T129" t="s">
        <v>780</v>
      </c>
      <c r="U129" t="s">
        <v>664</v>
      </c>
      <c r="V129" t="s">
        <v>621</v>
      </c>
      <c r="W129" t="s">
        <v>2</v>
      </c>
      <c r="AD129">
        <v>7.0000000000000007E-2</v>
      </c>
      <c r="AE129">
        <v>0.22</v>
      </c>
      <c r="AF129">
        <v>0.29000000000000004</v>
      </c>
      <c r="AG129">
        <v>0.22</v>
      </c>
      <c r="AH129">
        <v>0.9</v>
      </c>
      <c r="AI129">
        <v>1.1200000000000001</v>
      </c>
    </row>
    <row r="130" spans="1:38" hidden="1" x14ac:dyDescent="0.25">
      <c r="A130" s="8"/>
      <c r="B130" t="s">
        <v>1058</v>
      </c>
      <c r="C130">
        <v>1</v>
      </c>
      <c r="D130" t="s">
        <v>307</v>
      </c>
      <c r="E130" t="s">
        <v>1492</v>
      </c>
      <c r="F130" t="s">
        <v>378</v>
      </c>
      <c r="G130">
        <v>10</v>
      </c>
      <c r="H130">
        <v>55</v>
      </c>
      <c r="I130">
        <v>35</v>
      </c>
      <c r="L130">
        <v>34.5</v>
      </c>
      <c r="M130" t="s">
        <v>1582</v>
      </c>
      <c r="N130">
        <v>34.5</v>
      </c>
      <c r="P130" t="s">
        <v>108</v>
      </c>
      <c r="Q130" s="7">
        <v>1172.7699248120302</v>
      </c>
      <c r="S130" t="s">
        <v>309</v>
      </c>
      <c r="T130" t="s">
        <v>42</v>
      </c>
      <c r="U130" t="s">
        <v>664</v>
      </c>
      <c r="V130" t="s">
        <v>268</v>
      </c>
      <c r="W130" t="s">
        <v>2</v>
      </c>
      <c r="AD130">
        <v>0.2</v>
      </c>
      <c r="AE130">
        <v>0.4</v>
      </c>
      <c r="AF130">
        <v>0.60000000000000009</v>
      </c>
      <c r="AG130">
        <v>0.05</v>
      </c>
      <c r="AH130">
        <v>0.32</v>
      </c>
      <c r="AI130">
        <v>0.37</v>
      </c>
    </row>
    <row r="131" spans="1:38" hidden="1" x14ac:dyDescent="0.25">
      <c r="A131" s="8"/>
      <c r="B131" t="s">
        <v>1059</v>
      </c>
      <c r="C131">
        <v>1</v>
      </c>
      <c r="D131" t="s">
        <v>307</v>
      </c>
      <c r="E131" t="s">
        <v>1492</v>
      </c>
      <c r="F131" t="s">
        <v>378</v>
      </c>
      <c r="G131">
        <v>10</v>
      </c>
      <c r="H131">
        <v>55</v>
      </c>
      <c r="I131">
        <v>35</v>
      </c>
      <c r="L131">
        <v>25.7</v>
      </c>
      <c r="M131" t="s">
        <v>1582</v>
      </c>
      <c r="N131">
        <v>25.7</v>
      </c>
      <c r="P131" t="s">
        <v>108</v>
      </c>
      <c r="Q131" s="7">
        <v>1172.7699248120302</v>
      </c>
      <c r="S131" t="s">
        <v>309</v>
      </c>
      <c r="T131" t="s">
        <v>42</v>
      </c>
      <c r="U131" t="s">
        <v>664</v>
      </c>
      <c r="V131" t="s">
        <v>268</v>
      </c>
      <c r="W131" t="s">
        <v>2</v>
      </c>
      <c r="AD131">
        <v>0.05</v>
      </c>
      <c r="AE131">
        <v>0.4</v>
      </c>
      <c r="AF131">
        <v>0.45</v>
      </c>
      <c r="AG131">
        <v>0.04</v>
      </c>
      <c r="AH131">
        <v>0.3</v>
      </c>
      <c r="AI131">
        <v>0.33999999999999997</v>
      </c>
    </row>
    <row r="132" spans="1:38" hidden="1" x14ac:dyDescent="0.25">
      <c r="A132" s="8"/>
      <c r="B132" t="s">
        <v>1060</v>
      </c>
      <c r="C132">
        <v>1</v>
      </c>
      <c r="D132" t="s">
        <v>313</v>
      </c>
      <c r="E132" t="s">
        <v>1492</v>
      </c>
      <c r="F132" t="s">
        <v>378</v>
      </c>
      <c r="G132">
        <v>10</v>
      </c>
      <c r="H132">
        <v>55</v>
      </c>
      <c r="I132">
        <v>35</v>
      </c>
      <c r="L132">
        <v>19.7</v>
      </c>
      <c r="M132" t="s">
        <v>1582</v>
      </c>
      <c r="N132">
        <v>19.7</v>
      </c>
      <c r="P132" t="s">
        <v>108</v>
      </c>
      <c r="Q132" s="7">
        <v>1172.7699248120302</v>
      </c>
      <c r="S132" t="s">
        <v>309</v>
      </c>
      <c r="T132" t="s">
        <v>1484</v>
      </c>
      <c r="U132" t="s">
        <v>664</v>
      </c>
      <c r="V132" t="s">
        <v>621</v>
      </c>
      <c r="W132" t="s">
        <v>2</v>
      </c>
      <c r="AD132">
        <v>0.18</v>
      </c>
      <c r="AE132">
        <v>0.23</v>
      </c>
      <c r="AF132">
        <v>0.41000000000000003</v>
      </c>
      <c r="AG132">
        <v>0.8</v>
      </c>
      <c r="AH132">
        <v>0.43</v>
      </c>
      <c r="AI132">
        <v>1.23</v>
      </c>
    </row>
    <row r="133" spans="1:38" hidden="1" x14ac:dyDescent="0.25">
      <c r="A133" s="8"/>
      <c r="B133" t="s">
        <v>1061</v>
      </c>
      <c r="C133">
        <v>1</v>
      </c>
      <c r="D133" t="s">
        <v>313</v>
      </c>
      <c r="E133" t="s">
        <v>1492</v>
      </c>
      <c r="F133" t="s">
        <v>378</v>
      </c>
      <c r="G133">
        <v>10</v>
      </c>
      <c r="H133">
        <v>55</v>
      </c>
      <c r="I133">
        <v>35</v>
      </c>
      <c r="L133">
        <v>34.799999999999997</v>
      </c>
      <c r="M133" t="s">
        <v>1582</v>
      </c>
      <c r="N133">
        <v>34.799999999999997</v>
      </c>
      <c r="P133" t="s">
        <v>108</v>
      </c>
      <c r="Q133" s="7">
        <v>1172.7699248120302</v>
      </c>
      <c r="S133" t="s">
        <v>309</v>
      </c>
      <c r="T133" t="s">
        <v>1484</v>
      </c>
      <c r="U133" t="s">
        <v>664</v>
      </c>
      <c r="V133" t="s">
        <v>621</v>
      </c>
      <c r="W133" t="s">
        <v>2</v>
      </c>
      <c r="AD133">
        <v>0.12</v>
      </c>
      <c r="AE133">
        <v>0.14000000000000001</v>
      </c>
      <c r="AF133">
        <v>0.26</v>
      </c>
      <c r="AG133">
        <v>0.36</v>
      </c>
      <c r="AH133">
        <v>0.53</v>
      </c>
      <c r="AI133">
        <v>0.89</v>
      </c>
    </row>
    <row r="134" spans="1:38" hidden="1" x14ac:dyDescent="0.25">
      <c r="A134" s="8"/>
      <c r="B134" t="s">
        <v>1062</v>
      </c>
      <c r="C134">
        <v>1</v>
      </c>
      <c r="D134" t="s">
        <v>307</v>
      </c>
      <c r="E134" t="s">
        <v>1492</v>
      </c>
      <c r="F134" t="s">
        <v>261</v>
      </c>
      <c r="G134">
        <v>40</v>
      </c>
      <c r="H134">
        <v>40</v>
      </c>
      <c r="I134">
        <v>20</v>
      </c>
      <c r="L134">
        <v>46.9</v>
      </c>
      <c r="M134" t="s">
        <v>1582</v>
      </c>
      <c r="N134">
        <v>46.9</v>
      </c>
      <c r="P134" t="s">
        <v>108</v>
      </c>
      <c r="Q134" s="7">
        <v>1172.7699248120302</v>
      </c>
      <c r="S134" t="s">
        <v>325</v>
      </c>
      <c r="T134" t="s">
        <v>1484</v>
      </c>
      <c r="U134" t="s">
        <v>664</v>
      </c>
      <c r="V134" t="s">
        <v>268</v>
      </c>
      <c r="W134" t="s">
        <v>2</v>
      </c>
      <c r="AD134">
        <v>0.2</v>
      </c>
      <c r="AE134">
        <v>0.6</v>
      </c>
      <c r="AF134">
        <v>0.8</v>
      </c>
      <c r="AG134">
        <v>0.05</v>
      </c>
      <c r="AH134">
        <v>0.17</v>
      </c>
      <c r="AI134">
        <v>0.22000000000000003</v>
      </c>
    </row>
    <row r="135" spans="1:38" hidden="1" x14ac:dyDescent="0.25">
      <c r="A135" s="8"/>
      <c r="B135" t="s">
        <v>1063</v>
      </c>
      <c r="C135">
        <v>1</v>
      </c>
      <c r="D135" t="s">
        <v>307</v>
      </c>
      <c r="E135" t="s">
        <v>1492</v>
      </c>
      <c r="F135" t="s">
        <v>261</v>
      </c>
      <c r="G135">
        <v>40</v>
      </c>
      <c r="H135">
        <v>40</v>
      </c>
      <c r="I135">
        <v>20</v>
      </c>
      <c r="L135">
        <v>50.3</v>
      </c>
      <c r="M135" t="s">
        <v>1582</v>
      </c>
      <c r="N135">
        <v>50.3</v>
      </c>
      <c r="P135" t="s">
        <v>108</v>
      </c>
      <c r="Q135" s="7">
        <v>1172.7699248120302</v>
      </c>
      <c r="S135" t="s">
        <v>325</v>
      </c>
      <c r="T135" t="s">
        <v>1484</v>
      </c>
      <c r="U135" t="s">
        <v>664</v>
      </c>
      <c r="V135" t="s">
        <v>268</v>
      </c>
      <c r="W135" t="s">
        <v>2</v>
      </c>
      <c r="AD135">
        <v>0.13</v>
      </c>
      <c r="AE135">
        <v>0.2</v>
      </c>
      <c r="AF135">
        <v>0.33</v>
      </c>
      <c r="AG135">
        <v>0.16</v>
      </c>
      <c r="AH135">
        <v>0.13</v>
      </c>
      <c r="AI135">
        <v>0.29000000000000004</v>
      </c>
    </row>
    <row r="136" spans="1:38" hidden="1" x14ac:dyDescent="0.25">
      <c r="A136" s="8" t="s">
        <v>1129</v>
      </c>
      <c r="B136" t="s">
        <v>1130</v>
      </c>
      <c r="C136">
        <v>1</v>
      </c>
      <c r="D136" t="s">
        <v>307</v>
      </c>
      <c r="E136" t="s">
        <v>225</v>
      </c>
      <c r="F136" t="s">
        <v>260</v>
      </c>
      <c r="G136">
        <v>19</v>
      </c>
      <c r="H136">
        <v>60</v>
      </c>
      <c r="I136">
        <v>21</v>
      </c>
      <c r="J136">
        <v>1.45</v>
      </c>
      <c r="K136">
        <v>1.45</v>
      </c>
      <c r="M136" t="s">
        <v>1582</v>
      </c>
      <c r="O136">
        <v>7</v>
      </c>
      <c r="P136" t="s">
        <v>108</v>
      </c>
      <c r="Q136">
        <v>844.69</v>
      </c>
      <c r="R136">
        <v>60</v>
      </c>
      <c r="S136" t="s">
        <v>309</v>
      </c>
      <c r="T136" t="s">
        <v>42</v>
      </c>
      <c r="U136" t="s">
        <v>664</v>
      </c>
      <c r="V136" t="s">
        <v>268</v>
      </c>
      <c r="W136" t="s">
        <v>2</v>
      </c>
      <c r="Y136">
        <v>240</v>
      </c>
      <c r="AD136">
        <v>7.4999999999999997E-2</v>
      </c>
      <c r="AF136">
        <v>0.1</v>
      </c>
      <c r="AJ136">
        <v>3.125E-2</v>
      </c>
      <c r="AL136">
        <v>4.1666666666666671E-2</v>
      </c>
    </row>
    <row r="137" spans="1:38" hidden="1" x14ac:dyDescent="0.25">
      <c r="A137" s="8"/>
      <c r="B137" t="s">
        <v>1151</v>
      </c>
      <c r="C137">
        <v>1</v>
      </c>
      <c r="D137" t="s">
        <v>307</v>
      </c>
      <c r="E137" t="s">
        <v>299</v>
      </c>
      <c r="F137" t="s">
        <v>260</v>
      </c>
      <c r="G137">
        <v>22.5</v>
      </c>
      <c r="H137">
        <v>55.1</v>
      </c>
      <c r="I137">
        <v>22.4</v>
      </c>
      <c r="J137">
        <v>1.74</v>
      </c>
      <c r="K137">
        <v>1.4</v>
      </c>
      <c r="M137" t="s">
        <v>1582</v>
      </c>
      <c r="O137">
        <v>7</v>
      </c>
      <c r="P137" t="s">
        <v>108</v>
      </c>
      <c r="Q137">
        <v>735.61999999999978</v>
      </c>
      <c r="R137">
        <v>38</v>
      </c>
      <c r="S137" t="s">
        <v>309</v>
      </c>
      <c r="T137" t="s">
        <v>42</v>
      </c>
      <c r="U137" t="s">
        <v>664</v>
      </c>
      <c r="V137" t="s">
        <v>268</v>
      </c>
      <c r="W137" t="s">
        <v>2</v>
      </c>
      <c r="Y137">
        <v>220</v>
      </c>
      <c r="AD137">
        <v>7.4999999999999997E-2</v>
      </c>
      <c r="AF137">
        <v>0.14000000000000001</v>
      </c>
      <c r="AJ137">
        <v>3.125E-2</v>
      </c>
      <c r="AL137">
        <v>5.8333333333333341E-2</v>
      </c>
    </row>
    <row r="138" spans="1:38" hidden="1" x14ac:dyDescent="0.25">
      <c r="A138" s="8"/>
      <c r="B138" t="s">
        <v>1131</v>
      </c>
      <c r="C138">
        <v>1</v>
      </c>
      <c r="D138" t="s">
        <v>307</v>
      </c>
      <c r="E138" t="s">
        <v>225</v>
      </c>
      <c r="F138" t="s">
        <v>260</v>
      </c>
      <c r="G138">
        <v>22.5</v>
      </c>
      <c r="H138">
        <v>55.1</v>
      </c>
      <c r="I138">
        <v>22.4</v>
      </c>
      <c r="J138">
        <v>1.74</v>
      </c>
      <c r="K138">
        <v>1.4</v>
      </c>
      <c r="M138" t="s">
        <v>1582</v>
      </c>
      <c r="O138">
        <v>7</v>
      </c>
      <c r="P138" t="s">
        <v>108</v>
      </c>
      <c r="Q138">
        <v>805.11999999999966</v>
      </c>
      <c r="R138">
        <v>51</v>
      </c>
      <c r="S138" t="s">
        <v>309</v>
      </c>
      <c r="T138" t="s">
        <v>42</v>
      </c>
      <c r="U138" t="s">
        <v>665</v>
      </c>
      <c r="V138" t="s">
        <v>268</v>
      </c>
      <c r="W138" t="s">
        <v>2</v>
      </c>
      <c r="Y138">
        <v>155</v>
      </c>
      <c r="AD138">
        <v>0.125</v>
      </c>
      <c r="AF138">
        <v>0.2</v>
      </c>
      <c r="AJ138">
        <v>5.2083333333333336E-2</v>
      </c>
      <c r="AL138">
        <v>8.3333333333333343E-2</v>
      </c>
    </row>
    <row r="139" spans="1:38" hidden="1" x14ac:dyDescent="0.25">
      <c r="A139" s="8"/>
      <c r="B139" t="s">
        <v>1132</v>
      </c>
      <c r="C139">
        <v>1</v>
      </c>
      <c r="D139" t="s">
        <v>307</v>
      </c>
      <c r="E139" t="s">
        <v>299</v>
      </c>
      <c r="F139" t="s">
        <v>260</v>
      </c>
      <c r="G139">
        <v>22.5</v>
      </c>
      <c r="H139">
        <v>55.1</v>
      </c>
      <c r="I139">
        <v>22.4</v>
      </c>
      <c r="J139">
        <v>1.74</v>
      </c>
      <c r="K139">
        <v>1.4</v>
      </c>
      <c r="M139" t="s">
        <v>1582</v>
      </c>
      <c r="O139">
        <v>7</v>
      </c>
      <c r="P139" t="s">
        <v>108</v>
      </c>
      <c r="Q139">
        <v>1301.0800000000002</v>
      </c>
      <c r="R139">
        <v>0</v>
      </c>
      <c r="S139" t="s">
        <v>309</v>
      </c>
      <c r="T139" t="s">
        <v>42</v>
      </c>
      <c r="U139" t="s">
        <v>665</v>
      </c>
      <c r="V139" t="s">
        <v>268</v>
      </c>
      <c r="W139" t="s">
        <v>2</v>
      </c>
      <c r="Y139">
        <v>140</v>
      </c>
      <c r="AD139">
        <v>0.27500000000000002</v>
      </c>
      <c r="AF139">
        <v>0.5</v>
      </c>
      <c r="AJ139">
        <v>0.11458333333333333</v>
      </c>
      <c r="AL139">
        <v>0.20833333333333334</v>
      </c>
    </row>
    <row r="140" spans="1:38" hidden="1" x14ac:dyDescent="0.25">
      <c r="A140" s="8"/>
      <c r="B140" t="s">
        <v>1133</v>
      </c>
      <c r="C140">
        <v>1</v>
      </c>
      <c r="D140" t="s">
        <v>307</v>
      </c>
      <c r="E140" t="s">
        <v>225</v>
      </c>
      <c r="F140" t="s">
        <v>260</v>
      </c>
      <c r="G140">
        <v>19</v>
      </c>
      <c r="H140">
        <v>60</v>
      </c>
      <c r="I140">
        <v>21</v>
      </c>
      <c r="J140">
        <v>1.45</v>
      </c>
      <c r="K140">
        <v>1.45</v>
      </c>
      <c r="M140" t="s">
        <v>1582</v>
      </c>
      <c r="O140">
        <v>7</v>
      </c>
      <c r="P140" t="s">
        <v>108</v>
      </c>
      <c r="Q140">
        <v>1043.5099999999998</v>
      </c>
      <c r="R140">
        <v>13</v>
      </c>
      <c r="S140" t="s">
        <v>309</v>
      </c>
      <c r="T140" t="s">
        <v>42</v>
      </c>
      <c r="U140" t="s">
        <v>664</v>
      </c>
      <c r="V140" t="s">
        <v>268</v>
      </c>
      <c r="W140" t="s">
        <v>2</v>
      </c>
      <c r="Y140">
        <v>425</v>
      </c>
      <c r="AD140">
        <v>0.16500000000000001</v>
      </c>
      <c r="AF140">
        <v>0.76</v>
      </c>
      <c r="AJ140">
        <v>6.8750000000000006E-2</v>
      </c>
      <c r="AL140">
        <v>0.31666666666666665</v>
      </c>
    </row>
    <row r="141" spans="1:38" hidden="1" x14ac:dyDescent="0.25">
      <c r="A141" s="8"/>
      <c r="B141" t="s">
        <v>1152</v>
      </c>
      <c r="C141">
        <v>1</v>
      </c>
      <c r="D141" t="s">
        <v>307</v>
      </c>
      <c r="E141" t="s">
        <v>225</v>
      </c>
      <c r="F141" t="s">
        <v>260</v>
      </c>
      <c r="G141">
        <v>22.5</v>
      </c>
      <c r="H141">
        <v>55.1</v>
      </c>
      <c r="I141">
        <v>22.4</v>
      </c>
      <c r="J141">
        <v>1.74</v>
      </c>
      <c r="K141">
        <v>1.4</v>
      </c>
      <c r="M141" t="s">
        <v>1582</v>
      </c>
      <c r="O141">
        <v>7</v>
      </c>
      <c r="P141" t="s">
        <v>108</v>
      </c>
      <c r="Q141">
        <v>844.69</v>
      </c>
      <c r="R141">
        <v>60</v>
      </c>
      <c r="S141" t="s">
        <v>309</v>
      </c>
      <c r="T141" t="s">
        <v>42</v>
      </c>
      <c r="U141" t="s">
        <v>664</v>
      </c>
      <c r="V141" t="s">
        <v>268</v>
      </c>
      <c r="W141" t="s">
        <v>2</v>
      </c>
      <c r="Y141">
        <v>305</v>
      </c>
      <c r="AD141">
        <v>0.125</v>
      </c>
      <c r="AF141">
        <v>0.94</v>
      </c>
      <c r="AJ141">
        <v>5.2083333333333336E-2</v>
      </c>
      <c r="AL141">
        <v>0.39166666666666666</v>
      </c>
    </row>
    <row r="142" spans="1:38" hidden="1" x14ac:dyDescent="0.25">
      <c r="A142" s="8"/>
      <c r="B142" t="s">
        <v>1134</v>
      </c>
      <c r="C142">
        <v>1</v>
      </c>
      <c r="D142" t="s">
        <v>307</v>
      </c>
      <c r="E142" t="s">
        <v>299</v>
      </c>
      <c r="F142" t="s">
        <v>260</v>
      </c>
      <c r="G142">
        <v>22.5</v>
      </c>
      <c r="H142">
        <v>55.1</v>
      </c>
      <c r="I142">
        <v>22.4</v>
      </c>
      <c r="J142">
        <v>1.74</v>
      </c>
      <c r="K142">
        <v>1.4</v>
      </c>
      <c r="M142" t="s">
        <v>1582</v>
      </c>
      <c r="O142">
        <v>7</v>
      </c>
      <c r="P142" t="s">
        <v>108</v>
      </c>
      <c r="Q142">
        <v>735.61999999999978</v>
      </c>
      <c r="R142">
        <v>38</v>
      </c>
      <c r="S142" t="s">
        <v>309</v>
      </c>
      <c r="T142" t="s">
        <v>42</v>
      </c>
      <c r="U142" t="s">
        <v>665</v>
      </c>
      <c r="V142" t="s">
        <v>268</v>
      </c>
      <c r="W142" t="s">
        <v>2</v>
      </c>
      <c r="Y142">
        <v>190</v>
      </c>
      <c r="AD142">
        <v>0.125</v>
      </c>
      <c r="AF142">
        <v>0.82</v>
      </c>
      <c r="AJ142">
        <v>5.2083333333333336E-2</v>
      </c>
      <c r="AL142">
        <v>0.34166666666666662</v>
      </c>
    </row>
    <row r="143" spans="1:38" hidden="1" x14ac:dyDescent="0.25">
      <c r="A143" s="8"/>
      <c r="B143" t="s">
        <v>1135</v>
      </c>
      <c r="C143">
        <v>1</v>
      </c>
      <c r="D143" t="s">
        <v>307</v>
      </c>
      <c r="E143" t="s">
        <v>225</v>
      </c>
      <c r="F143" t="s">
        <v>260</v>
      </c>
      <c r="G143">
        <v>22.5</v>
      </c>
      <c r="H143">
        <v>55.1</v>
      </c>
      <c r="I143">
        <v>22.4</v>
      </c>
      <c r="J143">
        <v>1.74</v>
      </c>
      <c r="K143">
        <v>1.4</v>
      </c>
      <c r="M143" t="s">
        <v>1582</v>
      </c>
      <c r="O143">
        <v>7</v>
      </c>
      <c r="P143" t="s">
        <v>108</v>
      </c>
      <c r="Q143">
        <v>805.11999999999966</v>
      </c>
      <c r="R143">
        <v>51</v>
      </c>
      <c r="S143" t="s">
        <v>309</v>
      </c>
      <c r="T143" t="s">
        <v>42</v>
      </c>
      <c r="U143" t="s">
        <v>665</v>
      </c>
      <c r="V143" t="s">
        <v>268</v>
      </c>
      <c r="W143" t="s">
        <v>2</v>
      </c>
      <c r="Y143">
        <v>180</v>
      </c>
      <c r="AD143">
        <v>0.19500000000000001</v>
      </c>
      <c r="AF143">
        <v>0.9</v>
      </c>
      <c r="AJ143">
        <v>8.1250000000000003E-2</v>
      </c>
      <c r="AL143">
        <v>0.37500000000000006</v>
      </c>
    </row>
    <row r="144" spans="1:38" hidden="1" x14ac:dyDescent="0.25">
      <c r="A144" s="8"/>
      <c r="B144" t="s">
        <v>1136</v>
      </c>
      <c r="C144">
        <v>1</v>
      </c>
      <c r="D144" t="s">
        <v>307</v>
      </c>
      <c r="E144" t="s">
        <v>299</v>
      </c>
      <c r="F144" t="s">
        <v>260</v>
      </c>
      <c r="G144">
        <v>19</v>
      </c>
      <c r="H144">
        <v>60</v>
      </c>
      <c r="I144">
        <v>21</v>
      </c>
      <c r="J144">
        <v>1.45</v>
      </c>
      <c r="K144">
        <v>1.45</v>
      </c>
      <c r="M144" t="s">
        <v>1582</v>
      </c>
      <c r="O144">
        <v>7</v>
      </c>
      <c r="P144" t="s">
        <v>108</v>
      </c>
      <c r="Q144">
        <v>1301.0800000000002</v>
      </c>
      <c r="R144">
        <v>0</v>
      </c>
      <c r="S144" t="s">
        <v>309</v>
      </c>
      <c r="T144" t="s">
        <v>42</v>
      </c>
      <c r="U144" t="s">
        <v>664</v>
      </c>
      <c r="V144" t="s">
        <v>268</v>
      </c>
      <c r="W144" t="s">
        <v>2</v>
      </c>
      <c r="Y144">
        <v>410</v>
      </c>
      <c r="AD144">
        <v>0.31</v>
      </c>
      <c r="AF144">
        <v>0.64</v>
      </c>
      <c r="AJ144">
        <v>0.12916666666666665</v>
      </c>
      <c r="AL144">
        <v>0.26666666666666666</v>
      </c>
    </row>
    <row r="145" spans="1:41" hidden="1" x14ac:dyDescent="0.25">
      <c r="A145" s="8"/>
      <c r="B145" t="s">
        <v>1153</v>
      </c>
      <c r="C145">
        <v>1</v>
      </c>
      <c r="D145" t="s">
        <v>307</v>
      </c>
      <c r="E145" t="s">
        <v>225</v>
      </c>
      <c r="F145" t="s">
        <v>260</v>
      </c>
      <c r="G145">
        <v>22.5</v>
      </c>
      <c r="H145">
        <v>55.1</v>
      </c>
      <c r="I145">
        <v>22.4</v>
      </c>
      <c r="J145">
        <v>1.74</v>
      </c>
      <c r="K145">
        <v>1.4</v>
      </c>
      <c r="M145" t="s">
        <v>1582</v>
      </c>
      <c r="O145">
        <v>7</v>
      </c>
      <c r="P145" t="s">
        <v>108</v>
      </c>
      <c r="Q145">
        <v>1043.5099999999998</v>
      </c>
      <c r="R145">
        <v>13</v>
      </c>
      <c r="S145" t="s">
        <v>309</v>
      </c>
      <c r="T145" t="s">
        <v>42</v>
      </c>
      <c r="U145" t="s">
        <v>664</v>
      </c>
      <c r="V145" t="s">
        <v>268</v>
      </c>
      <c r="W145" t="s">
        <v>2</v>
      </c>
      <c r="Y145">
        <v>315</v>
      </c>
      <c r="AD145">
        <v>0.16500000000000001</v>
      </c>
      <c r="AF145">
        <v>0.72</v>
      </c>
      <c r="AJ145">
        <v>6.8750000000000006E-2</v>
      </c>
      <c r="AL145">
        <v>0.3</v>
      </c>
    </row>
    <row r="146" spans="1:41" hidden="1" x14ac:dyDescent="0.25">
      <c r="A146" s="8"/>
      <c r="B146" t="s">
        <v>1137</v>
      </c>
      <c r="C146">
        <v>1</v>
      </c>
      <c r="D146" t="s">
        <v>307</v>
      </c>
      <c r="E146" t="s">
        <v>225</v>
      </c>
      <c r="F146" t="s">
        <v>260</v>
      </c>
      <c r="G146">
        <v>22.5</v>
      </c>
      <c r="H146">
        <v>55.1</v>
      </c>
      <c r="I146">
        <v>22.4</v>
      </c>
      <c r="J146">
        <v>1.74</v>
      </c>
      <c r="K146">
        <v>1.4</v>
      </c>
      <c r="M146" t="s">
        <v>1582</v>
      </c>
      <c r="O146">
        <v>7</v>
      </c>
      <c r="P146" t="s">
        <v>108</v>
      </c>
      <c r="Q146">
        <v>844.69</v>
      </c>
      <c r="R146">
        <v>60</v>
      </c>
      <c r="S146" t="s">
        <v>309</v>
      </c>
      <c r="T146" t="s">
        <v>42</v>
      </c>
      <c r="U146" t="s">
        <v>665</v>
      </c>
      <c r="V146" t="s">
        <v>268</v>
      </c>
      <c r="W146" t="s">
        <v>2</v>
      </c>
      <c r="Y146">
        <v>245</v>
      </c>
      <c r="AD146">
        <v>0.24</v>
      </c>
      <c r="AF146">
        <v>0.8</v>
      </c>
      <c r="AJ146">
        <v>0.1</v>
      </c>
      <c r="AL146">
        <v>0.33333333333333337</v>
      </c>
    </row>
    <row r="147" spans="1:41" hidden="1" x14ac:dyDescent="0.25">
      <c r="A147" s="8"/>
      <c r="B147" t="s">
        <v>1138</v>
      </c>
      <c r="C147">
        <v>1</v>
      </c>
      <c r="D147" t="s">
        <v>307</v>
      </c>
      <c r="E147" t="s">
        <v>299</v>
      </c>
      <c r="F147" t="s">
        <v>260</v>
      </c>
      <c r="G147">
        <v>22.5</v>
      </c>
      <c r="H147">
        <v>55.1</v>
      </c>
      <c r="I147">
        <v>22.4</v>
      </c>
      <c r="J147">
        <v>1.74</v>
      </c>
      <c r="K147">
        <v>1.4</v>
      </c>
      <c r="M147" t="s">
        <v>1582</v>
      </c>
      <c r="O147">
        <v>7</v>
      </c>
      <c r="P147" t="s">
        <v>108</v>
      </c>
      <c r="Q147">
        <v>735.61999999999978</v>
      </c>
      <c r="R147">
        <v>38</v>
      </c>
      <c r="S147" t="s">
        <v>309</v>
      </c>
      <c r="T147" t="s">
        <v>42</v>
      </c>
      <c r="U147" t="s">
        <v>665</v>
      </c>
      <c r="V147" t="s">
        <v>268</v>
      </c>
      <c r="W147" t="s">
        <v>2</v>
      </c>
      <c r="Y147">
        <v>270</v>
      </c>
      <c r="AD147">
        <v>0.27</v>
      </c>
      <c r="AF147">
        <v>0.76</v>
      </c>
      <c r="AJ147">
        <v>0.11250000000000002</v>
      </c>
      <c r="AL147">
        <v>0.31666666666666665</v>
      </c>
    </row>
    <row r="148" spans="1:41" hidden="1" x14ac:dyDescent="0.25">
      <c r="A148" s="8"/>
      <c r="B148" t="s">
        <v>1139</v>
      </c>
      <c r="C148">
        <v>1</v>
      </c>
      <c r="D148" t="s">
        <v>307</v>
      </c>
      <c r="E148" t="s">
        <v>225</v>
      </c>
      <c r="F148" t="s">
        <v>260</v>
      </c>
      <c r="G148">
        <v>19</v>
      </c>
      <c r="H148">
        <v>60</v>
      </c>
      <c r="I148">
        <v>21</v>
      </c>
      <c r="J148">
        <v>1.45</v>
      </c>
      <c r="K148">
        <v>1.45</v>
      </c>
      <c r="M148" t="s">
        <v>1582</v>
      </c>
      <c r="O148">
        <v>7</v>
      </c>
      <c r="P148" t="s">
        <v>108</v>
      </c>
      <c r="Q148">
        <v>805.11999999999966</v>
      </c>
      <c r="R148">
        <v>51</v>
      </c>
      <c r="S148" t="s">
        <v>309</v>
      </c>
      <c r="T148" t="s">
        <v>42</v>
      </c>
      <c r="U148" t="s">
        <v>664</v>
      </c>
      <c r="V148" t="s">
        <v>268</v>
      </c>
      <c r="W148" t="s">
        <v>2</v>
      </c>
      <c r="Y148">
        <v>420</v>
      </c>
      <c r="AD148">
        <v>0.255</v>
      </c>
      <c r="AF148">
        <v>0.8</v>
      </c>
      <c r="AJ148">
        <v>0.10625000000000001</v>
      </c>
      <c r="AL148">
        <v>0.33333333333333337</v>
      </c>
    </row>
    <row r="149" spans="1:41" hidden="1" x14ac:dyDescent="0.25">
      <c r="A149" s="8"/>
      <c r="B149" t="s">
        <v>1154</v>
      </c>
      <c r="C149">
        <v>1</v>
      </c>
      <c r="D149" t="s">
        <v>307</v>
      </c>
      <c r="E149" t="s">
        <v>299</v>
      </c>
      <c r="F149" t="s">
        <v>260</v>
      </c>
      <c r="G149">
        <v>22.5</v>
      </c>
      <c r="H149">
        <v>55.1</v>
      </c>
      <c r="I149">
        <v>22.4</v>
      </c>
      <c r="J149">
        <v>1.74</v>
      </c>
      <c r="K149">
        <v>1.4</v>
      </c>
      <c r="M149" t="s">
        <v>1582</v>
      </c>
      <c r="O149">
        <v>7</v>
      </c>
      <c r="P149" t="s">
        <v>108</v>
      </c>
      <c r="Q149">
        <v>1301.0800000000002</v>
      </c>
      <c r="R149">
        <v>0</v>
      </c>
      <c r="S149" t="s">
        <v>309</v>
      </c>
      <c r="T149" t="s">
        <v>42</v>
      </c>
      <c r="U149" t="s">
        <v>664</v>
      </c>
      <c r="V149" t="s">
        <v>268</v>
      </c>
      <c r="W149" t="s">
        <v>2</v>
      </c>
      <c r="Y149">
        <v>305</v>
      </c>
      <c r="AD149">
        <v>0.13</v>
      </c>
      <c r="AF149">
        <v>0.57999999999999996</v>
      </c>
      <c r="AJ149">
        <v>5.4166666666666662E-2</v>
      </c>
      <c r="AL149">
        <v>0.24166666666666664</v>
      </c>
    </row>
    <row r="150" spans="1:41" hidden="1" x14ac:dyDescent="0.25">
      <c r="A150" s="8"/>
      <c r="B150" t="s">
        <v>1140</v>
      </c>
      <c r="C150">
        <v>1</v>
      </c>
      <c r="D150" t="s">
        <v>307</v>
      </c>
      <c r="E150" t="s">
        <v>225</v>
      </c>
      <c r="F150" t="s">
        <v>260</v>
      </c>
      <c r="G150">
        <v>22.5</v>
      </c>
      <c r="H150">
        <v>55.1</v>
      </c>
      <c r="I150">
        <v>22.4</v>
      </c>
      <c r="J150">
        <v>1.74</v>
      </c>
      <c r="K150">
        <v>1.4</v>
      </c>
      <c r="M150" t="s">
        <v>1582</v>
      </c>
      <c r="O150">
        <v>7</v>
      </c>
      <c r="P150" t="s">
        <v>108</v>
      </c>
      <c r="Q150">
        <v>1043.5099999999998</v>
      </c>
      <c r="R150">
        <v>13</v>
      </c>
      <c r="S150" t="s">
        <v>309</v>
      </c>
      <c r="T150" t="s">
        <v>42</v>
      </c>
      <c r="U150" t="s">
        <v>665</v>
      </c>
      <c r="V150" t="s">
        <v>268</v>
      </c>
      <c r="W150" t="s">
        <v>2</v>
      </c>
      <c r="Y150">
        <v>305</v>
      </c>
      <c r="AD150">
        <v>0.20499999999999999</v>
      </c>
      <c r="AF150">
        <v>0.66</v>
      </c>
      <c r="AJ150">
        <v>8.5416666666666655E-2</v>
      </c>
      <c r="AL150">
        <v>0.27500000000000002</v>
      </c>
    </row>
    <row r="151" spans="1:41" hidden="1" x14ac:dyDescent="0.25">
      <c r="A151" s="8"/>
      <c r="B151" t="s">
        <v>1141</v>
      </c>
      <c r="C151">
        <v>1</v>
      </c>
      <c r="D151" t="s">
        <v>307</v>
      </c>
      <c r="E151" t="s">
        <v>225</v>
      </c>
      <c r="F151" t="s">
        <v>260</v>
      </c>
      <c r="G151">
        <v>22.5</v>
      </c>
      <c r="H151">
        <v>55.1</v>
      </c>
      <c r="I151">
        <v>22.4</v>
      </c>
      <c r="J151">
        <v>1.74</v>
      </c>
      <c r="K151">
        <v>1.4</v>
      </c>
      <c r="M151" t="s">
        <v>1582</v>
      </c>
      <c r="O151">
        <v>7</v>
      </c>
      <c r="P151" t="s">
        <v>108</v>
      </c>
      <c r="Q151">
        <v>844.69</v>
      </c>
      <c r="R151">
        <v>60</v>
      </c>
      <c r="S151" t="s">
        <v>309</v>
      </c>
      <c r="T151" t="s">
        <v>42</v>
      </c>
      <c r="U151" t="s">
        <v>665</v>
      </c>
      <c r="V151" t="s">
        <v>268</v>
      </c>
      <c r="W151" t="s">
        <v>2</v>
      </c>
      <c r="Y151">
        <v>280</v>
      </c>
      <c r="AD151">
        <v>0.20499999999999999</v>
      </c>
      <c r="AF151">
        <v>0.68</v>
      </c>
      <c r="AJ151">
        <v>8.5416666666666655E-2</v>
      </c>
      <c r="AL151">
        <v>0.28333333333333333</v>
      </c>
    </row>
    <row r="152" spans="1:41" hidden="1" x14ac:dyDescent="0.25">
      <c r="A152" s="8"/>
      <c r="B152" t="s">
        <v>1142</v>
      </c>
      <c r="C152">
        <v>1</v>
      </c>
      <c r="D152" t="s">
        <v>307</v>
      </c>
      <c r="E152" t="s">
        <v>299</v>
      </c>
      <c r="F152" t="s">
        <v>260</v>
      </c>
      <c r="G152">
        <v>19</v>
      </c>
      <c r="H152">
        <v>60</v>
      </c>
      <c r="I152">
        <v>21</v>
      </c>
      <c r="J152">
        <v>1.45</v>
      </c>
      <c r="K152">
        <v>1.45</v>
      </c>
      <c r="M152" t="s">
        <v>1582</v>
      </c>
      <c r="O152">
        <v>7</v>
      </c>
      <c r="P152" t="s">
        <v>108</v>
      </c>
      <c r="Q152">
        <v>735.61999999999978</v>
      </c>
      <c r="R152">
        <v>38</v>
      </c>
      <c r="S152" t="s">
        <v>309</v>
      </c>
      <c r="T152" t="s">
        <v>42</v>
      </c>
      <c r="U152" t="s">
        <v>664</v>
      </c>
      <c r="V152" t="s">
        <v>268</v>
      </c>
      <c r="W152" t="s">
        <v>2</v>
      </c>
      <c r="Y152">
        <v>270</v>
      </c>
      <c r="AD152">
        <v>0.08</v>
      </c>
      <c r="AF152">
        <v>0.3</v>
      </c>
      <c r="AJ152">
        <v>3.3333333333333333E-2</v>
      </c>
      <c r="AL152">
        <v>0.125</v>
      </c>
    </row>
    <row r="153" spans="1:41" hidden="1" x14ac:dyDescent="0.25">
      <c r="A153" s="8"/>
      <c r="B153" t="s">
        <v>1155</v>
      </c>
      <c r="C153">
        <v>1</v>
      </c>
      <c r="D153" t="s">
        <v>307</v>
      </c>
      <c r="E153" t="s">
        <v>225</v>
      </c>
      <c r="F153" t="s">
        <v>260</v>
      </c>
      <c r="G153">
        <v>22.5</v>
      </c>
      <c r="H153">
        <v>55.1</v>
      </c>
      <c r="I153">
        <v>22.4</v>
      </c>
      <c r="J153">
        <v>1.74</v>
      </c>
      <c r="K153">
        <v>1.4</v>
      </c>
      <c r="M153" t="s">
        <v>1582</v>
      </c>
      <c r="O153">
        <v>7</v>
      </c>
      <c r="P153" t="s">
        <v>108</v>
      </c>
      <c r="Q153">
        <v>805.11999999999966</v>
      </c>
      <c r="R153">
        <v>51</v>
      </c>
      <c r="S153" t="s">
        <v>309</v>
      </c>
      <c r="T153" t="s">
        <v>42</v>
      </c>
      <c r="U153" t="s">
        <v>664</v>
      </c>
      <c r="V153" t="s">
        <v>268</v>
      </c>
      <c r="W153" t="s">
        <v>2</v>
      </c>
      <c r="Y153">
        <v>265</v>
      </c>
      <c r="AD153">
        <v>7.0000000000000007E-2</v>
      </c>
      <c r="AF153">
        <v>0.42</v>
      </c>
      <c r="AJ153">
        <v>2.9166666666666671E-2</v>
      </c>
      <c r="AL153">
        <v>0.17500000000000002</v>
      </c>
    </row>
    <row r="154" spans="1:41" hidden="1" x14ac:dyDescent="0.25">
      <c r="A154" s="8"/>
      <c r="B154" t="s">
        <v>1143</v>
      </c>
      <c r="C154">
        <v>1</v>
      </c>
      <c r="D154" t="s">
        <v>307</v>
      </c>
      <c r="E154" t="s">
        <v>299</v>
      </c>
      <c r="F154" t="s">
        <v>260</v>
      </c>
      <c r="G154">
        <v>22.5</v>
      </c>
      <c r="H154">
        <v>55.1</v>
      </c>
      <c r="I154">
        <v>22.4</v>
      </c>
      <c r="J154">
        <v>1.74</v>
      </c>
      <c r="K154">
        <v>1.4</v>
      </c>
      <c r="M154" t="s">
        <v>1582</v>
      </c>
      <c r="O154">
        <v>7</v>
      </c>
      <c r="P154" t="s">
        <v>108</v>
      </c>
      <c r="Q154">
        <v>1301.0800000000002</v>
      </c>
      <c r="R154">
        <v>0</v>
      </c>
      <c r="S154" t="s">
        <v>309</v>
      </c>
      <c r="T154" t="s">
        <v>42</v>
      </c>
      <c r="U154" t="s">
        <v>665</v>
      </c>
      <c r="V154" t="s">
        <v>268</v>
      </c>
      <c r="W154" t="s">
        <v>2</v>
      </c>
      <c r="Y154">
        <v>155</v>
      </c>
      <c r="AD154">
        <v>6.5000000000000002E-2</v>
      </c>
      <c r="AF154">
        <v>0.26</v>
      </c>
      <c r="AJ154">
        <v>2.7083333333333331E-2</v>
      </c>
      <c r="AL154">
        <v>0.10833333333333332</v>
      </c>
    </row>
    <row r="155" spans="1:41" hidden="1" x14ac:dyDescent="0.25">
      <c r="A155" s="8"/>
      <c r="B155" t="s">
        <v>1144</v>
      </c>
      <c r="C155">
        <v>1</v>
      </c>
      <c r="D155" t="s">
        <v>307</v>
      </c>
      <c r="E155" t="s">
        <v>225</v>
      </c>
      <c r="F155" t="s">
        <v>260</v>
      </c>
      <c r="G155">
        <v>22.5</v>
      </c>
      <c r="H155">
        <v>55.1</v>
      </c>
      <c r="I155">
        <v>22.4</v>
      </c>
      <c r="J155">
        <v>1.74</v>
      </c>
      <c r="K155">
        <v>1.4</v>
      </c>
      <c r="M155" t="s">
        <v>1582</v>
      </c>
      <c r="O155">
        <v>7</v>
      </c>
      <c r="P155" t="s">
        <v>108</v>
      </c>
      <c r="Q155">
        <v>1043.5099999999998</v>
      </c>
      <c r="R155">
        <v>13</v>
      </c>
      <c r="S155" t="s">
        <v>309</v>
      </c>
      <c r="T155" t="s">
        <v>42</v>
      </c>
      <c r="U155" t="s">
        <v>665</v>
      </c>
      <c r="V155" t="s">
        <v>268</v>
      </c>
      <c r="W155" t="s">
        <v>2</v>
      </c>
      <c r="Y155">
        <v>170</v>
      </c>
      <c r="AD155">
        <v>0.115</v>
      </c>
      <c r="AF155">
        <v>0.32</v>
      </c>
      <c r="AJ155">
        <v>4.791666666666667E-2</v>
      </c>
      <c r="AL155">
        <v>0.13333333333333333</v>
      </c>
    </row>
    <row r="156" spans="1:41" hidden="1" x14ac:dyDescent="0.25">
      <c r="A156" s="8" t="s">
        <v>1210</v>
      </c>
      <c r="B156" t="s">
        <v>1243</v>
      </c>
      <c r="C156">
        <v>1</v>
      </c>
      <c r="D156" t="s">
        <v>307</v>
      </c>
      <c r="E156" t="s">
        <v>1492</v>
      </c>
      <c r="F156" t="s">
        <v>260</v>
      </c>
      <c r="G156">
        <v>17</v>
      </c>
      <c r="H156">
        <v>65</v>
      </c>
      <c r="I156">
        <v>18</v>
      </c>
      <c r="J156">
        <v>1.74</v>
      </c>
      <c r="K156">
        <v>1.45</v>
      </c>
      <c r="L156">
        <v>26.6</v>
      </c>
      <c r="M156" t="s">
        <v>1582</v>
      </c>
      <c r="N156">
        <v>26.6</v>
      </c>
      <c r="O156">
        <v>5.8</v>
      </c>
      <c r="P156" t="s">
        <v>108</v>
      </c>
      <c r="Q156">
        <v>613.1699999999995</v>
      </c>
      <c r="R156">
        <v>0</v>
      </c>
      <c r="V156" t="s">
        <v>308</v>
      </c>
      <c r="W156" t="s">
        <v>2</v>
      </c>
      <c r="AA156">
        <v>1.4491003501992512</v>
      </c>
      <c r="AC156">
        <v>2155</v>
      </c>
      <c r="AG156">
        <v>3.0717908465161216E-5</v>
      </c>
      <c r="AI156">
        <v>1.4445719116048788E-3</v>
      </c>
      <c r="AM156">
        <v>3.95E-2</v>
      </c>
      <c r="AO156">
        <v>1.0900000000000001</v>
      </c>
    </row>
    <row r="157" spans="1:41" hidden="1" x14ac:dyDescent="0.25">
      <c r="A157" s="8"/>
      <c r="B157" t="s">
        <v>1211</v>
      </c>
      <c r="C157">
        <v>1</v>
      </c>
      <c r="D157" t="s">
        <v>307</v>
      </c>
      <c r="E157" t="s">
        <v>1492</v>
      </c>
      <c r="F157" t="s">
        <v>260</v>
      </c>
      <c r="G157">
        <v>17</v>
      </c>
      <c r="H157">
        <v>65</v>
      </c>
      <c r="I157">
        <v>18</v>
      </c>
      <c r="J157">
        <v>1.74</v>
      </c>
      <c r="K157">
        <v>1.45</v>
      </c>
      <c r="L157">
        <v>26.6</v>
      </c>
      <c r="M157" t="s">
        <v>1582</v>
      </c>
      <c r="N157">
        <v>26.6</v>
      </c>
      <c r="O157">
        <v>5.8</v>
      </c>
      <c r="P157" t="s">
        <v>108</v>
      </c>
      <c r="Q157">
        <v>613.1699999999995</v>
      </c>
      <c r="R157">
        <v>9.6</v>
      </c>
      <c r="S157" t="s">
        <v>309</v>
      </c>
      <c r="T157" t="s">
        <v>42</v>
      </c>
      <c r="V157" t="s">
        <v>308</v>
      </c>
      <c r="W157" t="s">
        <v>2</v>
      </c>
      <c r="AA157">
        <v>1.524574326772129</v>
      </c>
      <c r="AC157">
        <v>1595</v>
      </c>
      <c r="AG157">
        <v>2.4755464315903875E-3</v>
      </c>
      <c r="AI157">
        <v>8.3776113995894224E-3</v>
      </c>
      <c r="AM157">
        <v>2.34</v>
      </c>
      <c r="AO157">
        <v>3.9449999999999998</v>
      </c>
    </row>
    <row r="158" spans="1:41" hidden="1" x14ac:dyDescent="0.25">
      <c r="A158" s="8"/>
      <c r="B158" t="s">
        <v>1212</v>
      </c>
      <c r="C158">
        <v>1</v>
      </c>
      <c r="D158" t="s">
        <v>307</v>
      </c>
      <c r="E158" t="s">
        <v>1492</v>
      </c>
      <c r="F158" t="s">
        <v>260</v>
      </c>
      <c r="G158">
        <v>17</v>
      </c>
      <c r="H158">
        <v>65</v>
      </c>
      <c r="I158">
        <v>18</v>
      </c>
      <c r="J158">
        <v>1.74</v>
      </c>
      <c r="K158">
        <v>1.45</v>
      </c>
      <c r="L158">
        <v>30.2</v>
      </c>
      <c r="M158" t="s">
        <v>1582</v>
      </c>
      <c r="N158">
        <v>30.2</v>
      </c>
      <c r="O158">
        <v>5.8</v>
      </c>
      <c r="P158" t="s">
        <v>108</v>
      </c>
      <c r="Q158">
        <v>613.1699999999995</v>
      </c>
      <c r="R158">
        <v>12.2</v>
      </c>
      <c r="S158" t="s">
        <v>309</v>
      </c>
      <c r="T158" t="s">
        <v>42</v>
      </c>
      <c r="V158" t="s">
        <v>308</v>
      </c>
      <c r="W158" t="s">
        <v>2</v>
      </c>
      <c r="AA158">
        <v>1.1698466368796039</v>
      </c>
      <c r="AC158">
        <v>1290</v>
      </c>
      <c r="AG158">
        <v>1.7962806424344886E-3</v>
      </c>
      <c r="AI158">
        <v>6.8832266634464437E-3</v>
      </c>
      <c r="AM158">
        <v>1.915</v>
      </c>
      <c r="AO158">
        <v>3.6850000000000001</v>
      </c>
    </row>
    <row r="159" spans="1:41" hidden="1" x14ac:dyDescent="0.25">
      <c r="A159" s="8"/>
      <c r="B159" t="s">
        <v>1213</v>
      </c>
      <c r="C159">
        <v>1</v>
      </c>
      <c r="D159" t="s">
        <v>307</v>
      </c>
      <c r="E159" t="s">
        <v>1492</v>
      </c>
      <c r="F159" t="s">
        <v>260</v>
      </c>
      <c r="G159">
        <v>17</v>
      </c>
      <c r="H159">
        <v>65</v>
      </c>
      <c r="I159">
        <v>18</v>
      </c>
      <c r="J159">
        <v>1.74</v>
      </c>
      <c r="K159">
        <v>1.45</v>
      </c>
      <c r="L159">
        <v>31.1</v>
      </c>
      <c r="M159" t="s">
        <v>1582</v>
      </c>
      <c r="N159">
        <v>31.1</v>
      </c>
      <c r="O159">
        <v>5.8</v>
      </c>
      <c r="P159" t="s">
        <v>108</v>
      </c>
      <c r="Q159">
        <v>613.1699999999995</v>
      </c>
      <c r="R159">
        <v>9.6</v>
      </c>
      <c r="S159" t="s">
        <v>309</v>
      </c>
      <c r="T159" t="s">
        <v>42</v>
      </c>
      <c r="V159" t="s">
        <v>308</v>
      </c>
      <c r="W159" t="s">
        <v>2</v>
      </c>
      <c r="AA159">
        <v>0.60303707281729269</v>
      </c>
      <c r="AC159">
        <v>770</v>
      </c>
      <c r="AG159">
        <v>1.5170269291148411E-3</v>
      </c>
      <c r="AI159">
        <v>4.7095761381475663E-3</v>
      </c>
      <c r="AM159">
        <v>1.855</v>
      </c>
      <c r="AO159">
        <v>2.85</v>
      </c>
    </row>
    <row r="160" spans="1:41" hidden="1" x14ac:dyDescent="0.25">
      <c r="A160" s="8"/>
      <c r="B160" t="s">
        <v>1214</v>
      </c>
      <c r="C160">
        <v>1</v>
      </c>
      <c r="D160" t="s">
        <v>307</v>
      </c>
      <c r="E160" t="s">
        <v>1492</v>
      </c>
      <c r="F160" t="s">
        <v>260</v>
      </c>
      <c r="G160">
        <v>17</v>
      </c>
      <c r="H160">
        <v>65</v>
      </c>
      <c r="I160">
        <v>18</v>
      </c>
      <c r="J160">
        <v>1.74</v>
      </c>
      <c r="K160">
        <v>1.45</v>
      </c>
      <c r="L160">
        <v>27.3</v>
      </c>
      <c r="M160" t="s">
        <v>1582</v>
      </c>
      <c r="N160">
        <v>27.3</v>
      </c>
      <c r="O160">
        <v>5.8</v>
      </c>
      <c r="P160" t="s">
        <v>108</v>
      </c>
      <c r="Q160">
        <v>613.1699999999995</v>
      </c>
      <c r="R160">
        <v>12.2</v>
      </c>
      <c r="S160" t="s">
        <v>309</v>
      </c>
      <c r="T160" t="s">
        <v>42</v>
      </c>
      <c r="V160" t="s">
        <v>308</v>
      </c>
      <c r="W160" t="s">
        <v>2</v>
      </c>
      <c r="AA160">
        <v>1.426458157227388</v>
      </c>
      <c r="AC160">
        <v>2140</v>
      </c>
      <c r="AG160">
        <v>1.7434488588334743E-3</v>
      </c>
      <c r="AI160">
        <v>7.1851225697379542E-3</v>
      </c>
      <c r="AM160">
        <v>2.6</v>
      </c>
      <c r="AO160">
        <v>5.2</v>
      </c>
    </row>
    <row r="161" spans="1:41" hidden="1" x14ac:dyDescent="0.25">
      <c r="A161" s="8"/>
      <c r="B161" t="s">
        <v>1215</v>
      </c>
      <c r="C161">
        <v>1</v>
      </c>
      <c r="D161" t="s">
        <v>307</v>
      </c>
      <c r="E161" t="s">
        <v>1492</v>
      </c>
      <c r="F161" t="s">
        <v>260</v>
      </c>
      <c r="G161">
        <v>17</v>
      </c>
      <c r="H161">
        <v>65</v>
      </c>
      <c r="I161">
        <v>18</v>
      </c>
      <c r="J161">
        <v>1.74</v>
      </c>
      <c r="K161">
        <v>1.45</v>
      </c>
      <c r="L161">
        <v>40.200000000000003</v>
      </c>
      <c r="M161" t="s">
        <v>1582</v>
      </c>
      <c r="N161">
        <v>40.200000000000003</v>
      </c>
      <c r="O161">
        <v>5.8</v>
      </c>
      <c r="P161" t="s">
        <v>108</v>
      </c>
      <c r="Q161">
        <v>613.1699999999995</v>
      </c>
      <c r="R161">
        <v>9.6</v>
      </c>
      <c r="S161" t="s">
        <v>309</v>
      </c>
      <c r="T161" t="s">
        <v>1484</v>
      </c>
      <c r="V161" t="s">
        <v>308</v>
      </c>
      <c r="W161" t="s">
        <v>2</v>
      </c>
      <c r="AA161">
        <v>0.57284748218814163</v>
      </c>
      <c r="AC161">
        <v>935</v>
      </c>
      <c r="AG161">
        <v>1.3736263736263736E-4</v>
      </c>
      <c r="AI161">
        <v>1.9321338002656683E-3</v>
      </c>
      <c r="AM161">
        <v>0.26150000000000001</v>
      </c>
      <c r="AO161">
        <v>1.58</v>
      </c>
    </row>
    <row r="162" spans="1:41" hidden="1" x14ac:dyDescent="0.25">
      <c r="A162" s="8"/>
      <c r="B162" t="s">
        <v>1216</v>
      </c>
      <c r="C162">
        <v>1</v>
      </c>
      <c r="D162" t="s">
        <v>307</v>
      </c>
      <c r="E162" t="s">
        <v>1492</v>
      </c>
      <c r="F162" t="s">
        <v>260</v>
      </c>
      <c r="G162">
        <v>17</v>
      </c>
      <c r="H162">
        <v>65</v>
      </c>
      <c r="I162">
        <v>18</v>
      </c>
      <c r="J162">
        <v>1.74</v>
      </c>
      <c r="K162">
        <v>1.45</v>
      </c>
      <c r="L162">
        <v>62</v>
      </c>
      <c r="M162" t="s">
        <v>1582</v>
      </c>
      <c r="N162">
        <v>62</v>
      </c>
      <c r="O162">
        <v>5.8</v>
      </c>
      <c r="P162" t="s">
        <v>108</v>
      </c>
      <c r="Q162">
        <v>613.1699999999995</v>
      </c>
      <c r="R162">
        <v>12.2</v>
      </c>
      <c r="S162" t="s">
        <v>309</v>
      </c>
      <c r="T162" t="s">
        <v>1484</v>
      </c>
      <c r="V162" t="s">
        <v>308</v>
      </c>
      <c r="W162" t="s">
        <v>2</v>
      </c>
      <c r="AA162">
        <v>5.705832628909552</v>
      </c>
      <c r="AC162">
        <v>4880</v>
      </c>
      <c r="AG162">
        <v>5.758664412510566E-4</v>
      </c>
      <c r="AI162">
        <v>9.8719961357324002E-3</v>
      </c>
      <c r="AM162">
        <v>0.51</v>
      </c>
      <c r="AO162">
        <v>4.2300000000000004</v>
      </c>
    </row>
    <row r="163" spans="1:41" hidden="1" x14ac:dyDescent="0.25">
      <c r="A163" s="8"/>
      <c r="B163" t="s">
        <v>1217</v>
      </c>
      <c r="C163">
        <v>1</v>
      </c>
      <c r="D163" t="s">
        <v>307</v>
      </c>
      <c r="E163" t="s">
        <v>1492</v>
      </c>
      <c r="F163" t="s">
        <v>260</v>
      </c>
      <c r="G163">
        <v>17</v>
      </c>
      <c r="H163">
        <v>65</v>
      </c>
      <c r="I163">
        <v>18</v>
      </c>
      <c r="J163">
        <v>1.74</v>
      </c>
      <c r="K163">
        <v>1.45</v>
      </c>
      <c r="L163">
        <v>38.200000000000003</v>
      </c>
      <c r="M163" t="s">
        <v>1582</v>
      </c>
      <c r="N163">
        <v>38.200000000000003</v>
      </c>
      <c r="O163">
        <v>5.8</v>
      </c>
      <c r="P163" t="s">
        <v>108</v>
      </c>
      <c r="Q163">
        <v>613.1699999999995</v>
      </c>
      <c r="R163">
        <v>9.6</v>
      </c>
      <c r="S163" t="s">
        <v>309</v>
      </c>
      <c r="T163" t="s">
        <v>42</v>
      </c>
      <c r="V163" t="s">
        <v>308</v>
      </c>
      <c r="W163" t="s">
        <v>708</v>
      </c>
      <c r="AA163">
        <v>0.77738195870064009</v>
      </c>
      <c r="AC163">
        <v>1075</v>
      </c>
      <c r="AG163">
        <v>1.1547518415650285E-3</v>
      </c>
      <c r="AI163">
        <v>5.1322304069556816E-3</v>
      </c>
      <c r="AM163">
        <v>1.6950000000000001</v>
      </c>
      <c r="AO163">
        <v>3.59</v>
      </c>
    </row>
    <row r="164" spans="1:41" hidden="1" x14ac:dyDescent="0.25">
      <c r="A164" s="8"/>
      <c r="B164" t="s">
        <v>1218</v>
      </c>
      <c r="C164">
        <v>1</v>
      </c>
      <c r="D164" t="s">
        <v>307</v>
      </c>
      <c r="E164" t="s">
        <v>1492</v>
      </c>
      <c r="F164" t="s">
        <v>260</v>
      </c>
      <c r="G164">
        <v>17</v>
      </c>
      <c r="H164">
        <v>65</v>
      </c>
      <c r="I164">
        <v>18</v>
      </c>
      <c r="J164">
        <v>1.74</v>
      </c>
      <c r="K164">
        <v>1.45</v>
      </c>
      <c r="L164">
        <v>26.3</v>
      </c>
      <c r="M164" t="s">
        <v>1582</v>
      </c>
      <c r="N164">
        <v>26.3</v>
      </c>
      <c r="O164">
        <v>5.8</v>
      </c>
      <c r="P164" t="s">
        <v>108</v>
      </c>
      <c r="Q164">
        <v>613.1699999999995</v>
      </c>
      <c r="R164">
        <v>12.2</v>
      </c>
      <c r="S164" t="s">
        <v>309</v>
      </c>
      <c r="T164" t="s">
        <v>42</v>
      </c>
      <c r="V164" t="s">
        <v>308</v>
      </c>
      <c r="W164" t="s">
        <v>708</v>
      </c>
      <c r="AA164">
        <v>0.74643762830576021</v>
      </c>
      <c r="AC164">
        <v>1110</v>
      </c>
      <c r="AG164">
        <v>2.362335466731071E-3</v>
      </c>
      <c r="AI164">
        <v>6.4152880086946014E-3</v>
      </c>
      <c r="AM164">
        <v>3.4449999999999998</v>
      </c>
      <c r="AO164">
        <v>4.6349999999999998</v>
      </c>
    </row>
    <row r="165" spans="1:41" hidden="1" x14ac:dyDescent="0.25">
      <c r="A165" s="8" t="s">
        <v>1576</v>
      </c>
      <c r="B165" t="s">
        <v>1339</v>
      </c>
      <c r="C165">
        <v>1</v>
      </c>
      <c r="D165" t="s">
        <v>307</v>
      </c>
      <c r="E165" t="s">
        <v>225</v>
      </c>
      <c r="F165" t="s">
        <v>260</v>
      </c>
      <c r="G165">
        <v>27</v>
      </c>
      <c r="H165">
        <v>54</v>
      </c>
      <c r="I165">
        <v>19</v>
      </c>
      <c r="J165">
        <v>1.1599999999999999</v>
      </c>
      <c r="K165">
        <v>1.4</v>
      </c>
      <c r="O165">
        <v>5.5</v>
      </c>
      <c r="P165" t="s">
        <v>108</v>
      </c>
      <c r="R165">
        <v>0</v>
      </c>
      <c r="S165" t="s">
        <v>309</v>
      </c>
      <c r="T165" t="s">
        <v>42</v>
      </c>
      <c r="V165" t="s">
        <v>268</v>
      </c>
      <c r="W165" t="s">
        <v>708</v>
      </c>
      <c r="X165">
        <v>29.875</v>
      </c>
      <c r="AA165">
        <v>1904.375</v>
      </c>
      <c r="AG165">
        <v>6.6250000000000003E-2</v>
      </c>
      <c r="AI165">
        <v>1.59375</v>
      </c>
    </row>
    <row r="166" spans="1:41" hidden="1" x14ac:dyDescent="0.25">
      <c r="A166" s="8"/>
      <c r="B166" t="s">
        <v>1340</v>
      </c>
      <c r="C166">
        <v>1</v>
      </c>
      <c r="D166" t="s">
        <v>307</v>
      </c>
      <c r="E166" t="s">
        <v>299</v>
      </c>
      <c r="F166" t="s">
        <v>260</v>
      </c>
      <c r="G166">
        <v>27</v>
      </c>
      <c r="H166">
        <v>54</v>
      </c>
      <c r="I166">
        <v>19</v>
      </c>
      <c r="J166">
        <v>1.1599999999999999</v>
      </c>
      <c r="K166">
        <v>1.4</v>
      </c>
      <c r="O166">
        <v>5.5</v>
      </c>
      <c r="P166" t="s">
        <v>108</v>
      </c>
      <c r="R166">
        <v>13.999999999999998</v>
      </c>
      <c r="S166" t="s">
        <v>309</v>
      </c>
      <c r="T166" t="s">
        <v>42</v>
      </c>
      <c r="V166" t="s">
        <v>268</v>
      </c>
      <c r="W166" t="s">
        <v>708</v>
      </c>
      <c r="X166">
        <v>13.125</v>
      </c>
      <c r="AA166">
        <v>35.375</v>
      </c>
      <c r="AG166">
        <v>0.02</v>
      </c>
      <c r="AI166">
        <v>7.4999999999999997E-2</v>
      </c>
    </row>
    <row r="167" spans="1:41" hidden="1" x14ac:dyDescent="0.25">
      <c r="A167" s="8"/>
      <c r="B167" t="s">
        <v>1341</v>
      </c>
      <c r="C167">
        <v>1</v>
      </c>
      <c r="D167" t="s">
        <v>307</v>
      </c>
      <c r="E167" t="s">
        <v>225</v>
      </c>
      <c r="F167" t="s">
        <v>260</v>
      </c>
      <c r="G167">
        <v>27</v>
      </c>
      <c r="H167">
        <v>54</v>
      </c>
      <c r="I167">
        <v>19</v>
      </c>
      <c r="J167">
        <v>1.1599999999999999</v>
      </c>
      <c r="K167">
        <v>1.4</v>
      </c>
      <c r="O167">
        <v>5.5</v>
      </c>
      <c r="P167" t="s">
        <v>108</v>
      </c>
      <c r="R167">
        <v>14</v>
      </c>
      <c r="S167" t="s">
        <v>309</v>
      </c>
      <c r="T167" t="s">
        <v>42</v>
      </c>
      <c r="V167" t="s">
        <v>268</v>
      </c>
      <c r="W167" t="s">
        <v>708</v>
      </c>
      <c r="X167">
        <v>161</v>
      </c>
      <c r="AA167">
        <v>1313.625</v>
      </c>
      <c r="AG167">
        <v>0.19500000000000001</v>
      </c>
      <c r="AI167">
        <v>0.89124999999999999</v>
      </c>
    </row>
    <row r="168" spans="1:41" hidden="1" x14ac:dyDescent="0.25">
      <c r="A168" s="8"/>
      <c r="B168" t="s">
        <v>1342</v>
      </c>
      <c r="C168">
        <v>1</v>
      </c>
      <c r="D168" t="s">
        <v>307</v>
      </c>
      <c r="E168" t="s">
        <v>299</v>
      </c>
      <c r="F168" t="s">
        <v>260</v>
      </c>
      <c r="G168">
        <v>27</v>
      </c>
      <c r="H168">
        <v>54</v>
      </c>
      <c r="I168">
        <v>19</v>
      </c>
      <c r="J168">
        <v>1.1599999999999999</v>
      </c>
      <c r="K168">
        <v>1.4</v>
      </c>
      <c r="O168">
        <v>5.5</v>
      </c>
      <c r="P168" t="s">
        <v>108</v>
      </c>
      <c r="R168">
        <v>0</v>
      </c>
      <c r="S168" t="s">
        <v>309</v>
      </c>
      <c r="T168" t="s">
        <v>42</v>
      </c>
      <c r="V168" t="s">
        <v>268</v>
      </c>
      <c r="W168" t="s">
        <v>708</v>
      </c>
      <c r="X168">
        <v>172.375</v>
      </c>
      <c r="AA168">
        <v>1038.625</v>
      </c>
      <c r="AG168">
        <v>0.22875000000000001</v>
      </c>
      <c r="AI168">
        <v>0.80500000000000005</v>
      </c>
    </row>
    <row r="169" spans="1:41" hidden="1" x14ac:dyDescent="0.25">
      <c r="A169" s="8"/>
      <c r="B169" t="s">
        <v>1343</v>
      </c>
      <c r="C169">
        <v>1</v>
      </c>
      <c r="D169" t="s">
        <v>307</v>
      </c>
      <c r="E169" t="s">
        <v>225</v>
      </c>
      <c r="F169" t="s">
        <v>260</v>
      </c>
      <c r="G169">
        <v>27</v>
      </c>
      <c r="H169">
        <v>54</v>
      </c>
      <c r="I169">
        <v>19</v>
      </c>
      <c r="J169">
        <v>1.1599999999999999</v>
      </c>
      <c r="K169">
        <v>1.4</v>
      </c>
      <c r="O169">
        <v>5.5</v>
      </c>
      <c r="P169" t="s">
        <v>108</v>
      </c>
      <c r="R169">
        <v>0</v>
      </c>
      <c r="S169" t="s">
        <v>309</v>
      </c>
      <c r="T169" t="s">
        <v>42</v>
      </c>
      <c r="V169" t="s">
        <v>308</v>
      </c>
      <c r="W169" t="s">
        <v>708</v>
      </c>
      <c r="X169">
        <v>98.125</v>
      </c>
      <c r="AA169">
        <v>556.125</v>
      </c>
      <c r="AG169">
        <v>0.315</v>
      </c>
      <c r="AI169">
        <v>0.67874999999999996</v>
      </c>
    </row>
    <row r="170" spans="1:41" hidden="1" x14ac:dyDescent="0.25">
      <c r="A170" s="8"/>
      <c r="B170" t="s">
        <v>1344</v>
      </c>
      <c r="C170">
        <v>1</v>
      </c>
      <c r="D170" t="s">
        <v>307</v>
      </c>
      <c r="E170" t="s">
        <v>299</v>
      </c>
      <c r="F170" t="s">
        <v>260</v>
      </c>
      <c r="G170">
        <v>27</v>
      </c>
      <c r="H170">
        <v>54</v>
      </c>
      <c r="I170">
        <v>19</v>
      </c>
      <c r="J170">
        <v>1.1599999999999999</v>
      </c>
      <c r="K170">
        <v>1.4</v>
      </c>
      <c r="O170">
        <v>5.5</v>
      </c>
      <c r="P170" t="s">
        <v>108</v>
      </c>
      <c r="R170">
        <v>13.999999999999998</v>
      </c>
      <c r="S170" t="s">
        <v>309</v>
      </c>
      <c r="T170" t="s">
        <v>42</v>
      </c>
      <c r="V170" t="s">
        <v>308</v>
      </c>
      <c r="W170" t="s">
        <v>708</v>
      </c>
      <c r="X170">
        <v>63.75</v>
      </c>
      <c r="AA170">
        <v>696</v>
      </c>
      <c r="AG170">
        <v>0.17624999999999999</v>
      </c>
      <c r="AI170">
        <v>0.48249999999999998</v>
      </c>
    </row>
    <row r="171" spans="1:41" hidden="1" x14ac:dyDescent="0.25">
      <c r="A171" s="8"/>
      <c r="B171" t="s">
        <v>1345</v>
      </c>
      <c r="C171">
        <v>1</v>
      </c>
      <c r="D171" t="s">
        <v>307</v>
      </c>
      <c r="E171" t="s">
        <v>225</v>
      </c>
      <c r="F171" t="s">
        <v>260</v>
      </c>
      <c r="G171">
        <v>27</v>
      </c>
      <c r="H171">
        <v>54</v>
      </c>
      <c r="I171">
        <v>19</v>
      </c>
      <c r="J171">
        <v>1.1599999999999999</v>
      </c>
      <c r="K171">
        <v>1.4</v>
      </c>
      <c r="O171">
        <v>5.5</v>
      </c>
      <c r="P171" t="s">
        <v>108</v>
      </c>
      <c r="R171">
        <v>14</v>
      </c>
      <c r="S171" t="s">
        <v>309</v>
      </c>
      <c r="T171" t="s">
        <v>42</v>
      </c>
      <c r="V171" t="s">
        <v>308</v>
      </c>
      <c r="W171" t="s">
        <v>708</v>
      </c>
      <c r="X171">
        <v>119</v>
      </c>
      <c r="AA171">
        <v>882.625</v>
      </c>
      <c r="AG171">
        <v>0.26874999999999999</v>
      </c>
      <c r="AI171">
        <v>1.0325</v>
      </c>
    </row>
    <row r="172" spans="1:41" hidden="1" x14ac:dyDescent="0.25">
      <c r="A172" s="8"/>
      <c r="B172" t="s">
        <v>1346</v>
      </c>
      <c r="C172">
        <v>1</v>
      </c>
      <c r="D172" t="s">
        <v>307</v>
      </c>
      <c r="E172" t="s">
        <v>299</v>
      </c>
      <c r="F172" t="s">
        <v>260</v>
      </c>
      <c r="G172">
        <v>27</v>
      </c>
      <c r="H172">
        <v>54</v>
      </c>
      <c r="I172">
        <v>19</v>
      </c>
      <c r="J172">
        <v>1.1599999999999999</v>
      </c>
      <c r="K172">
        <v>1.4</v>
      </c>
      <c r="O172">
        <v>5.5</v>
      </c>
      <c r="P172" t="s">
        <v>108</v>
      </c>
      <c r="R172">
        <v>0</v>
      </c>
      <c r="S172" t="s">
        <v>309</v>
      </c>
      <c r="T172" t="s">
        <v>42</v>
      </c>
      <c r="V172" t="s">
        <v>308</v>
      </c>
      <c r="W172" t="s">
        <v>708</v>
      </c>
      <c r="X172">
        <v>147.875</v>
      </c>
      <c r="AA172">
        <v>1091.75</v>
      </c>
      <c r="AG172">
        <v>0.24249999999999999</v>
      </c>
      <c r="AI172">
        <v>0.96750000000000003</v>
      </c>
    </row>
    <row r="173" spans="1:41" hidden="1" x14ac:dyDescent="0.25">
      <c r="A173" s="8"/>
      <c r="B173" t="s">
        <v>1347</v>
      </c>
      <c r="C173">
        <v>1</v>
      </c>
      <c r="D173" t="s">
        <v>313</v>
      </c>
      <c r="E173" t="s">
        <v>225</v>
      </c>
      <c r="F173" t="s">
        <v>260</v>
      </c>
      <c r="G173">
        <v>27</v>
      </c>
      <c r="H173">
        <v>54</v>
      </c>
      <c r="I173">
        <v>19</v>
      </c>
      <c r="J173">
        <v>1.1599999999999999</v>
      </c>
      <c r="K173">
        <v>1.4</v>
      </c>
      <c r="O173">
        <v>5.5</v>
      </c>
      <c r="P173" t="s">
        <v>108</v>
      </c>
      <c r="R173">
        <v>18</v>
      </c>
      <c r="S173" t="s">
        <v>325</v>
      </c>
      <c r="T173" t="s">
        <v>42</v>
      </c>
      <c r="V173" t="s">
        <v>621</v>
      </c>
      <c r="W173" t="s">
        <v>2</v>
      </c>
      <c r="X173">
        <v>145.33333333333334</v>
      </c>
      <c r="AA173">
        <v>595.33333333333337</v>
      </c>
      <c r="AG173">
        <v>0.80500000000000005</v>
      </c>
      <c r="AI173">
        <v>1.62</v>
      </c>
    </row>
    <row r="174" spans="1:41" hidden="1" x14ac:dyDescent="0.25">
      <c r="A174" s="8"/>
      <c r="B174" t="s">
        <v>1348</v>
      </c>
      <c r="C174">
        <v>1</v>
      </c>
      <c r="D174" t="s">
        <v>313</v>
      </c>
      <c r="E174" t="s">
        <v>299</v>
      </c>
      <c r="F174" t="s">
        <v>260</v>
      </c>
      <c r="G174">
        <v>27</v>
      </c>
      <c r="H174">
        <v>54</v>
      </c>
      <c r="I174">
        <v>19</v>
      </c>
      <c r="J174">
        <v>1.1599999999999999</v>
      </c>
      <c r="K174">
        <v>1.4</v>
      </c>
      <c r="O174">
        <v>5.5</v>
      </c>
      <c r="P174" t="s">
        <v>108</v>
      </c>
      <c r="R174">
        <v>22.400000000000002</v>
      </c>
      <c r="S174" t="s">
        <v>325</v>
      </c>
      <c r="T174" t="s">
        <v>42</v>
      </c>
      <c r="V174" t="s">
        <v>621</v>
      </c>
      <c r="W174" t="s">
        <v>2</v>
      </c>
      <c r="X174">
        <v>111.6</v>
      </c>
      <c r="AA174">
        <v>1039.2</v>
      </c>
      <c r="AG174">
        <v>0.21000000000000002</v>
      </c>
      <c r="AI174">
        <v>1.3220000000000001</v>
      </c>
    </row>
    <row r="175" spans="1:41" x14ac:dyDescent="0.25">
      <c r="A175" s="8"/>
      <c r="B175" t="s">
        <v>1349</v>
      </c>
      <c r="C175">
        <v>1</v>
      </c>
      <c r="D175" t="s">
        <v>313</v>
      </c>
      <c r="E175" t="s">
        <v>798</v>
      </c>
      <c r="F175" t="s">
        <v>260</v>
      </c>
      <c r="G175">
        <v>27</v>
      </c>
      <c r="H175">
        <v>54</v>
      </c>
      <c r="I175">
        <v>19</v>
      </c>
      <c r="J175">
        <v>1.1599999999999999</v>
      </c>
      <c r="K175">
        <v>1.4</v>
      </c>
      <c r="O175">
        <v>5.5</v>
      </c>
      <c r="P175" t="s">
        <v>108</v>
      </c>
      <c r="R175">
        <v>0</v>
      </c>
      <c r="S175" t="s">
        <v>325</v>
      </c>
      <c r="T175" t="s">
        <v>42</v>
      </c>
      <c r="V175" t="s">
        <v>621</v>
      </c>
      <c r="W175" t="s">
        <v>2</v>
      </c>
      <c r="X175">
        <v>187.4</v>
      </c>
      <c r="AA175">
        <v>239</v>
      </c>
      <c r="AG175">
        <v>0.57000000000000006</v>
      </c>
      <c r="AI175">
        <v>1.7559999999999998</v>
      </c>
    </row>
    <row r="176" spans="1:41" hidden="1" x14ac:dyDescent="0.25">
      <c r="A176" s="8"/>
      <c r="B176" t="s">
        <v>1353</v>
      </c>
      <c r="C176">
        <v>1</v>
      </c>
      <c r="D176" t="s">
        <v>313</v>
      </c>
      <c r="E176" t="s">
        <v>225</v>
      </c>
      <c r="F176" t="s">
        <v>260</v>
      </c>
      <c r="G176">
        <v>27</v>
      </c>
      <c r="H176">
        <v>54</v>
      </c>
      <c r="I176">
        <v>19</v>
      </c>
      <c r="J176">
        <v>1.1599999999999999</v>
      </c>
      <c r="K176">
        <v>1.4</v>
      </c>
      <c r="O176">
        <v>5.5</v>
      </c>
      <c r="P176" t="s">
        <v>108</v>
      </c>
      <c r="R176">
        <v>14.8</v>
      </c>
      <c r="S176" t="s">
        <v>325</v>
      </c>
      <c r="T176" t="s">
        <v>42</v>
      </c>
      <c r="V176" t="s">
        <v>621</v>
      </c>
      <c r="W176" t="s">
        <v>2</v>
      </c>
      <c r="X176">
        <v>75.8</v>
      </c>
      <c r="AA176">
        <v>525</v>
      </c>
      <c r="AG176">
        <v>0.29399999999999998</v>
      </c>
      <c r="AI176">
        <v>1.3960000000000001</v>
      </c>
    </row>
    <row r="177" spans="1:35" hidden="1" x14ac:dyDescent="0.25">
      <c r="A177" s="8"/>
      <c r="B177" t="s">
        <v>1354</v>
      </c>
      <c r="C177">
        <v>1</v>
      </c>
      <c r="D177" t="s">
        <v>313</v>
      </c>
      <c r="E177" t="s">
        <v>299</v>
      </c>
      <c r="F177" t="s">
        <v>260</v>
      </c>
      <c r="G177">
        <v>27</v>
      </c>
      <c r="H177">
        <v>54</v>
      </c>
      <c r="I177">
        <v>19</v>
      </c>
      <c r="J177">
        <v>1.1599999999999999</v>
      </c>
      <c r="K177">
        <v>1.4</v>
      </c>
      <c r="O177">
        <v>5.5</v>
      </c>
      <c r="P177" t="s">
        <v>108</v>
      </c>
      <c r="R177">
        <v>0</v>
      </c>
      <c r="S177" t="s">
        <v>325</v>
      </c>
      <c r="T177" t="s">
        <v>42</v>
      </c>
      <c r="V177" t="s">
        <v>621</v>
      </c>
      <c r="W177" t="s">
        <v>2</v>
      </c>
      <c r="X177">
        <v>75.5</v>
      </c>
      <c r="AA177">
        <v>1955.5</v>
      </c>
      <c r="AG177">
        <v>0.12333333333333334</v>
      </c>
      <c r="AI177">
        <v>0.87</v>
      </c>
    </row>
    <row r="178" spans="1:35" x14ac:dyDescent="0.25">
      <c r="A178" s="8"/>
      <c r="B178" t="s">
        <v>1355</v>
      </c>
      <c r="C178">
        <v>1</v>
      </c>
      <c r="D178" t="s">
        <v>313</v>
      </c>
      <c r="E178" t="s">
        <v>798</v>
      </c>
      <c r="F178" t="s">
        <v>260</v>
      </c>
      <c r="G178">
        <v>27</v>
      </c>
      <c r="H178">
        <v>54</v>
      </c>
      <c r="I178">
        <v>19</v>
      </c>
      <c r="J178">
        <v>1.1599999999999999</v>
      </c>
      <c r="K178">
        <v>1.4</v>
      </c>
      <c r="O178">
        <v>5.5</v>
      </c>
      <c r="P178" t="s">
        <v>108</v>
      </c>
      <c r="R178">
        <v>22.400000000000002</v>
      </c>
      <c r="S178" t="s">
        <v>325</v>
      </c>
      <c r="T178" t="s">
        <v>42</v>
      </c>
      <c r="V178" t="s">
        <v>621</v>
      </c>
      <c r="W178" t="s">
        <v>2</v>
      </c>
      <c r="X178">
        <v>52.8</v>
      </c>
      <c r="AA178">
        <v>46.8</v>
      </c>
      <c r="AG178">
        <v>0.34599999999999997</v>
      </c>
      <c r="AI178">
        <v>1.216</v>
      </c>
    </row>
    <row r="179" spans="1:35" hidden="1" x14ac:dyDescent="0.25">
      <c r="A179" s="8"/>
      <c r="B179" t="s">
        <v>1350</v>
      </c>
      <c r="C179">
        <v>1</v>
      </c>
      <c r="D179" t="s">
        <v>313</v>
      </c>
      <c r="E179" t="s">
        <v>225</v>
      </c>
      <c r="F179" t="s">
        <v>260</v>
      </c>
      <c r="G179">
        <v>27</v>
      </c>
      <c r="H179">
        <v>54</v>
      </c>
      <c r="I179">
        <v>19</v>
      </c>
      <c r="J179">
        <v>1.1599999999999999</v>
      </c>
      <c r="K179">
        <v>1.4</v>
      </c>
      <c r="O179">
        <v>5.5</v>
      </c>
      <c r="P179" t="s">
        <v>108</v>
      </c>
      <c r="R179">
        <v>37.6</v>
      </c>
      <c r="S179" t="s">
        <v>325</v>
      </c>
      <c r="T179" t="s">
        <v>42</v>
      </c>
      <c r="V179" t="s">
        <v>621</v>
      </c>
      <c r="W179" t="s">
        <v>2</v>
      </c>
      <c r="X179">
        <v>165.8</v>
      </c>
      <c r="AA179">
        <v>1109.8</v>
      </c>
      <c r="AG179">
        <v>1.1179999999999999</v>
      </c>
      <c r="AI179">
        <v>4.1139999999999999</v>
      </c>
    </row>
    <row r="180" spans="1:35" hidden="1" x14ac:dyDescent="0.25">
      <c r="A180" s="8"/>
      <c r="B180" t="s">
        <v>1351</v>
      </c>
      <c r="C180">
        <v>1</v>
      </c>
      <c r="D180" t="s">
        <v>313</v>
      </c>
      <c r="E180" t="s">
        <v>299</v>
      </c>
      <c r="F180" t="s">
        <v>260</v>
      </c>
      <c r="G180">
        <v>27</v>
      </c>
      <c r="H180">
        <v>54</v>
      </c>
      <c r="I180">
        <v>19</v>
      </c>
      <c r="J180">
        <v>1.1599999999999999</v>
      </c>
      <c r="K180">
        <v>1.4</v>
      </c>
      <c r="O180">
        <v>5.5</v>
      </c>
      <c r="P180" t="s">
        <v>108</v>
      </c>
      <c r="R180">
        <v>0</v>
      </c>
      <c r="S180" t="s">
        <v>325</v>
      </c>
      <c r="T180" t="s">
        <v>42</v>
      </c>
      <c r="V180" t="s">
        <v>621</v>
      </c>
      <c r="W180" t="s">
        <v>2</v>
      </c>
      <c r="X180">
        <v>242.4</v>
      </c>
      <c r="AA180">
        <v>4932.6000000000004</v>
      </c>
      <c r="AG180">
        <v>0.51200000000000001</v>
      </c>
      <c r="AI180">
        <v>1.968</v>
      </c>
    </row>
    <row r="181" spans="1:35" x14ac:dyDescent="0.25">
      <c r="A181" s="8"/>
      <c r="B181" t="s">
        <v>1352</v>
      </c>
      <c r="C181">
        <v>1</v>
      </c>
      <c r="D181" t="s">
        <v>313</v>
      </c>
      <c r="E181" t="s">
        <v>798</v>
      </c>
      <c r="F181" t="s">
        <v>260</v>
      </c>
      <c r="G181">
        <v>27</v>
      </c>
      <c r="H181">
        <v>54</v>
      </c>
      <c r="I181">
        <v>19</v>
      </c>
      <c r="J181">
        <v>1.1599999999999999</v>
      </c>
      <c r="K181">
        <v>1.4</v>
      </c>
      <c r="O181">
        <v>5.5</v>
      </c>
      <c r="P181" t="s">
        <v>108</v>
      </c>
      <c r="R181">
        <v>0</v>
      </c>
      <c r="S181" t="s">
        <v>325</v>
      </c>
      <c r="T181" t="s">
        <v>42</v>
      </c>
      <c r="V181" t="s">
        <v>621</v>
      </c>
      <c r="W181" t="s">
        <v>2</v>
      </c>
      <c r="X181">
        <v>182.66666666666666</v>
      </c>
      <c r="AA181">
        <v>289.83333333333331</v>
      </c>
      <c r="AG181">
        <v>0.77166666666666661</v>
      </c>
      <c r="AI181">
        <v>1.1083333333333334</v>
      </c>
    </row>
    <row r="182" spans="1:35" hidden="1" x14ac:dyDescent="0.25">
      <c r="A182" s="8" t="s">
        <v>1608</v>
      </c>
      <c r="G182">
        <f>MAX(G2:G181)</f>
        <v>57</v>
      </c>
      <c r="H182">
        <f t="shared" ref="H182:R182" si="0">MAX(H2:H181)</f>
        <v>65</v>
      </c>
      <c r="I182">
        <f t="shared" si="0"/>
        <v>65</v>
      </c>
      <c r="J182">
        <f t="shared" si="0"/>
        <v>4.0999999999999996</v>
      </c>
      <c r="K182">
        <f t="shared" si="0"/>
        <v>1.45</v>
      </c>
      <c r="L182">
        <f t="shared" si="0"/>
        <v>411.9</v>
      </c>
      <c r="N182">
        <f t="shared" si="0"/>
        <v>411.9</v>
      </c>
      <c r="O182">
        <f t="shared" si="0"/>
        <v>8.5</v>
      </c>
      <c r="Q182">
        <f t="shared" si="0"/>
        <v>1301.0800000000002</v>
      </c>
      <c r="R182">
        <f t="shared" si="0"/>
        <v>117.4</v>
      </c>
      <c r="AD182">
        <f t="shared" ref="AD182" si="1">MAX(AD2:AD181)</f>
        <v>2.4</v>
      </c>
      <c r="AG182">
        <f t="shared" ref="AG182" si="2">MAX(AG2:AG181)</f>
        <v>2.2999999999999998</v>
      </c>
    </row>
    <row r="183" spans="1:35" hidden="1" x14ac:dyDescent="0.25">
      <c r="A183" s="8" t="s">
        <v>1609</v>
      </c>
      <c r="G183">
        <f>MIN(G2:G181)</f>
        <v>5</v>
      </c>
      <c r="H183">
        <f t="shared" ref="H183:L183" si="3">MIN(H2:H181)</f>
        <v>20</v>
      </c>
      <c r="I183">
        <f t="shared" si="3"/>
        <v>10</v>
      </c>
      <c r="J183">
        <f t="shared" si="3"/>
        <v>1.1599999999999999</v>
      </c>
      <c r="K183">
        <f t="shared" ref="K183" si="4">MIN(K2:K181)</f>
        <v>1.06</v>
      </c>
      <c r="L183">
        <f t="shared" si="3"/>
        <v>11.3</v>
      </c>
      <c r="N183">
        <f t="shared" ref="N183:O183" si="5">MIN(N2:N181)</f>
        <v>11.3</v>
      </c>
      <c r="O183">
        <f t="shared" si="5"/>
        <v>5.4</v>
      </c>
      <c r="Q183">
        <f t="shared" ref="Q183:R183" si="6">MIN(Q2:Q181)</f>
        <v>613.1699999999995</v>
      </c>
      <c r="R183">
        <f t="shared" si="6"/>
        <v>0</v>
      </c>
      <c r="AD183">
        <f t="shared" ref="AD183" si="7">MIN(AD2:AD181)</f>
        <v>5.0000000000000001E-3</v>
      </c>
      <c r="AG183">
        <f t="shared" ref="AG183" si="8">MIN(AG2:AG181)</f>
        <v>3.0717908465161216E-5</v>
      </c>
    </row>
    <row r="184" spans="1:35" hidden="1" x14ac:dyDescent="0.25">
      <c r="A184" s="8" t="s">
        <v>1610</v>
      </c>
      <c r="G184">
        <f>COUNT(G2:G181)</f>
        <v>180</v>
      </c>
      <c r="H184">
        <f t="shared" ref="H184:L184" si="9">COUNT(H2:H181)</f>
        <v>180</v>
      </c>
      <c r="I184">
        <f t="shared" si="9"/>
        <v>180</v>
      </c>
      <c r="J184">
        <f t="shared" si="9"/>
        <v>102</v>
      </c>
      <c r="K184">
        <f t="shared" ref="K184" si="10">COUNT(K2:K181)</f>
        <v>74</v>
      </c>
      <c r="L184">
        <f t="shared" si="9"/>
        <v>143</v>
      </c>
      <c r="N184">
        <f t="shared" ref="N184:O184" si="11">COUNT(N2:N181)</f>
        <v>143</v>
      </c>
      <c r="O184">
        <f t="shared" si="11"/>
        <v>102</v>
      </c>
      <c r="Q184">
        <f t="shared" ref="Q184:R184" si="12">COUNT(Q2:Q181)</f>
        <v>163</v>
      </c>
      <c r="R184">
        <f t="shared" si="12"/>
        <v>104</v>
      </c>
      <c r="AD184">
        <f t="shared" ref="AD184" si="13">COUNT(AD2:AD181)</f>
        <v>137</v>
      </c>
      <c r="AG184">
        <f t="shared" ref="AG184" si="14">COUNT(AG2:AG181)</f>
        <v>101</v>
      </c>
    </row>
  </sheetData>
  <autoFilter ref="A1:AO184" xr:uid="{CF505EF6-130B-42FB-A66E-5F3D71169E76}">
    <filterColumn colId="4">
      <filters>
        <filter val="W"/>
      </filters>
    </filterColumn>
  </autoFilter>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5524-DA4D-4D95-B97A-ADDB194738A6}">
  <dimension ref="A1:AO179"/>
  <sheetViews>
    <sheetView tabSelected="1" topLeftCell="A166" workbookViewId="0">
      <selection activeCell="H177" sqref="H177"/>
    </sheetView>
  </sheetViews>
  <sheetFormatPr defaultRowHeight="15" x14ac:dyDescent="0.25"/>
  <sheetData>
    <row r="1" spans="1:41" ht="120" x14ac:dyDescent="0.25">
      <c r="A1" s="8" t="s">
        <v>16</v>
      </c>
      <c r="B1" s="22" t="s">
        <v>687</v>
      </c>
      <c r="C1" s="22" t="s">
        <v>959</v>
      </c>
      <c r="D1" s="1" t="s">
        <v>368</v>
      </c>
      <c r="E1" t="s">
        <v>219</v>
      </c>
      <c r="F1" t="s">
        <v>1578</v>
      </c>
      <c r="G1" s="1" t="s">
        <v>655</v>
      </c>
      <c r="H1" s="1" t="s">
        <v>656</v>
      </c>
      <c r="I1" s="1" t="s">
        <v>633</v>
      </c>
      <c r="J1" s="1" t="s">
        <v>854</v>
      </c>
      <c r="K1" s="1" t="s">
        <v>502</v>
      </c>
      <c r="L1" s="1" t="s">
        <v>276</v>
      </c>
      <c r="M1" s="1" t="s">
        <v>1580</v>
      </c>
      <c r="N1" s="1" t="s">
        <v>1585</v>
      </c>
      <c r="O1" s="1" t="s">
        <v>657</v>
      </c>
      <c r="P1" s="1" t="s">
        <v>267</v>
      </c>
      <c r="Q1" s="1" t="s">
        <v>661</v>
      </c>
      <c r="R1" s="1" t="s">
        <v>660</v>
      </c>
      <c r="S1" s="1" t="s">
        <v>635</v>
      </c>
      <c r="T1" s="1" t="s">
        <v>636</v>
      </c>
      <c r="U1" s="1" t="s">
        <v>17</v>
      </c>
      <c r="V1" s="1" t="s">
        <v>18</v>
      </c>
      <c r="W1" s="1" t="s">
        <v>130</v>
      </c>
      <c r="X1" s="1" t="s">
        <v>642</v>
      </c>
      <c r="Y1" s="1" t="s">
        <v>643</v>
      </c>
      <c r="Z1" s="1" t="s">
        <v>675</v>
      </c>
      <c r="AA1" s="1" t="s">
        <v>676</v>
      </c>
      <c r="AB1" s="1" t="s">
        <v>677</v>
      </c>
      <c r="AC1" s="1" t="s">
        <v>678</v>
      </c>
      <c r="AD1" s="1" t="s">
        <v>666</v>
      </c>
      <c r="AE1" s="1" t="s">
        <v>680</v>
      </c>
      <c r="AF1" s="1" t="s">
        <v>667</v>
      </c>
      <c r="AG1" s="1" t="s">
        <v>668</v>
      </c>
      <c r="AH1" s="1" t="s">
        <v>681</v>
      </c>
      <c r="AI1" s="1" t="s">
        <v>669</v>
      </c>
      <c r="AJ1" s="1" t="s">
        <v>670</v>
      </c>
      <c r="AK1" s="1" t="s">
        <v>682</v>
      </c>
      <c r="AL1" s="1" t="s">
        <v>671</v>
      </c>
      <c r="AM1" s="1" t="s">
        <v>672</v>
      </c>
      <c r="AN1" s="1" t="s">
        <v>683</v>
      </c>
      <c r="AO1" s="1" t="s">
        <v>673</v>
      </c>
    </row>
    <row r="2" spans="1:41" ht="45" x14ac:dyDescent="0.25">
      <c r="A2" s="23" t="s">
        <v>637</v>
      </c>
      <c r="B2" t="s">
        <v>644</v>
      </c>
      <c r="C2">
        <v>1</v>
      </c>
      <c r="D2" t="s">
        <v>307</v>
      </c>
      <c r="E2" t="s">
        <v>225</v>
      </c>
      <c r="F2" t="s">
        <v>258</v>
      </c>
      <c r="G2">
        <v>20.5</v>
      </c>
      <c r="H2">
        <v>47</v>
      </c>
      <c r="I2">
        <v>32.5</v>
      </c>
      <c r="J2">
        <v>1.66</v>
      </c>
      <c r="L2">
        <v>18</v>
      </c>
      <c r="N2">
        <v>18</v>
      </c>
      <c r="O2">
        <v>5.4</v>
      </c>
      <c r="P2" t="s">
        <v>108</v>
      </c>
      <c r="Q2">
        <v>742.8</v>
      </c>
      <c r="R2">
        <v>0</v>
      </c>
      <c r="S2" t="s">
        <v>309</v>
      </c>
      <c r="T2" t="s">
        <v>1484</v>
      </c>
      <c r="U2" t="s">
        <v>665</v>
      </c>
      <c r="V2" t="s">
        <v>308</v>
      </c>
      <c r="W2" t="s">
        <v>2</v>
      </c>
      <c r="X2">
        <v>32.700000000000003</v>
      </c>
      <c r="Y2">
        <v>33.9</v>
      </c>
      <c r="AD2">
        <v>7.4999999999999997E-3</v>
      </c>
      <c r="AE2">
        <v>9.9500000000000005E-2</v>
      </c>
      <c r="AF2">
        <v>0.13689999999999999</v>
      </c>
      <c r="AG2">
        <v>3.3E-3</v>
      </c>
      <c r="AH2">
        <v>0.5141</v>
      </c>
      <c r="AI2">
        <v>0.56010000000000004</v>
      </c>
      <c r="AJ2">
        <v>2.1999999999999999E-2</v>
      </c>
      <c r="AK2">
        <v>0.29299999999999998</v>
      </c>
      <c r="AL2">
        <v>0.40300000000000002</v>
      </c>
      <c r="AM2">
        <v>0.01</v>
      </c>
      <c r="AN2">
        <v>1.573</v>
      </c>
      <c r="AO2">
        <v>1.714</v>
      </c>
    </row>
    <row r="3" spans="1:41" x14ac:dyDescent="0.25">
      <c r="A3" s="23"/>
      <c r="B3" t="s">
        <v>645</v>
      </c>
      <c r="C3">
        <v>1</v>
      </c>
      <c r="D3" t="s">
        <v>307</v>
      </c>
      <c r="E3" t="s">
        <v>225</v>
      </c>
      <c r="F3" t="s">
        <v>258</v>
      </c>
      <c r="G3">
        <v>20.5</v>
      </c>
      <c r="H3">
        <v>47</v>
      </c>
      <c r="I3">
        <v>32.5</v>
      </c>
      <c r="J3">
        <v>1.66</v>
      </c>
      <c r="L3">
        <v>18</v>
      </c>
      <c r="N3">
        <v>18</v>
      </c>
      <c r="O3">
        <v>5.4</v>
      </c>
      <c r="P3" t="s">
        <v>108</v>
      </c>
      <c r="Q3">
        <v>674.5</v>
      </c>
      <c r="R3">
        <v>33.515520000000002</v>
      </c>
      <c r="S3" t="s">
        <v>309</v>
      </c>
      <c r="T3" t="s">
        <v>1484</v>
      </c>
      <c r="U3" t="s">
        <v>665</v>
      </c>
      <c r="V3" t="s">
        <v>308</v>
      </c>
      <c r="W3" t="s">
        <v>2</v>
      </c>
      <c r="X3">
        <v>68.400000000000006</v>
      </c>
      <c r="Y3">
        <v>209.2</v>
      </c>
      <c r="AD3">
        <v>8.2799999999999999E-2</v>
      </c>
      <c r="AE3">
        <v>0.63049999999999995</v>
      </c>
      <c r="AF3">
        <v>0.79759999999999998</v>
      </c>
      <c r="AG3">
        <v>7.0000000000000007E-2</v>
      </c>
      <c r="AH3">
        <v>0.30719999999999997</v>
      </c>
      <c r="AI3">
        <v>0.4224</v>
      </c>
      <c r="AJ3">
        <v>0.04</v>
      </c>
      <c r="AK3">
        <v>0.30099999999999999</v>
      </c>
      <c r="AL3">
        <v>0.38100000000000001</v>
      </c>
      <c r="AM3">
        <v>0.10199999999999999</v>
      </c>
      <c r="AN3">
        <v>0.45</v>
      </c>
      <c r="AO3">
        <v>0.61899999999999999</v>
      </c>
    </row>
    <row r="4" spans="1:41" x14ac:dyDescent="0.25">
      <c r="A4" s="23"/>
      <c r="B4" t="s">
        <v>646</v>
      </c>
      <c r="C4">
        <v>1</v>
      </c>
      <c r="D4" t="s">
        <v>307</v>
      </c>
      <c r="E4" t="s">
        <v>299</v>
      </c>
      <c r="F4" t="s">
        <v>258</v>
      </c>
      <c r="G4">
        <v>20.5</v>
      </c>
      <c r="H4">
        <v>47</v>
      </c>
      <c r="I4">
        <v>32.5</v>
      </c>
      <c r="J4">
        <v>1.66</v>
      </c>
      <c r="L4">
        <v>18</v>
      </c>
      <c r="N4">
        <v>18</v>
      </c>
      <c r="O4">
        <v>5.4</v>
      </c>
      <c r="P4" t="s">
        <v>108</v>
      </c>
      <c r="Q4">
        <v>644.29999999999995</v>
      </c>
      <c r="R4">
        <v>0</v>
      </c>
      <c r="S4" t="s">
        <v>309</v>
      </c>
      <c r="T4" t="s">
        <v>1484</v>
      </c>
      <c r="U4" t="s">
        <v>665</v>
      </c>
      <c r="V4" t="s">
        <v>308</v>
      </c>
      <c r="W4" t="s">
        <v>2</v>
      </c>
      <c r="X4">
        <v>26.6</v>
      </c>
      <c r="Y4">
        <v>101.8</v>
      </c>
      <c r="AD4">
        <v>6.4700000000000008E-2</v>
      </c>
      <c r="AE4">
        <v>0.37319999999999998</v>
      </c>
      <c r="AF4">
        <v>0.51670000000000005</v>
      </c>
      <c r="AG4">
        <v>1.5800000000000002E-2</v>
      </c>
      <c r="AH4">
        <v>0.14019999999999999</v>
      </c>
      <c r="AI4">
        <v>0.17280000000000001</v>
      </c>
      <c r="AJ4">
        <v>6.4000000000000001E-2</v>
      </c>
      <c r="AK4">
        <v>0.36699999999999999</v>
      </c>
      <c r="AL4">
        <v>0.50800000000000001</v>
      </c>
      <c r="AM4">
        <v>5.8999999999999997E-2</v>
      </c>
      <c r="AN4">
        <v>0.52700000000000002</v>
      </c>
      <c r="AO4">
        <v>0.65</v>
      </c>
    </row>
    <row r="5" spans="1:41" x14ac:dyDescent="0.25">
      <c r="A5" s="23"/>
      <c r="B5" t="s">
        <v>647</v>
      </c>
      <c r="C5">
        <v>1</v>
      </c>
      <c r="D5" t="s">
        <v>307</v>
      </c>
      <c r="E5" t="s">
        <v>225</v>
      </c>
      <c r="F5" t="s">
        <v>258</v>
      </c>
      <c r="G5">
        <v>20.5</v>
      </c>
      <c r="H5">
        <v>47</v>
      </c>
      <c r="I5">
        <v>32.5</v>
      </c>
      <c r="J5">
        <v>1.66</v>
      </c>
      <c r="L5">
        <v>18</v>
      </c>
      <c r="N5">
        <v>18</v>
      </c>
      <c r="O5">
        <v>5.4</v>
      </c>
      <c r="P5" t="s">
        <v>108</v>
      </c>
      <c r="Q5">
        <v>909.8</v>
      </c>
      <c r="R5">
        <v>33.515520000000002</v>
      </c>
      <c r="S5" t="s">
        <v>309</v>
      </c>
      <c r="T5" t="s">
        <v>1484</v>
      </c>
      <c r="U5" t="s">
        <v>665</v>
      </c>
      <c r="V5" t="s">
        <v>308</v>
      </c>
      <c r="W5" t="s">
        <v>2</v>
      </c>
      <c r="X5">
        <v>50.9</v>
      </c>
      <c r="Y5">
        <v>52.1</v>
      </c>
      <c r="AD5">
        <v>1.8600000000000002E-2</v>
      </c>
      <c r="AE5">
        <v>0.39150000000000001</v>
      </c>
      <c r="AF5">
        <v>0.42369999999999997</v>
      </c>
      <c r="AG5">
        <v>7.6999999999999999E-2</v>
      </c>
      <c r="AH5">
        <v>0.16500000000000001</v>
      </c>
      <c r="AI5">
        <v>0.30149999999999999</v>
      </c>
      <c r="AJ5">
        <v>3.5999999999999997E-2</v>
      </c>
      <c r="AK5">
        <v>0.37</v>
      </c>
      <c r="AL5">
        <v>0.432</v>
      </c>
      <c r="AM5">
        <v>0.151</v>
      </c>
      <c r="AN5">
        <v>0.32400000000000001</v>
      </c>
      <c r="AO5">
        <v>0.59199999999999997</v>
      </c>
    </row>
    <row r="6" spans="1:41" x14ac:dyDescent="0.25">
      <c r="A6" s="23"/>
      <c r="B6" t="s">
        <v>648</v>
      </c>
      <c r="C6">
        <v>1</v>
      </c>
      <c r="D6" t="s">
        <v>307</v>
      </c>
      <c r="E6" t="s">
        <v>299</v>
      </c>
      <c r="F6" t="s">
        <v>258</v>
      </c>
      <c r="G6">
        <v>20.5</v>
      </c>
      <c r="H6">
        <v>47</v>
      </c>
      <c r="I6">
        <v>32.5</v>
      </c>
      <c r="J6">
        <v>1.66</v>
      </c>
      <c r="L6">
        <v>18</v>
      </c>
      <c r="N6">
        <v>18</v>
      </c>
      <c r="O6">
        <v>5.4</v>
      </c>
      <c r="P6" t="s">
        <v>108</v>
      </c>
      <c r="Q6">
        <v>934.6</v>
      </c>
      <c r="R6">
        <v>0</v>
      </c>
      <c r="S6" t="s">
        <v>309</v>
      </c>
      <c r="T6" t="s">
        <v>1484</v>
      </c>
      <c r="U6" t="s">
        <v>665</v>
      </c>
      <c r="V6" t="s">
        <v>308</v>
      </c>
      <c r="W6" t="s">
        <v>2</v>
      </c>
      <c r="X6">
        <v>9.1</v>
      </c>
      <c r="Y6">
        <v>366.7</v>
      </c>
      <c r="AD6">
        <v>0.15209999999999999</v>
      </c>
      <c r="AE6">
        <v>1.3322000000000001</v>
      </c>
      <c r="AF6">
        <v>1.6207</v>
      </c>
      <c r="AG6">
        <v>1.09E-2</v>
      </c>
      <c r="AH6">
        <v>3.7100000000000001E-2</v>
      </c>
      <c r="AI6">
        <v>5.1799999999999999E-2</v>
      </c>
      <c r="AJ6">
        <v>4.2000000000000003E-2</v>
      </c>
      <c r="AK6">
        <v>0.41799999999999998</v>
      </c>
      <c r="AL6">
        <v>0.497</v>
      </c>
      <c r="AM6">
        <v>0.11899999999999999</v>
      </c>
      <c r="AN6">
        <v>0.40600000000000003</v>
      </c>
      <c r="AO6">
        <v>0.56699999999999995</v>
      </c>
    </row>
    <row r="7" spans="1:41" x14ac:dyDescent="0.25">
      <c r="A7" s="23"/>
      <c r="B7" t="s">
        <v>649</v>
      </c>
      <c r="C7">
        <v>1</v>
      </c>
      <c r="D7" t="s">
        <v>307</v>
      </c>
      <c r="E7" t="s">
        <v>225</v>
      </c>
      <c r="F7" t="s">
        <v>258</v>
      </c>
      <c r="G7">
        <v>20.5</v>
      </c>
      <c r="H7">
        <v>47</v>
      </c>
      <c r="I7">
        <v>32.5</v>
      </c>
      <c r="J7">
        <v>1.66</v>
      </c>
      <c r="L7">
        <v>18</v>
      </c>
      <c r="N7">
        <v>18</v>
      </c>
      <c r="O7">
        <v>5.4</v>
      </c>
      <c r="P7" t="s">
        <v>108</v>
      </c>
      <c r="Q7">
        <v>742.8</v>
      </c>
      <c r="R7">
        <v>0</v>
      </c>
      <c r="S7" t="s">
        <v>309</v>
      </c>
      <c r="T7" t="s">
        <v>1484</v>
      </c>
      <c r="U7" t="s">
        <v>664</v>
      </c>
      <c r="V7" t="s">
        <v>308</v>
      </c>
      <c r="W7" t="s">
        <v>2</v>
      </c>
      <c r="X7">
        <v>8.5</v>
      </c>
      <c r="Y7">
        <v>66.599999999999994</v>
      </c>
      <c r="AD7">
        <v>1.2500000000000001E-2</v>
      </c>
      <c r="AE7">
        <v>0.1895</v>
      </c>
      <c r="AF7">
        <v>0.2117</v>
      </c>
      <c r="AG7">
        <v>1.1999999999999999E-3</v>
      </c>
      <c r="AH7">
        <v>9.1600000000000001E-2</v>
      </c>
      <c r="AI7">
        <v>9.4799999999999995E-2</v>
      </c>
      <c r="AJ7">
        <v>2.9000000000000001E-2</v>
      </c>
      <c r="AK7">
        <v>0.44</v>
      </c>
      <c r="AL7">
        <v>0.49199999999999999</v>
      </c>
      <c r="AM7">
        <v>1.4E-2</v>
      </c>
      <c r="AN7">
        <v>1.0760000000000001</v>
      </c>
      <c r="AO7">
        <v>1.113</v>
      </c>
    </row>
    <row r="8" spans="1:41" x14ac:dyDescent="0.25">
      <c r="A8" s="23"/>
      <c r="B8" t="s">
        <v>650</v>
      </c>
      <c r="C8">
        <v>1</v>
      </c>
      <c r="D8" t="s">
        <v>307</v>
      </c>
      <c r="E8" t="s">
        <v>225</v>
      </c>
      <c r="F8" t="s">
        <v>258</v>
      </c>
      <c r="G8">
        <v>20.5</v>
      </c>
      <c r="H8">
        <v>47</v>
      </c>
      <c r="I8">
        <v>32.5</v>
      </c>
      <c r="J8">
        <v>1.66</v>
      </c>
      <c r="L8">
        <v>18</v>
      </c>
      <c r="N8">
        <v>18</v>
      </c>
      <c r="O8">
        <v>5.4</v>
      </c>
      <c r="P8" t="s">
        <v>108</v>
      </c>
      <c r="Q8">
        <v>674.5</v>
      </c>
      <c r="R8">
        <v>33.515520000000002</v>
      </c>
      <c r="S8" t="s">
        <v>309</v>
      </c>
      <c r="T8" t="s">
        <v>1484</v>
      </c>
      <c r="U8" t="s">
        <v>664</v>
      </c>
      <c r="V8" t="s">
        <v>308</v>
      </c>
      <c r="W8" t="s">
        <v>2</v>
      </c>
      <c r="X8">
        <v>17.100000000000001</v>
      </c>
      <c r="Y8">
        <v>277.60000000000002</v>
      </c>
      <c r="AD8">
        <v>0.1201</v>
      </c>
      <c r="AE8">
        <v>0.96260000000000001</v>
      </c>
      <c r="AF8">
        <v>1.1847999999999999</v>
      </c>
      <c r="AG8">
        <v>1.29E-2</v>
      </c>
      <c r="AH8">
        <v>0.1019</v>
      </c>
      <c r="AI8">
        <v>0.13069999999999998</v>
      </c>
      <c r="AJ8">
        <v>0.05</v>
      </c>
      <c r="AK8">
        <v>0.39900000000000002</v>
      </c>
      <c r="AL8">
        <v>0.49099999999999999</v>
      </c>
      <c r="AM8">
        <v>7.5999999999999998E-2</v>
      </c>
      <c r="AN8">
        <v>0.59699999999999998</v>
      </c>
      <c r="AO8">
        <v>0.76600000000000001</v>
      </c>
    </row>
    <row r="9" spans="1:41" x14ac:dyDescent="0.25">
      <c r="A9" s="23"/>
      <c r="B9" t="s">
        <v>651</v>
      </c>
      <c r="C9">
        <v>1</v>
      </c>
      <c r="D9" t="s">
        <v>307</v>
      </c>
      <c r="E9" t="s">
        <v>299</v>
      </c>
      <c r="F9" t="s">
        <v>258</v>
      </c>
      <c r="G9">
        <v>20.5</v>
      </c>
      <c r="H9">
        <v>47</v>
      </c>
      <c r="I9">
        <v>32.5</v>
      </c>
      <c r="J9">
        <v>1.66</v>
      </c>
      <c r="L9">
        <v>18</v>
      </c>
      <c r="N9">
        <v>18</v>
      </c>
      <c r="O9">
        <v>5.4</v>
      </c>
      <c r="P9" t="s">
        <v>108</v>
      </c>
      <c r="Q9">
        <v>644.29999999999995</v>
      </c>
      <c r="R9">
        <v>0</v>
      </c>
      <c r="S9" t="s">
        <v>309</v>
      </c>
      <c r="T9" t="s">
        <v>1484</v>
      </c>
      <c r="U9" t="s">
        <v>664</v>
      </c>
      <c r="V9" t="s">
        <v>308</v>
      </c>
      <c r="W9" t="s">
        <v>2</v>
      </c>
      <c r="X9">
        <v>1.4</v>
      </c>
      <c r="Y9">
        <v>128.4</v>
      </c>
      <c r="AD9">
        <v>7.17E-2</v>
      </c>
      <c r="AE9">
        <v>0.79510000000000003</v>
      </c>
      <c r="AF9">
        <v>0.9788</v>
      </c>
      <c r="AJ9">
        <v>3.9E-2</v>
      </c>
      <c r="AK9">
        <v>0.43</v>
      </c>
      <c r="AL9">
        <v>0.53</v>
      </c>
    </row>
    <row r="10" spans="1:41" x14ac:dyDescent="0.25">
      <c r="A10" s="23"/>
      <c r="B10" t="s">
        <v>652</v>
      </c>
      <c r="C10">
        <v>1</v>
      </c>
      <c r="D10" t="s">
        <v>307</v>
      </c>
      <c r="E10" t="s">
        <v>225</v>
      </c>
      <c r="F10" t="s">
        <v>258</v>
      </c>
      <c r="G10">
        <v>20.5</v>
      </c>
      <c r="H10">
        <v>47</v>
      </c>
      <c r="I10">
        <v>32.5</v>
      </c>
      <c r="J10">
        <v>1.66</v>
      </c>
      <c r="L10">
        <v>18</v>
      </c>
      <c r="N10">
        <v>18</v>
      </c>
      <c r="O10">
        <v>5.4</v>
      </c>
      <c r="P10" t="s">
        <v>108</v>
      </c>
      <c r="Q10">
        <v>909.8</v>
      </c>
      <c r="R10">
        <v>33.515520000000002</v>
      </c>
      <c r="S10" t="s">
        <v>309</v>
      </c>
      <c r="T10" t="s">
        <v>1484</v>
      </c>
      <c r="U10" t="s">
        <v>664</v>
      </c>
      <c r="V10" t="s">
        <v>308</v>
      </c>
      <c r="W10" t="s">
        <v>2</v>
      </c>
      <c r="X10">
        <v>8.9</v>
      </c>
      <c r="Y10">
        <v>103</v>
      </c>
      <c r="AD10">
        <v>8.8099999999999998E-2</v>
      </c>
      <c r="AE10">
        <v>0.68289999999999995</v>
      </c>
      <c r="AF10">
        <v>0.91800000000000004</v>
      </c>
      <c r="AG10">
        <v>5.7999999999999996E-3</v>
      </c>
      <c r="AH10">
        <v>3.1199999999999999E-2</v>
      </c>
      <c r="AI10">
        <v>3.9399999999999998E-2</v>
      </c>
      <c r="AJ10">
        <v>0.04</v>
      </c>
      <c r="AK10">
        <v>0.31</v>
      </c>
      <c r="AL10">
        <v>0.41699999999999998</v>
      </c>
      <c r="AM10">
        <v>6.5000000000000002E-2</v>
      </c>
      <c r="AN10">
        <v>0.35</v>
      </c>
      <c r="AO10">
        <v>0.442</v>
      </c>
    </row>
    <row r="11" spans="1:41" x14ac:dyDescent="0.25">
      <c r="A11" s="23"/>
      <c r="B11" t="s">
        <v>653</v>
      </c>
      <c r="C11">
        <v>1</v>
      </c>
      <c r="D11" t="s">
        <v>307</v>
      </c>
      <c r="E11" t="s">
        <v>299</v>
      </c>
      <c r="F11" t="s">
        <v>258</v>
      </c>
      <c r="G11">
        <v>20.5</v>
      </c>
      <c r="H11">
        <v>47</v>
      </c>
      <c r="I11">
        <v>32.5</v>
      </c>
      <c r="J11">
        <v>1.66</v>
      </c>
      <c r="L11">
        <v>18</v>
      </c>
      <c r="N11">
        <v>18</v>
      </c>
      <c r="O11">
        <v>5.4</v>
      </c>
      <c r="P11" t="s">
        <v>108</v>
      </c>
      <c r="Q11">
        <v>934.6</v>
      </c>
      <c r="R11">
        <v>0</v>
      </c>
      <c r="S11" t="s">
        <v>309</v>
      </c>
      <c r="T11" t="s">
        <v>1484</v>
      </c>
      <c r="U11" t="s">
        <v>664</v>
      </c>
      <c r="V11" t="s">
        <v>308</v>
      </c>
      <c r="W11" t="s">
        <v>2</v>
      </c>
      <c r="X11">
        <v>1.2</v>
      </c>
      <c r="Y11">
        <v>375.8</v>
      </c>
      <c r="AD11">
        <v>8.9700000000000002E-2</v>
      </c>
      <c r="AE11">
        <v>1.8212999999999999</v>
      </c>
      <c r="AF11">
        <v>2.1345999999999998</v>
      </c>
      <c r="AG11">
        <v>1.4E-3</v>
      </c>
      <c r="AH11">
        <v>8.3000000000000001E-3</v>
      </c>
      <c r="AI11">
        <v>1.03E-2</v>
      </c>
      <c r="AJ11">
        <v>0.02</v>
      </c>
      <c r="AK11">
        <v>0.41099999999999998</v>
      </c>
      <c r="AL11">
        <v>0.48199999999999998</v>
      </c>
      <c r="AM11">
        <v>0.11</v>
      </c>
      <c r="AN11">
        <v>0.66900000000000004</v>
      </c>
      <c r="AO11">
        <v>0.83499999999999996</v>
      </c>
    </row>
    <row r="12" spans="1:41" ht="30" x14ac:dyDescent="0.25">
      <c r="A12" s="23" t="s">
        <v>639</v>
      </c>
      <c r="B12" t="s">
        <v>783</v>
      </c>
      <c r="C12">
        <v>1</v>
      </c>
      <c r="D12" t="s">
        <v>307</v>
      </c>
      <c r="E12" t="s">
        <v>225</v>
      </c>
      <c r="F12" t="s">
        <v>258</v>
      </c>
      <c r="G12">
        <v>28</v>
      </c>
      <c r="H12">
        <v>35</v>
      </c>
      <c r="I12">
        <v>37</v>
      </c>
      <c r="J12">
        <v>2.14</v>
      </c>
      <c r="L12">
        <v>11.3</v>
      </c>
      <c r="M12" t="s">
        <v>1582</v>
      </c>
      <c r="N12">
        <v>11.3</v>
      </c>
      <c r="O12">
        <v>7.5</v>
      </c>
      <c r="P12" t="s">
        <v>108</v>
      </c>
      <c r="Q12">
        <v>874.8</v>
      </c>
      <c r="R12">
        <v>28.505648000000004</v>
      </c>
      <c r="S12" t="s">
        <v>309</v>
      </c>
      <c r="T12" t="s">
        <v>1484</v>
      </c>
      <c r="U12" t="s">
        <v>665</v>
      </c>
      <c r="V12" t="s">
        <v>268</v>
      </c>
      <c r="W12" t="s">
        <v>2</v>
      </c>
      <c r="AD12">
        <v>0.28000000000000003</v>
      </c>
      <c r="AE12">
        <v>0.33</v>
      </c>
      <c r="AF12">
        <v>0.7</v>
      </c>
      <c r="AG12">
        <v>0.28999999999999998</v>
      </c>
      <c r="AH12">
        <v>0.46</v>
      </c>
      <c r="AI12">
        <v>0.9</v>
      </c>
      <c r="AJ12">
        <v>0.33</v>
      </c>
      <c r="AK12">
        <v>0.45</v>
      </c>
      <c r="AL12">
        <v>0.88</v>
      </c>
      <c r="AM12">
        <v>0.31</v>
      </c>
      <c r="AN12">
        <v>0.48</v>
      </c>
      <c r="AO12">
        <v>0.94</v>
      </c>
    </row>
    <row r="13" spans="1:41" x14ac:dyDescent="0.25">
      <c r="A13" s="23"/>
      <c r="B13" t="s">
        <v>782</v>
      </c>
      <c r="C13">
        <v>1</v>
      </c>
      <c r="D13" t="s">
        <v>307</v>
      </c>
      <c r="E13" t="s">
        <v>299</v>
      </c>
      <c r="F13" t="s">
        <v>258</v>
      </c>
      <c r="G13">
        <v>28</v>
      </c>
      <c r="H13">
        <v>35</v>
      </c>
      <c r="I13">
        <v>37</v>
      </c>
      <c r="J13">
        <v>2.14</v>
      </c>
      <c r="L13">
        <v>11.3</v>
      </c>
      <c r="M13" t="s">
        <v>1582</v>
      </c>
      <c r="N13">
        <v>11.3</v>
      </c>
      <c r="O13">
        <v>7.5</v>
      </c>
      <c r="P13" t="s">
        <v>108</v>
      </c>
      <c r="Q13">
        <v>873.8</v>
      </c>
      <c r="R13">
        <v>0</v>
      </c>
      <c r="S13" t="s">
        <v>309</v>
      </c>
      <c r="T13" t="s">
        <v>1484</v>
      </c>
      <c r="U13" t="s">
        <v>665</v>
      </c>
      <c r="V13" t="s">
        <v>268</v>
      </c>
      <c r="W13" t="s">
        <v>2</v>
      </c>
      <c r="AD13">
        <v>0.06</v>
      </c>
      <c r="AE13">
        <v>0.5</v>
      </c>
      <c r="AF13">
        <v>0.7</v>
      </c>
      <c r="AG13">
        <v>0.32</v>
      </c>
      <c r="AH13">
        <v>0.79</v>
      </c>
      <c r="AI13">
        <v>1.27</v>
      </c>
      <c r="AJ13">
        <v>0.05</v>
      </c>
      <c r="AK13">
        <v>0.4</v>
      </c>
      <c r="AL13">
        <v>0.55000000000000004</v>
      </c>
      <c r="AM13">
        <v>0.15</v>
      </c>
      <c r="AN13">
        <v>0.39</v>
      </c>
      <c r="AO13">
        <v>0.62</v>
      </c>
    </row>
    <row r="14" spans="1:41" x14ac:dyDescent="0.25">
      <c r="A14" s="23"/>
      <c r="B14" t="s">
        <v>784</v>
      </c>
      <c r="C14">
        <v>1</v>
      </c>
      <c r="D14" t="s">
        <v>307</v>
      </c>
      <c r="E14" t="s">
        <v>225</v>
      </c>
      <c r="F14" t="s">
        <v>258</v>
      </c>
      <c r="G14">
        <v>28</v>
      </c>
      <c r="H14">
        <v>35</v>
      </c>
      <c r="I14">
        <v>37</v>
      </c>
      <c r="J14">
        <v>2.14</v>
      </c>
      <c r="L14">
        <v>11.3</v>
      </c>
      <c r="M14" t="s">
        <v>1582</v>
      </c>
      <c r="N14">
        <v>11.3</v>
      </c>
      <c r="O14">
        <v>7.5</v>
      </c>
      <c r="P14" t="s">
        <v>108</v>
      </c>
      <c r="Q14">
        <v>728.6</v>
      </c>
      <c r="R14">
        <v>28.505648000000004</v>
      </c>
      <c r="S14" t="s">
        <v>309</v>
      </c>
      <c r="T14" t="s">
        <v>1484</v>
      </c>
      <c r="U14" t="s">
        <v>665</v>
      </c>
      <c r="V14" t="s">
        <v>268</v>
      </c>
      <c r="W14" t="s">
        <v>2</v>
      </c>
      <c r="AD14">
        <v>0.25</v>
      </c>
      <c r="AE14">
        <v>0.64</v>
      </c>
      <c r="AF14">
        <v>0.93</v>
      </c>
      <c r="AG14">
        <v>0.34</v>
      </c>
      <c r="AH14">
        <v>0.99</v>
      </c>
      <c r="AI14">
        <v>1.38</v>
      </c>
      <c r="AJ14">
        <v>0.21</v>
      </c>
      <c r="AK14">
        <v>0.52</v>
      </c>
      <c r="AL14">
        <v>0.75</v>
      </c>
      <c r="AM14">
        <v>0.31</v>
      </c>
      <c r="AN14">
        <v>0.89</v>
      </c>
      <c r="AO14">
        <v>1.25</v>
      </c>
    </row>
    <row r="15" spans="1:41" x14ac:dyDescent="0.25">
      <c r="A15" s="23"/>
      <c r="B15" t="s">
        <v>785</v>
      </c>
      <c r="C15">
        <v>1</v>
      </c>
      <c r="D15" t="s">
        <v>307</v>
      </c>
      <c r="E15" t="s">
        <v>299</v>
      </c>
      <c r="F15" t="s">
        <v>258</v>
      </c>
      <c r="G15">
        <v>28</v>
      </c>
      <c r="H15">
        <v>35</v>
      </c>
      <c r="I15">
        <v>37</v>
      </c>
      <c r="J15">
        <v>2.14</v>
      </c>
      <c r="L15">
        <v>11.3</v>
      </c>
      <c r="M15" t="s">
        <v>1582</v>
      </c>
      <c r="N15">
        <v>11.3</v>
      </c>
      <c r="O15">
        <v>7.5</v>
      </c>
      <c r="P15" t="s">
        <v>108</v>
      </c>
      <c r="Q15">
        <v>774.2</v>
      </c>
      <c r="R15">
        <v>0</v>
      </c>
      <c r="S15" t="s">
        <v>309</v>
      </c>
      <c r="T15" t="s">
        <v>1484</v>
      </c>
      <c r="U15" t="s">
        <v>665</v>
      </c>
      <c r="V15" t="s">
        <v>268</v>
      </c>
      <c r="W15" t="s">
        <v>2</v>
      </c>
      <c r="AD15">
        <v>0.17</v>
      </c>
      <c r="AE15">
        <v>0.36</v>
      </c>
      <c r="AF15">
        <v>0.6</v>
      </c>
      <c r="AG15">
        <v>0.26</v>
      </c>
      <c r="AH15">
        <v>0.18</v>
      </c>
      <c r="AI15">
        <v>0.51</v>
      </c>
      <c r="AJ15">
        <v>0.13</v>
      </c>
      <c r="AK15">
        <v>0.28000000000000003</v>
      </c>
      <c r="AL15">
        <v>0.47</v>
      </c>
      <c r="AM15">
        <v>0.25</v>
      </c>
      <c r="AN15">
        <v>0.17</v>
      </c>
      <c r="AO15">
        <v>0.49</v>
      </c>
    </row>
    <row r="16" spans="1:41" x14ac:dyDescent="0.25">
      <c r="A16" s="23"/>
      <c r="B16" t="s">
        <v>786</v>
      </c>
      <c r="C16">
        <v>1</v>
      </c>
      <c r="D16" t="s">
        <v>307</v>
      </c>
      <c r="E16" t="s">
        <v>225</v>
      </c>
      <c r="F16" t="s">
        <v>258</v>
      </c>
      <c r="G16">
        <v>28</v>
      </c>
      <c r="H16">
        <v>35</v>
      </c>
      <c r="I16">
        <v>37</v>
      </c>
      <c r="J16">
        <v>2.14</v>
      </c>
      <c r="L16">
        <v>11.3</v>
      </c>
      <c r="M16" t="s">
        <v>1582</v>
      </c>
      <c r="N16">
        <v>11.3</v>
      </c>
      <c r="O16">
        <v>7.5</v>
      </c>
      <c r="P16" t="s">
        <v>108</v>
      </c>
      <c r="Q16">
        <v>874.8</v>
      </c>
      <c r="R16">
        <v>28.505648000000004</v>
      </c>
      <c r="S16" t="s">
        <v>309</v>
      </c>
      <c r="T16" t="s">
        <v>1484</v>
      </c>
      <c r="U16" t="s">
        <v>665</v>
      </c>
      <c r="V16" t="s">
        <v>268</v>
      </c>
      <c r="W16" t="s">
        <v>708</v>
      </c>
      <c r="AD16">
        <v>0.32</v>
      </c>
      <c r="AE16">
        <v>0.23</v>
      </c>
      <c r="AF16">
        <v>0.7</v>
      </c>
      <c r="AG16">
        <v>0.17</v>
      </c>
      <c r="AH16">
        <v>0.14000000000000001</v>
      </c>
      <c r="AI16">
        <v>0.41</v>
      </c>
      <c r="AJ16">
        <v>0.33</v>
      </c>
      <c r="AK16">
        <v>0.24</v>
      </c>
      <c r="AL16">
        <v>0.73</v>
      </c>
      <c r="AM16">
        <v>0.31</v>
      </c>
      <c r="AN16">
        <v>0.28000000000000003</v>
      </c>
      <c r="AO16">
        <v>0.76</v>
      </c>
    </row>
    <row r="17" spans="1:41" x14ac:dyDescent="0.25">
      <c r="A17" s="23"/>
      <c r="B17" t="s">
        <v>787</v>
      </c>
      <c r="C17">
        <v>1</v>
      </c>
      <c r="D17" t="s">
        <v>307</v>
      </c>
      <c r="E17" t="s">
        <v>299</v>
      </c>
      <c r="F17" t="s">
        <v>258</v>
      </c>
      <c r="G17">
        <v>28</v>
      </c>
      <c r="H17">
        <v>35</v>
      </c>
      <c r="I17">
        <v>37</v>
      </c>
      <c r="J17">
        <v>2.14</v>
      </c>
      <c r="L17">
        <v>11.3</v>
      </c>
      <c r="M17" t="s">
        <v>1582</v>
      </c>
      <c r="N17">
        <v>11.3</v>
      </c>
      <c r="O17">
        <v>7.5</v>
      </c>
      <c r="P17" t="s">
        <v>108</v>
      </c>
      <c r="Q17">
        <v>873.8</v>
      </c>
      <c r="R17">
        <v>0</v>
      </c>
      <c r="S17" t="s">
        <v>309</v>
      </c>
      <c r="T17" t="s">
        <v>1484</v>
      </c>
      <c r="U17" t="s">
        <v>665</v>
      </c>
      <c r="V17" t="s">
        <v>268</v>
      </c>
      <c r="W17" t="s">
        <v>708</v>
      </c>
      <c r="AD17">
        <v>0.14000000000000001</v>
      </c>
      <c r="AE17">
        <v>1.1499999999999999</v>
      </c>
      <c r="AF17">
        <v>1.47</v>
      </c>
      <c r="AG17">
        <v>0.11</v>
      </c>
      <c r="AH17">
        <v>0.28999999999999998</v>
      </c>
      <c r="AI17">
        <v>0.48</v>
      </c>
      <c r="AJ17">
        <v>0.06</v>
      </c>
      <c r="AK17">
        <v>0.47</v>
      </c>
      <c r="AL17">
        <v>0.6</v>
      </c>
      <c r="AM17">
        <v>0.16</v>
      </c>
      <c r="AN17">
        <v>0.35</v>
      </c>
      <c r="AO17">
        <v>0.61</v>
      </c>
    </row>
    <row r="18" spans="1:41" x14ac:dyDescent="0.25">
      <c r="A18" s="23"/>
      <c r="B18" t="s">
        <v>788</v>
      </c>
      <c r="C18">
        <v>1</v>
      </c>
      <c r="D18" t="s">
        <v>307</v>
      </c>
      <c r="E18" t="s">
        <v>225</v>
      </c>
      <c r="F18" t="s">
        <v>258</v>
      </c>
      <c r="G18">
        <v>28</v>
      </c>
      <c r="H18">
        <v>35</v>
      </c>
      <c r="I18">
        <v>37</v>
      </c>
      <c r="J18">
        <v>2.14</v>
      </c>
      <c r="L18">
        <v>11.3</v>
      </c>
      <c r="M18" t="s">
        <v>1582</v>
      </c>
      <c r="N18">
        <v>11.3</v>
      </c>
      <c r="O18">
        <v>7.5</v>
      </c>
      <c r="P18" t="s">
        <v>108</v>
      </c>
      <c r="Q18">
        <v>728.6</v>
      </c>
      <c r="R18">
        <v>28.505648000000004</v>
      </c>
      <c r="S18" t="s">
        <v>309</v>
      </c>
      <c r="T18" t="s">
        <v>1484</v>
      </c>
      <c r="U18" t="s">
        <v>665</v>
      </c>
      <c r="V18" t="s">
        <v>268</v>
      </c>
      <c r="W18" t="s">
        <v>708</v>
      </c>
      <c r="AD18">
        <v>0.28999999999999998</v>
      </c>
      <c r="AE18">
        <v>0.63</v>
      </c>
      <c r="AF18">
        <v>0.99</v>
      </c>
      <c r="AG18">
        <v>0.19</v>
      </c>
      <c r="AH18">
        <v>0.26</v>
      </c>
      <c r="AI18">
        <v>0.5</v>
      </c>
      <c r="AJ18">
        <v>0.13</v>
      </c>
      <c r="AK18">
        <v>0.3</v>
      </c>
      <c r="AL18">
        <v>0.46</v>
      </c>
      <c r="AM18">
        <v>0.2</v>
      </c>
      <c r="AN18">
        <v>0.3</v>
      </c>
      <c r="AO18">
        <v>0.56000000000000005</v>
      </c>
    </row>
    <row r="19" spans="1:41" x14ac:dyDescent="0.25">
      <c r="A19" s="23"/>
      <c r="B19" t="s">
        <v>789</v>
      </c>
      <c r="C19">
        <v>1</v>
      </c>
      <c r="D19" t="s">
        <v>307</v>
      </c>
      <c r="E19" t="s">
        <v>299</v>
      </c>
      <c r="F19" t="s">
        <v>258</v>
      </c>
      <c r="G19">
        <v>28</v>
      </c>
      <c r="H19">
        <v>35</v>
      </c>
      <c r="I19">
        <v>37</v>
      </c>
      <c r="J19">
        <v>2.14</v>
      </c>
      <c r="L19">
        <v>11.3</v>
      </c>
      <c r="M19" t="s">
        <v>1582</v>
      </c>
      <c r="N19">
        <v>11.3</v>
      </c>
      <c r="O19">
        <v>7.5</v>
      </c>
      <c r="P19" t="s">
        <v>108</v>
      </c>
      <c r="Q19">
        <v>774.2</v>
      </c>
      <c r="R19">
        <v>0</v>
      </c>
      <c r="S19" t="s">
        <v>309</v>
      </c>
      <c r="T19" t="s">
        <v>1484</v>
      </c>
      <c r="U19" t="s">
        <v>665</v>
      </c>
      <c r="V19" t="s">
        <v>268</v>
      </c>
      <c r="W19" t="s">
        <v>708</v>
      </c>
      <c r="AD19">
        <v>0.32</v>
      </c>
      <c r="AE19">
        <v>0.26</v>
      </c>
      <c r="AF19">
        <v>0.64</v>
      </c>
      <c r="AG19">
        <v>0.21</v>
      </c>
      <c r="AH19">
        <v>0.21</v>
      </c>
      <c r="AI19">
        <v>0.45</v>
      </c>
      <c r="AJ19">
        <v>0.19</v>
      </c>
      <c r="AK19">
        <v>0.15</v>
      </c>
      <c r="AL19">
        <v>0.38</v>
      </c>
      <c r="AM19">
        <v>0.26</v>
      </c>
      <c r="AN19">
        <v>0.25</v>
      </c>
      <c r="AO19">
        <v>0.55000000000000004</v>
      </c>
    </row>
    <row r="20" spans="1:41" x14ac:dyDescent="0.25">
      <c r="A20" s="23"/>
      <c r="B20" t="s">
        <v>790</v>
      </c>
      <c r="C20">
        <v>1</v>
      </c>
      <c r="D20" t="s">
        <v>307</v>
      </c>
      <c r="E20" t="s">
        <v>225</v>
      </c>
      <c r="F20" t="s">
        <v>258</v>
      </c>
      <c r="G20">
        <v>28</v>
      </c>
      <c r="H20">
        <v>35</v>
      </c>
      <c r="I20">
        <v>37</v>
      </c>
      <c r="J20">
        <v>2.14</v>
      </c>
      <c r="L20">
        <v>11.3</v>
      </c>
      <c r="M20" t="s">
        <v>1582</v>
      </c>
      <c r="N20">
        <v>11.3</v>
      </c>
      <c r="O20">
        <v>7.5</v>
      </c>
      <c r="P20" t="s">
        <v>108</v>
      </c>
      <c r="Q20">
        <v>874.8</v>
      </c>
      <c r="R20">
        <v>28.505648000000004</v>
      </c>
      <c r="S20" t="s">
        <v>309</v>
      </c>
      <c r="T20" t="s">
        <v>1484</v>
      </c>
      <c r="U20" t="s">
        <v>664</v>
      </c>
      <c r="V20" t="s">
        <v>268</v>
      </c>
      <c r="W20" t="s">
        <v>2</v>
      </c>
      <c r="AD20">
        <v>0.4</v>
      </c>
      <c r="AE20">
        <v>0.24</v>
      </c>
      <c r="AF20">
        <v>0.77</v>
      </c>
      <c r="AG20">
        <v>0.21</v>
      </c>
      <c r="AH20">
        <v>0.26</v>
      </c>
      <c r="AI20">
        <v>0.64</v>
      </c>
      <c r="AJ20">
        <v>0.41</v>
      </c>
      <c r="AK20">
        <v>0.25</v>
      </c>
      <c r="AL20">
        <v>0.8</v>
      </c>
      <c r="AM20">
        <v>0.3</v>
      </c>
      <c r="AN20">
        <v>0.36</v>
      </c>
      <c r="AO20">
        <v>0.9</v>
      </c>
    </row>
    <row r="21" spans="1:41" x14ac:dyDescent="0.25">
      <c r="A21" s="23"/>
      <c r="B21" t="s">
        <v>791</v>
      </c>
      <c r="C21">
        <v>1</v>
      </c>
      <c r="D21" t="s">
        <v>307</v>
      </c>
      <c r="E21" t="s">
        <v>299</v>
      </c>
      <c r="F21" t="s">
        <v>258</v>
      </c>
      <c r="G21">
        <v>28</v>
      </c>
      <c r="H21">
        <v>35</v>
      </c>
      <c r="I21">
        <v>37</v>
      </c>
      <c r="J21">
        <v>2.14</v>
      </c>
      <c r="L21">
        <v>11.3</v>
      </c>
      <c r="M21" t="s">
        <v>1582</v>
      </c>
      <c r="N21">
        <v>11.3</v>
      </c>
      <c r="O21">
        <v>7.5</v>
      </c>
      <c r="P21" t="s">
        <v>108</v>
      </c>
      <c r="Q21">
        <v>873.8</v>
      </c>
      <c r="R21">
        <v>0</v>
      </c>
      <c r="S21" t="s">
        <v>309</v>
      </c>
      <c r="T21" t="s">
        <v>1484</v>
      </c>
      <c r="U21" t="s">
        <v>664</v>
      </c>
      <c r="V21" t="s">
        <v>268</v>
      </c>
      <c r="W21" t="s">
        <v>2</v>
      </c>
      <c r="AD21">
        <v>0.19</v>
      </c>
      <c r="AE21">
        <v>0.88</v>
      </c>
      <c r="AF21">
        <v>1.25</v>
      </c>
      <c r="AG21">
        <v>0.18</v>
      </c>
      <c r="AH21">
        <v>0.45</v>
      </c>
      <c r="AI21">
        <v>0.76</v>
      </c>
      <c r="AJ21">
        <v>0.09</v>
      </c>
      <c r="AK21">
        <v>0.42</v>
      </c>
      <c r="AL21">
        <v>0.59</v>
      </c>
      <c r="AM21">
        <v>0.16</v>
      </c>
      <c r="AN21">
        <v>0.39</v>
      </c>
      <c r="AO21">
        <v>0.66</v>
      </c>
    </row>
    <row r="22" spans="1:41" x14ac:dyDescent="0.25">
      <c r="A22" s="23"/>
      <c r="B22" t="s">
        <v>792</v>
      </c>
      <c r="C22">
        <v>1</v>
      </c>
      <c r="D22" t="s">
        <v>307</v>
      </c>
      <c r="E22" t="s">
        <v>225</v>
      </c>
      <c r="F22" t="s">
        <v>258</v>
      </c>
      <c r="G22">
        <v>28</v>
      </c>
      <c r="H22">
        <v>35</v>
      </c>
      <c r="I22">
        <v>37</v>
      </c>
      <c r="J22">
        <v>2.14</v>
      </c>
      <c r="L22">
        <v>11.3</v>
      </c>
      <c r="M22" t="s">
        <v>1582</v>
      </c>
      <c r="N22">
        <v>11.3</v>
      </c>
      <c r="O22">
        <v>7.5</v>
      </c>
      <c r="P22" t="s">
        <v>108</v>
      </c>
      <c r="Q22">
        <v>728.6</v>
      </c>
      <c r="R22">
        <v>28.505648000000004</v>
      </c>
      <c r="S22" t="s">
        <v>309</v>
      </c>
      <c r="T22" t="s">
        <v>1484</v>
      </c>
      <c r="U22" t="s">
        <v>664</v>
      </c>
      <c r="V22" t="s">
        <v>268</v>
      </c>
      <c r="W22" t="s">
        <v>2</v>
      </c>
      <c r="AD22">
        <v>0.55000000000000004</v>
      </c>
      <c r="AE22">
        <v>1.27</v>
      </c>
      <c r="AF22">
        <v>1.88</v>
      </c>
      <c r="AG22">
        <v>0.24</v>
      </c>
      <c r="AH22">
        <v>0.57999999999999996</v>
      </c>
      <c r="AI22">
        <v>0.85</v>
      </c>
      <c r="AJ22">
        <v>0.25</v>
      </c>
      <c r="AK22">
        <v>0.57999999999999996</v>
      </c>
      <c r="AL22">
        <v>0.87</v>
      </c>
      <c r="AM22">
        <v>0.32</v>
      </c>
      <c r="AN22">
        <v>0.77</v>
      </c>
      <c r="AO22">
        <v>1.1299999999999999</v>
      </c>
    </row>
    <row r="23" spans="1:41" x14ac:dyDescent="0.25">
      <c r="A23" s="23"/>
      <c r="B23" t="s">
        <v>793</v>
      </c>
      <c r="C23">
        <v>1</v>
      </c>
      <c r="D23" t="s">
        <v>307</v>
      </c>
      <c r="E23" t="s">
        <v>299</v>
      </c>
      <c r="F23" t="s">
        <v>258</v>
      </c>
      <c r="G23">
        <v>28</v>
      </c>
      <c r="H23">
        <v>35</v>
      </c>
      <c r="I23">
        <v>37</v>
      </c>
      <c r="J23">
        <v>2.14</v>
      </c>
      <c r="L23">
        <v>11.3</v>
      </c>
      <c r="M23" t="s">
        <v>1582</v>
      </c>
      <c r="N23">
        <v>11.3</v>
      </c>
      <c r="O23">
        <v>7.5</v>
      </c>
      <c r="P23" t="s">
        <v>108</v>
      </c>
      <c r="Q23">
        <v>774.2</v>
      </c>
      <c r="R23">
        <v>0</v>
      </c>
      <c r="S23" t="s">
        <v>309</v>
      </c>
      <c r="T23" t="s">
        <v>1484</v>
      </c>
      <c r="U23" t="s">
        <v>664</v>
      </c>
      <c r="V23" t="s">
        <v>268</v>
      </c>
      <c r="W23" t="s">
        <v>2</v>
      </c>
      <c r="AD23">
        <v>0.24</v>
      </c>
      <c r="AE23">
        <v>0.37</v>
      </c>
      <c r="AF23">
        <v>0.66</v>
      </c>
      <c r="AG23">
        <v>0.19</v>
      </c>
      <c r="AH23">
        <v>0.23</v>
      </c>
      <c r="AI23">
        <v>0.46</v>
      </c>
      <c r="AJ23">
        <v>0.14000000000000001</v>
      </c>
      <c r="AK23">
        <v>0.23</v>
      </c>
      <c r="AL23">
        <v>0.4</v>
      </c>
      <c r="AM23">
        <v>0.19</v>
      </c>
      <c r="AN23">
        <v>0.23</v>
      </c>
      <c r="AO23">
        <v>0.47</v>
      </c>
    </row>
    <row r="24" spans="1:41" x14ac:dyDescent="0.25">
      <c r="A24" s="23"/>
      <c r="B24" t="s">
        <v>794</v>
      </c>
      <c r="C24">
        <v>1</v>
      </c>
      <c r="D24" t="s">
        <v>307</v>
      </c>
      <c r="E24" t="s">
        <v>225</v>
      </c>
      <c r="F24" t="s">
        <v>258</v>
      </c>
      <c r="G24">
        <v>28</v>
      </c>
      <c r="H24">
        <v>35</v>
      </c>
      <c r="I24">
        <v>37</v>
      </c>
      <c r="J24">
        <v>2.14</v>
      </c>
      <c r="L24">
        <v>11.3</v>
      </c>
      <c r="M24" t="s">
        <v>1582</v>
      </c>
      <c r="N24">
        <v>11.3</v>
      </c>
      <c r="O24">
        <v>7.5</v>
      </c>
      <c r="P24" t="s">
        <v>108</v>
      </c>
      <c r="Q24">
        <v>874.8</v>
      </c>
      <c r="R24">
        <v>28.505648000000004</v>
      </c>
      <c r="S24" t="s">
        <v>309</v>
      </c>
      <c r="T24" t="s">
        <v>1484</v>
      </c>
      <c r="U24" t="s">
        <v>664</v>
      </c>
      <c r="V24" t="s">
        <v>268</v>
      </c>
      <c r="W24" t="s">
        <v>708</v>
      </c>
      <c r="AD24">
        <v>0.28000000000000003</v>
      </c>
      <c r="AE24">
        <v>0.17</v>
      </c>
      <c r="AF24">
        <v>0.57999999999999996</v>
      </c>
      <c r="AG24">
        <v>0.38</v>
      </c>
      <c r="AH24">
        <v>0.17</v>
      </c>
      <c r="AI24">
        <v>0.67</v>
      </c>
      <c r="AJ24">
        <v>0.35</v>
      </c>
      <c r="AK24">
        <v>0.22</v>
      </c>
      <c r="AL24">
        <v>0.73</v>
      </c>
      <c r="AM24">
        <v>0.57999999999999996</v>
      </c>
      <c r="AN24">
        <v>0.25</v>
      </c>
      <c r="AO24">
        <v>1</v>
      </c>
    </row>
    <row r="25" spans="1:41" x14ac:dyDescent="0.25">
      <c r="A25" s="23"/>
      <c r="B25" t="s">
        <v>795</v>
      </c>
      <c r="C25">
        <v>1</v>
      </c>
      <c r="D25" t="s">
        <v>307</v>
      </c>
      <c r="E25" t="s">
        <v>299</v>
      </c>
      <c r="F25" t="s">
        <v>258</v>
      </c>
      <c r="G25">
        <v>28</v>
      </c>
      <c r="H25">
        <v>35</v>
      </c>
      <c r="I25">
        <v>37</v>
      </c>
      <c r="J25">
        <v>2.14</v>
      </c>
      <c r="L25">
        <v>11.3</v>
      </c>
      <c r="M25" t="s">
        <v>1582</v>
      </c>
      <c r="N25">
        <v>11.3</v>
      </c>
      <c r="O25">
        <v>7.5</v>
      </c>
      <c r="P25" t="s">
        <v>108</v>
      </c>
      <c r="Q25">
        <v>873.8</v>
      </c>
      <c r="R25">
        <v>0</v>
      </c>
      <c r="S25" t="s">
        <v>309</v>
      </c>
      <c r="T25" t="s">
        <v>1484</v>
      </c>
      <c r="U25" t="s">
        <v>664</v>
      </c>
      <c r="V25" t="s">
        <v>268</v>
      </c>
      <c r="W25" t="s">
        <v>708</v>
      </c>
      <c r="AD25">
        <v>0.24</v>
      </c>
      <c r="AE25">
        <v>0.98</v>
      </c>
      <c r="AF25">
        <v>1.47</v>
      </c>
      <c r="AG25">
        <v>0.19</v>
      </c>
      <c r="AH25">
        <v>0.31</v>
      </c>
      <c r="AI25">
        <v>0.56999999999999995</v>
      </c>
      <c r="AJ25">
        <v>0.1</v>
      </c>
      <c r="AK25">
        <v>0.4</v>
      </c>
      <c r="AL25">
        <v>0.6</v>
      </c>
      <c r="AM25">
        <v>0.22</v>
      </c>
      <c r="AN25">
        <v>0.38</v>
      </c>
      <c r="AO25">
        <v>0.69</v>
      </c>
    </row>
    <row r="26" spans="1:41" x14ac:dyDescent="0.25">
      <c r="A26" s="23"/>
      <c r="B26" t="s">
        <v>796</v>
      </c>
      <c r="C26">
        <v>1</v>
      </c>
      <c r="D26" t="s">
        <v>307</v>
      </c>
      <c r="E26" t="s">
        <v>225</v>
      </c>
      <c r="F26" t="s">
        <v>258</v>
      </c>
      <c r="G26">
        <v>28</v>
      </c>
      <c r="H26">
        <v>35</v>
      </c>
      <c r="I26">
        <v>37</v>
      </c>
      <c r="J26">
        <v>2.14</v>
      </c>
      <c r="L26">
        <v>11.3</v>
      </c>
      <c r="M26" t="s">
        <v>1582</v>
      </c>
      <c r="N26">
        <v>11.3</v>
      </c>
      <c r="O26">
        <v>7.5</v>
      </c>
      <c r="P26" t="s">
        <v>108</v>
      </c>
      <c r="Q26">
        <v>728.6</v>
      </c>
      <c r="R26">
        <v>28.505648000000004</v>
      </c>
      <c r="S26" t="s">
        <v>309</v>
      </c>
      <c r="T26" t="s">
        <v>1484</v>
      </c>
      <c r="U26" t="s">
        <v>664</v>
      </c>
      <c r="V26" t="s">
        <v>268</v>
      </c>
      <c r="W26" t="s">
        <v>708</v>
      </c>
      <c r="AD26">
        <v>0.51</v>
      </c>
      <c r="AE26">
        <v>0.75</v>
      </c>
      <c r="AF26">
        <v>1.34</v>
      </c>
      <c r="AG26">
        <v>0.18</v>
      </c>
      <c r="AH26">
        <v>0.45</v>
      </c>
      <c r="AI26">
        <v>0.65</v>
      </c>
      <c r="AJ26">
        <v>0.21</v>
      </c>
      <c r="AK26">
        <v>0.32</v>
      </c>
      <c r="AL26">
        <v>0.56000000000000005</v>
      </c>
      <c r="AM26">
        <v>0.19</v>
      </c>
      <c r="AN26">
        <v>0.46</v>
      </c>
      <c r="AO26">
        <v>0.67</v>
      </c>
    </row>
    <row r="27" spans="1:41" x14ac:dyDescent="0.25">
      <c r="A27" s="23"/>
      <c r="B27" t="s">
        <v>797</v>
      </c>
      <c r="C27">
        <v>1</v>
      </c>
      <c r="D27" t="s">
        <v>307</v>
      </c>
      <c r="E27" t="s">
        <v>299</v>
      </c>
      <c r="F27" t="s">
        <v>258</v>
      </c>
      <c r="G27">
        <v>28</v>
      </c>
      <c r="H27">
        <v>35</v>
      </c>
      <c r="I27">
        <v>37</v>
      </c>
      <c r="J27">
        <v>2.14</v>
      </c>
      <c r="L27">
        <v>11.3</v>
      </c>
      <c r="M27" t="s">
        <v>1582</v>
      </c>
      <c r="N27">
        <v>11.3</v>
      </c>
      <c r="O27">
        <v>7.5</v>
      </c>
      <c r="P27" t="s">
        <v>108</v>
      </c>
      <c r="Q27">
        <v>774.2</v>
      </c>
      <c r="R27">
        <v>0</v>
      </c>
      <c r="S27" t="s">
        <v>309</v>
      </c>
      <c r="T27" t="s">
        <v>1484</v>
      </c>
      <c r="U27" t="s">
        <v>664</v>
      </c>
      <c r="V27" t="s">
        <v>268</v>
      </c>
      <c r="W27" t="s">
        <v>708</v>
      </c>
      <c r="AD27">
        <v>0.33</v>
      </c>
      <c r="AE27">
        <v>0.42</v>
      </c>
      <c r="AF27">
        <v>0.79</v>
      </c>
      <c r="AG27">
        <v>0.15</v>
      </c>
      <c r="AH27">
        <v>0.17</v>
      </c>
      <c r="AI27">
        <v>0.37</v>
      </c>
      <c r="AJ27">
        <v>0.17</v>
      </c>
      <c r="AK27">
        <v>0.24</v>
      </c>
      <c r="AL27">
        <v>0.44</v>
      </c>
      <c r="AM27">
        <v>0.23</v>
      </c>
      <c r="AN27">
        <v>0.28999999999999998</v>
      </c>
      <c r="AO27">
        <v>0.6</v>
      </c>
    </row>
    <row r="28" spans="1:41" ht="30" x14ac:dyDescent="0.25">
      <c r="A28" s="23" t="s">
        <v>640</v>
      </c>
      <c r="B28" t="s">
        <v>800</v>
      </c>
      <c r="C28">
        <v>1</v>
      </c>
      <c r="D28" t="s">
        <v>313</v>
      </c>
      <c r="E28" t="s">
        <v>299</v>
      </c>
      <c r="F28" t="s">
        <v>1579</v>
      </c>
      <c r="G28">
        <v>57</v>
      </c>
      <c r="H28">
        <v>33</v>
      </c>
      <c r="I28">
        <v>10</v>
      </c>
      <c r="J28">
        <v>4.0999999999999996</v>
      </c>
      <c r="K28">
        <v>1.06</v>
      </c>
      <c r="L28">
        <v>25</v>
      </c>
      <c r="M28" t="s">
        <v>1584</v>
      </c>
      <c r="N28">
        <v>50</v>
      </c>
      <c r="O28">
        <v>6.6</v>
      </c>
      <c r="P28" t="s">
        <v>108</v>
      </c>
      <c r="Q28">
        <v>944</v>
      </c>
      <c r="R28">
        <v>0</v>
      </c>
      <c r="S28" t="s">
        <v>309</v>
      </c>
      <c r="T28" t="s">
        <v>1484</v>
      </c>
      <c r="U28" t="s">
        <v>664</v>
      </c>
      <c r="V28" t="s">
        <v>268</v>
      </c>
      <c r="W28" t="s">
        <v>2</v>
      </c>
      <c r="Y28">
        <v>96.2</v>
      </c>
      <c r="AD28">
        <v>1.7999999999999999E-2</v>
      </c>
      <c r="AF28">
        <v>0.09</v>
      </c>
    </row>
    <row r="29" spans="1:41" x14ac:dyDescent="0.25">
      <c r="A29" s="23"/>
      <c r="B29" t="s">
        <v>802</v>
      </c>
      <c r="C29">
        <v>1</v>
      </c>
      <c r="D29" t="s">
        <v>313</v>
      </c>
      <c r="E29" t="s">
        <v>299</v>
      </c>
      <c r="F29" t="s">
        <v>1579</v>
      </c>
      <c r="G29">
        <v>57</v>
      </c>
      <c r="H29">
        <v>33</v>
      </c>
      <c r="I29">
        <v>10</v>
      </c>
      <c r="J29">
        <v>4.0999999999999996</v>
      </c>
      <c r="K29">
        <v>1.06</v>
      </c>
      <c r="L29">
        <v>25</v>
      </c>
      <c r="M29" t="s">
        <v>1584</v>
      </c>
      <c r="N29">
        <v>50</v>
      </c>
      <c r="O29">
        <v>6.6</v>
      </c>
      <c r="P29" t="s">
        <v>108</v>
      </c>
      <c r="Q29">
        <v>944</v>
      </c>
      <c r="R29">
        <v>0</v>
      </c>
      <c r="S29" t="s">
        <v>309</v>
      </c>
      <c r="T29" t="s">
        <v>1484</v>
      </c>
      <c r="U29" t="s">
        <v>664</v>
      </c>
      <c r="V29" t="s">
        <v>621</v>
      </c>
      <c r="W29" t="s">
        <v>2</v>
      </c>
      <c r="Y29">
        <v>352.3</v>
      </c>
      <c r="AD29">
        <v>0.19</v>
      </c>
      <c r="AF29">
        <v>0.83699999999999997</v>
      </c>
    </row>
    <row r="30" spans="1:41" x14ac:dyDescent="0.25">
      <c r="A30" s="8" t="s">
        <v>851</v>
      </c>
      <c r="B30" t="s">
        <v>852</v>
      </c>
      <c r="C30">
        <v>1</v>
      </c>
      <c r="D30" t="s">
        <v>307</v>
      </c>
      <c r="E30" t="s">
        <v>1492</v>
      </c>
      <c r="F30" t="s">
        <v>258</v>
      </c>
      <c r="G30">
        <v>28</v>
      </c>
      <c r="H30">
        <v>35</v>
      </c>
      <c r="I30">
        <v>37</v>
      </c>
      <c r="J30">
        <v>2.27</v>
      </c>
      <c r="L30">
        <v>31.8</v>
      </c>
      <c r="M30" t="s">
        <v>1582</v>
      </c>
      <c r="N30">
        <v>31.8</v>
      </c>
      <c r="O30">
        <v>8.5</v>
      </c>
      <c r="P30" t="s">
        <v>108</v>
      </c>
      <c r="Q30">
        <v>925.89999999999986</v>
      </c>
      <c r="R30">
        <v>25</v>
      </c>
      <c r="S30" t="s">
        <v>309</v>
      </c>
      <c r="T30" t="s">
        <v>1484</v>
      </c>
      <c r="U30" t="s">
        <v>664</v>
      </c>
      <c r="V30" t="s">
        <v>268</v>
      </c>
      <c r="W30" t="s">
        <v>2</v>
      </c>
      <c r="Y30" s="28">
        <v>420</v>
      </c>
      <c r="AD30" s="28">
        <v>0.20649999999999999</v>
      </c>
      <c r="AE30" s="28">
        <v>4.8500000000000001E-2</v>
      </c>
      <c r="AF30" s="28">
        <v>0.70974999999999999</v>
      </c>
      <c r="AJ30" s="28">
        <v>0.189</v>
      </c>
      <c r="AK30" s="28">
        <v>0.42399999999999999</v>
      </c>
      <c r="AL30" s="28">
        <v>0.63100000000000001</v>
      </c>
    </row>
    <row r="31" spans="1:41" x14ac:dyDescent="0.25">
      <c r="A31" s="8"/>
      <c r="B31" t="s">
        <v>853</v>
      </c>
      <c r="C31">
        <v>1</v>
      </c>
      <c r="D31" t="s">
        <v>307</v>
      </c>
      <c r="E31" t="s">
        <v>1492</v>
      </c>
      <c r="F31" t="s">
        <v>258</v>
      </c>
      <c r="G31">
        <v>28</v>
      </c>
      <c r="H31">
        <v>35</v>
      </c>
      <c r="I31">
        <v>37</v>
      </c>
      <c r="J31">
        <v>2.27</v>
      </c>
      <c r="L31">
        <v>31.8</v>
      </c>
      <c r="M31" t="s">
        <v>1582</v>
      </c>
      <c r="N31">
        <v>31.8</v>
      </c>
      <c r="O31">
        <v>8.5</v>
      </c>
      <c r="P31" t="s">
        <v>108</v>
      </c>
      <c r="Q31">
        <v>925.89999999999986</v>
      </c>
      <c r="R31">
        <v>25</v>
      </c>
      <c r="S31" t="s">
        <v>330</v>
      </c>
      <c r="T31" t="s">
        <v>1484</v>
      </c>
      <c r="U31" t="s">
        <v>664</v>
      </c>
      <c r="V31" t="s">
        <v>268</v>
      </c>
      <c r="W31" t="s">
        <v>2</v>
      </c>
      <c r="Y31" s="28">
        <v>407</v>
      </c>
      <c r="AD31" s="28">
        <v>0.17574999999999999</v>
      </c>
      <c r="AE31" s="28">
        <v>3.6499999999999998E-2</v>
      </c>
      <c r="AF31" s="28">
        <v>0.5605</v>
      </c>
      <c r="AJ31" s="28">
        <v>0.158</v>
      </c>
      <c r="AK31" s="28">
        <v>0.33400000000000002</v>
      </c>
      <c r="AL31" s="28">
        <v>0.51200000000000001</v>
      </c>
    </row>
    <row r="32" spans="1:41" x14ac:dyDescent="0.25">
      <c r="A32" s="8"/>
      <c r="B32" t="s">
        <v>893</v>
      </c>
      <c r="C32">
        <v>1</v>
      </c>
      <c r="D32" t="s">
        <v>307</v>
      </c>
      <c r="E32" t="s">
        <v>299</v>
      </c>
      <c r="F32" t="s">
        <v>258</v>
      </c>
      <c r="G32">
        <v>41.5</v>
      </c>
      <c r="H32">
        <v>27.1</v>
      </c>
      <c r="I32">
        <v>31.4</v>
      </c>
      <c r="J32">
        <v>1.74</v>
      </c>
      <c r="K32">
        <v>1.22</v>
      </c>
      <c r="L32">
        <v>60.5</v>
      </c>
      <c r="M32" t="s">
        <v>1582</v>
      </c>
      <c r="N32">
        <v>60.5</v>
      </c>
      <c r="O32">
        <v>5.9</v>
      </c>
      <c r="P32" t="s">
        <v>108</v>
      </c>
      <c r="Q32" s="29">
        <v>1121</v>
      </c>
      <c r="R32">
        <v>0</v>
      </c>
      <c r="S32" t="s">
        <v>325</v>
      </c>
      <c r="T32" t="s">
        <v>1484</v>
      </c>
      <c r="U32" t="s">
        <v>664</v>
      </c>
      <c r="V32" t="s">
        <v>621</v>
      </c>
      <c r="W32" t="s">
        <v>2</v>
      </c>
      <c r="Y32">
        <v>320</v>
      </c>
      <c r="AD32">
        <v>0.78</v>
      </c>
      <c r="AF32">
        <v>0.9</v>
      </c>
    </row>
    <row r="33" spans="1:32" x14ac:dyDescent="0.25">
      <c r="A33" s="8"/>
      <c r="B33" t="s">
        <v>865</v>
      </c>
      <c r="C33">
        <v>1</v>
      </c>
      <c r="D33" t="s">
        <v>307</v>
      </c>
      <c r="E33" t="s">
        <v>225</v>
      </c>
      <c r="F33" t="s">
        <v>258</v>
      </c>
      <c r="G33">
        <v>41.5</v>
      </c>
      <c r="H33">
        <v>27.1</v>
      </c>
      <c r="I33">
        <v>31.4</v>
      </c>
      <c r="J33">
        <v>1.74</v>
      </c>
      <c r="K33">
        <v>1.22</v>
      </c>
      <c r="L33">
        <v>60.5</v>
      </c>
      <c r="M33" t="s">
        <v>1582</v>
      </c>
      <c r="N33">
        <v>60.5</v>
      </c>
      <c r="O33">
        <v>5.9</v>
      </c>
      <c r="P33" t="s">
        <v>108</v>
      </c>
      <c r="Q33" s="29">
        <v>1064</v>
      </c>
      <c r="R33">
        <v>48.7</v>
      </c>
      <c r="S33" t="s">
        <v>309</v>
      </c>
      <c r="T33" t="s">
        <v>1484</v>
      </c>
      <c r="U33" t="s">
        <v>664</v>
      </c>
      <c r="V33" t="s">
        <v>621</v>
      </c>
      <c r="W33" t="s">
        <v>2</v>
      </c>
      <c r="Y33">
        <v>239</v>
      </c>
      <c r="AD33">
        <v>0.38</v>
      </c>
      <c r="AF33">
        <v>0.49</v>
      </c>
    </row>
    <row r="34" spans="1:32" x14ac:dyDescent="0.25">
      <c r="A34" s="8"/>
      <c r="B34" t="s">
        <v>866</v>
      </c>
      <c r="C34">
        <v>1</v>
      </c>
      <c r="D34" t="s">
        <v>307</v>
      </c>
      <c r="E34" t="s">
        <v>299</v>
      </c>
      <c r="F34" t="s">
        <v>258</v>
      </c>
      <c r="G34">
        <v>41.5</v>
      </c>
      <c r="H34">
        <v>27.1</v>
      </c>
      <c r="I34">
        <v>31.4</v>
      </c>
      <c r="J34">
        <v>1.74</v>
      </c>
      <c r="K34">
        <v>1.22</v>
      </c>
      <c r="L34">
        <v>60.5</v>
      </c>
      <c r="M34" t="s">
        <v>1582</v>
      </c>
      <c r="N34">
        <v>60.5</v>
      </c>
      <c r="O34">
        <v>5.9</v>
      </c>
      <c r="P34" t="s">
        <v>108</v>
      </c>
      <c r="Q34" s="29">
        <v>1095</v>
      </c>
      <c r="R34">
        <v>117.4</v>
      </c>
      <c r="S34" t="s">
        <v>330</v>
      </c>
      <c r="T34" t="s">
        <v>1484</v>
      </c>
      <c r="U34" t="s">
        <v>664</v>
      </c>
      <c r="V34" t="s">
        <v>621</v>
      </c>
      <c r="W34" t="s">
        <v>2</v>
      </c>
      <c r="Y34">
        <v>339</v>
      </c>
      <c r="AD34">
        <v>0.36</v>
      </c>
      <c r="AF34">
        <v>0.6</v>
      </c>
    </row>
    <row r="35" spans="1:32" x14ac:dyDescent="0.25">
      <c r="A35" s="8"/>
      <c r="B35" t="s">
        <v>867</v>
      </c>
      <c r="C35">
        <v>1</v>
      </c>
      <c r="D35" t="s">
        <v>307</v>
      </c>
      <c r="E35" t="s">
        <v>299</v>
      </c>
      <c r="F35" t="s">
        <v>258</v>
      </c>
      <c r="G35">
        <v>41.5</v>
      </c>
      <c r="H35">
        <v>27.1</v>
      </c>
      <c r="I35">
        <v>31.4</v>
      </c>
      <c r="J35">
        <v>1.74</v>
      </c>
      <c r="K35">
        <v>1.22</v>
      </c>
      <c r="L35">
        <v>60.5</v>
      </c>
      <c r="M35" t="s">
        <v>1582</v>
      </c>
      <c r="N35">
        <v>60.5</v>
      </c>
      <c r="O35">
        <v>5.9</v>
      </c>
      <c r="P35" t="s">
        <v>108</v>
      </c>
      <c r="Q35" s="29">
        <v>1006</v>
      </c>
      <c r="R35">
        <v>0</v>
      </c>
      <c r="S35" t="s">
        <v>325</v>
      </c>
      <c r="T35" t="s">
        <v>1484</v>
      </c>
      <c r="U35" t="s">
        <v>664</v>
      </c>
      <c r="V35" t="s">
        <v>621</v>
      </c>
      <c r="W35" t="s">
        <v>2</v>
      </c>
      <c r="Y35">
        <v>224</v>
      </c>
      <c r="AD35">
        <v>0.32</v>
      </c>
      <c r="AF35">
        <v>0.44</v>
      </c>
    </row>
    <row r="36" spans="1:32" x14ac:dyDescent="0.25">
      <c r="A36" s="8"/>
      <c r="B36" t="s">
        <v>868</v>
      </c>
      <c r="C36">
        <v>1</v>
      </c>
      <c r="D36" t="s">
        <v>307</v>
      </c>
      <c r="E36" t="s">
        <v>225</v>
      </c>
      <c r="F36" t="s">
        <v>258</v>
      </c>
      <c r="G36">
        <v>41.5</v>
      </c>
      <c r="H36">
        <v>27.1</v>
      </c>
      <c r="I36">
        <v>31.4</v>
      </c>
      <c r="J36">
        <v>1.74</v>
      </c>
      <c r="K36">
        <v>1.22</v>
      </c>
      <c r="L36">
        <v>60.5</v>
      </c>
      <c r="M36" t="s">
        <v>1582</v>
      </c>
      <c r="N36">
        <v>60.5</v>
      </c>
      <c r="O36">
        <v>5.9</v>
      </c>
      <c r="P36" t="s">
        <v>108</v>
      </c>
      <c r="Q36">
        <v>938</v>
      </c>
      <c r="S36" t="s">
        <v>325</v>
      </c>
      <c r="T36" t="s">
        <v>1484</v>
      </c>
      <c r="U36" t="s">
        <v>664</v>
      </c>
      <c r="V36" t="s">
        <v>621</v>
      </c>
      <c r="W36" t="s">
        <v>2</v>
      </c>
      <c r="Y36">
        <v>151</v>
      </c>
      <c r="AD36">
        <v>0.1</v>
      </c>
      <c r="AF36">
        <v>0.11</v>
      </c>
    </row>
    <row r="37" spans="1:32" x14ac:dyDescent="0.25">
      <c r="A37" s="8"/>
      <c r="B37" t="s">
        <v>869</v>
      </c>
      <c r="C37">
        <v>1</v>
      </c>
      <c r="D37" t="s">
        <v>307</v>
      </c>
      <c r="E37" t="s">
        <v>299</v>
      </c>
      <c r="F37" t="s">
        <v>258</v>
      </c>
      <c r="G37">
        <v>41.5</v>
      </c>
      <c r="H37">
        <v>27.1</v>
      </c>
      <c r="I37">
        <v>31.4</v>
      </c>
      <c r="J37">
        <v>1.74</v>
      </c>
      <c r="K37">
        <v>1.22</v>
      </c>
      <c r="L37">
        <v>60.5</v>
      </c>
      <c r="M37" t="s">
        <v>1582</v>
      </c>
      <c r="N37">
        <v>60.5</v>
      </c>
      <c r="O37">
        <v>5.9</v>
      </c>
      <c r="P37" t="s">
        <v>108</v>
      </c>
      <c r="Q37">
        <v>773</v>
      </c>
      <c r="R37">
        <v>0</v>
      </c>
      <c r="S37" t="s">
        <v>325</v>
      </c>
      <c r="T37" t="s">
        <v>1484</v>
      </c>
      <c r="U37" t="s">
        <v>664</v>
      </c>
      <c r="V37" t="s">
        <v>621</v>
      </c>
      <c r="W37" t="s">
        <v>2</v>
      </c>
      <c r="Y37">
        <v>106</v>
      </c>
      <c r="AD37">
        <v>0.2</v>
      </c>
      <c r="AF37">
        <v>0.23</v>
      </c>
    </row>
    <row r="38" spans="1:32" x14ac:dyDescent="0.25">
      <c r="A38" s="8"/>
      <c r="B38" t="s">
        <v>870</v>
      </c>
      <c r="C38">
        <v>1</v>
      </c>
      <c r="D38" t="s">
        <v>307</v>
      </c>
      <c r="E38" t="s">
        <v>225</v>
      </c>
      <c r="F38" t="s">
        <v>258</v>
      </c>
      <c r="G38">
        <v>41.5</v>
      </c>
      <c r="H38">
        <v>27.1</v>
      </c>
      <c r="I38">
        <v>31.4</v>
      </c>
      <c r="J38">
        <v>1.74</v>
      </c>
      <c r="K38">
        <v>1.22</v>
      </c>
      <c r="L38">
        <v>60.5</v>
      </c>
      <c r="M38" t="s">
        <v>1582</v>
      </c>
      <c r="N38">
        <v>60.5</v>
      </c>
      <c r="O38">
        <v>5.9</v>
      </c>
      <c r="P38" t="s">
        <v>108</v>
      </c>
      <c r="Q38" s="29">
        <v>1239</v>
      </c>
      <c r="S38" t="s">
        <v>325</v>
      </c>
      <c r="T38" t="s">
        <v>1484</v>
      </c>
      <c r="U38" t="s">
        <v>664</v>
      </c>
      <c r="V38" t="s">
        <v>621</v>
      </c>
      <c r="W38" t="s">
        <v>2</v>
      </c>
      <c r="Y38">
        <v>463</v>
      </c>
      <c r="AD38">
        <v>0.96</v>
      </c>
      <c r="AF38">
        <v>1.1000000000000001</v>
      </c>
    </row>
    <row r="39" spans="1:32" x14ac:dyDescent="0.25">
      <c r="A39" s="8"/>
      <c r="B39" t="s">
        <v>871</v>
      </c>
      <c r="C39">
        <v>1</v>
      </c>
      <c r="D39" t="s">
        <v>307</v>
      </c>
      <c r="E39" t="s">
        <v>299</v>
      </c>
      <c r="F39" t="s">
        <v>258</v>
      </c>
      <c r="G39">
        <v>41.5</v>
      </c>
      <c r="H39">
        <v>27.1</v>
      </c>
      <c r="I39">
        <v>31.4</v>
      </c>
      <c r="J39">
        <v>1.74</v>
      </c>
      <c r="K39">
        <v>1.22</v>
      </c>
      <c r="L39">
        <v>60.5</v>
      </c>
      <c r="M39" t="s">
        <v>1582</v>
      </c>
      <c r="N39">
        <v>60.5</v>
      </c>
      <c r="O39">
        <v>5.9</v>
      </c>
      <c r="P39" t="s">
        <v>108</v>
      </c>
      <c r="Q39">
        <v>794</v>
      </c>
      <c r="R39">
        <v>0</v>
      </c>
      <c r="S39" t="s">
        <v>325</v>
      </c>
      <c r="T39" t="s">
        <v>1484</v>
      </c>
      <c r="U39" t="s">
        <v>664</v>
      </c>
      <c r="V39" t="s">
        <v>621</v>
      </c>
      <c r="W39" t="s">
        <v>2</v>
      </c>
      <c r="Y39">
        <v>84</v>
      </c>
      <c r="AD39">
        <v>0.16</v>
      </c>
      <c r="AF39">
        <v>0.19</v>
      </c>
    </row>
    <row r="40" spans="1:32" x14ac:dyDescent="0.25">
      <c r="A40" s="8"/>
      <c r="B40" t="s">
        <v>899</v>
      </c>
      <c r="C40">
        <v>1</v>
      </c>
      <c r="D40" t="s">
        <v>307</v>
      </c>
      <c r="E40" t="s">
        <v>299</v>
      </c>
      <c r="F40" t="s">
        <v>258</v>
      </c>
      <c r="G40">
        <v>40.299999999999997</v>
      </c>
      <c r="H40">
        <v>32.4</v>
      </c>
      <c r="I40">
        <v>27.4</v>
      </c>
      <c r="J40">
        <v>2.3199999999999998</v>
      </c>
      <c r="K40">
        <v>1.18</v>
      </c>
      <c r="L40">
        <v>63.2</v>
      </c>
      <c r="M40" t="s">
        <v>1582</v>
      </c>
      <c r="N40">
        <v>63.2</v>
      </c>
      <c r="O40">
        <v>6.7</v>
      </c>
      <c r="P40" t="s">
        <v>108</v>
      </c>
      <c r="Q40" s="29">
        <v>1121</v>
      </c>
      <c r="R40">
        <v>0</v>
      </c>
      <c r="S40" t="s">
        <v>325</v>
      </c>
      <c r="T40" t="s">
        <v>1484</v>
      </c>
      <c r="U40" t="s">
        <v>664</v>
      </c>
      <c r="V40" t="s">
        <v>621</v>
      </c>
      <c r="W40" t="s">
        <v>2</v>
      </c>
      <c r="Y40">
        <v>301</v>
      </c>
      <c r="AD40">
        <v>0.53</v>
      </c>
      <c r="AF40">
        <v>0.83</v>
      </c>
    </row>
    <row r="41" spans="1:32" x14ac:dyDescent="0.25">
      <c r="A41" s="8"/>
      <c r="B41" t="s">
        <v>872</v>
      </c>
      <c r="C41">
        <v>1</v>
      </c>
      <c r="D41" t="s">
        <v>307</v>
      </c>
      <c r="E41" t="s">
        <v>225</v>
      </c>
      <c r="F41" t="s">
        <v>258</v>
      </c>
      <c r="G41">
        <v>40.299999999999997</v>
      </c>
      <c r="H41">
        <v>32.4</v>
      </c>
      <c r="I41">
        <v>27.4</v>
      </c>
      <c r="J41">
        <v>2.3199999999999998</v>
      </c>
      <c r="K41">
        <v>1.18</v>
      </c>
      <c r="L41">
        <v>63.2</v>
      </c>
      <c r="M41" t="s">
        <v>1582</v>
      </c>
      <c r="N41">
        <v>63.2</v>
      </c>
      <c r="O41">
        <v>6.7</v>
      </c>
      <c r="P41" t="s">
        <v>108</v>
      </c>
      <c r="Q41" s="29">
        <v>1064</v>
      </c>
      <c r="R41">
        <v>48.7</v>
      </c>
      <c r="S41" t="s">
        <v>309</v>
      </c>
      <c r="T41" t="s">
        <v>1484</v>
      </c>
      <c r="U41" t="s">
        <v>664</v>
      </c>
      <c r="V41" t="s">
        <v>621</v>
      </c>
      <c r="W41" t="s">
        <v>2</v>
      </c>
      <c r="Y41">
        <v>245</v>
      </c>
      <c r="AD41">
        <v>0.32</v>
      </c>
      <c r="AF41">
        <v>0.43</v>
      </c>
    </row>
    <row r="42" spans="1:32" x14ac:dyDescent="0.25">
      <c r="A42" s="8"/>
      <c r="B42" t="s">
        <v>873</v>
      </c>
      <c r="C42">
        <v>1</v>
      </c>
      <c r="D42" t="s">
        <v>307</v>
      </c>
      <c r="E42" t="s">
        <v>299</v>
      </c>
      <c r="F42" t="s">
        <v>258</v>
      </c>
      <c r="G42">
        <v>40.299999999999997</v>
      </c>
      <c r="H42">
        <v>32.4</v>
      </c>
      <c r="I42">
        <v>27.4</v>
      </c>
      <c r="J42">
        <v>2.3199999999999998</v>
      </c>
      <c r="K42">
        <v>1.18</v>
      </c>
      <c r="L42">
        <v>63.2</v>
      </c>
      <c r="M42" t="s">
        <v>1582</v>
      </c>
      <c r="N42">
        <v>63.2</v>
      </c>
      <c r="O42">
        <v>6.7</v>
      </c>
      <c r="P42" t="s">
        <v>108</v>
      </c>
      <c r="Q42" s="29">
        <v>1095</v>
      </c>
      <c r="R42">
        <v>117.4</v>
      </c>
      <c r="S42" t="s">
        <v>330</v>
      </c>
      <c r="T42" t="s">
        <v>1484</v>
      </c>
      <c r="U42" t="s">
        <v>664</v>
      </c>
      <c r="V42" t="s">
        <v>621</v>
      </c>
      <c r="W42" t="s">
        <v>2</v>
      </c>
      <c r="Y42">
        <v>335</v>
      </c>
      <c r="AD42">
        <v>0.31</v>
      </c>
      <c r="AF42">
        <v>0.42</v>
      </c>
    </row>
    <row r="43" spans="1:32" x14ac:dyDescent="0.25">
      <c r="A43" s="8"/>
      <c r="B43" t="s">
        <v>874</v>
      </c>
      <c r="C43">
        <v>1</v>
      </c>
      <c r="D43" t="s">
        <v>307</v>
      </c>
      <c r="E43" t="s">
        <v>299</v>
      </c>
      <c r="F43" t="s">
        <v>258</v>
      </c>
      <c r="G43">
        <v>40.299999999999997</v>
      </c>
      <c r="H43">
        <v>32.4</v>
      </c>
      <c r="I43">
        <v>27.4</v>
      </c>
      <c r="J43">
        <v>2.3199999999999998</v>
      </c>
      <c r="K43">
        <v>1.18</v>
      </c>
      <c r="L43">
        <v>63.2</v>
      </c>
      <c r="M43" t="s">
        <v>1582</v>
      </c>
      <c r="N43">
        <v>63.2</v>
      </c>
      <c r="O43">
        <v>6.7</v>
      </c>
      <c r="P43" t="s">
        <v>108</v>
      </c>
      <c r="Q43" s="29">
        <v>1006</v>
      </c>
      <c r="R43">
        <v>0</v>
      </c>
      <c r="S43" t="s">
        <v>325</v>
      </c>
      <c r="T43" t="s">
        <v>1484</v>
      </c>
      <c r="U43" t="s">
        <v>664</v>
      </c>
      <c r="V43" t="s">
        <v>621</v>
      </c>
      <c r="W43" t="s">
        <v>2</v>
      </c>
      <c r="Y43">
        <v>312</v>
      </c>
      <c r="AD43">
        <v>0.94</v>
      </c>
      <c r="AF43">
        <v>1.03</v>
      </c>
    </row>
    <row r="44" spans="1:32" x14ac:dyDescent="0.25">
      <c r="A44" s="8"/>
      <c r="B44" t="s">
        <v>875</v>
      </c>
      <c r="C44">
        <v>1</v>
      </c>
      <c r="D44" t="s">
        <v>307</v>
      </c>
      <c r="E44" t="s">
        <v>225</v>
      </c>
      <c r="F44" t="s">
        <v>258</v>
      </c>
      <c r="G44">
        <v>40.299999999999997</v>
      </c>
      <c r="H44">
        <v>32.4</v>
      </c>
      <c r="I44">
        <v>27.4</v>
      </c>
      <c r="J44">
        <v>2.3199999999999998</v>
      </c>
      <c r="K44">
        <v>1.18</v>
      </c>
      <c r="L44">
        <v>63.2</v>
      </c>
      <c r="M44" t="s">
        <v>1582</v>
      </c>
      <c r="N44">
        <v>63.2</v>
      </c>
      <c r="O44">
        <v>6.7</v>
      </c>
      <c r="P44" t="s">
        <v>108</v>
      </c>
      <c r="Q44">
        <v>938</v>
      </c>
      <c r="S44" t="s">
        <v>325</v>
      </c>
      <c r="T44" t="s">
        <v>1484</v>
      </c>
      <c r="U44" t="s">
        <v>665</v>
      </c>
      <c r="V44" t="s">
        <v>621</v>
      </c>
      <c r="W44" t="s">
        <v>2</v>
      </c>
      <c r="Y44">
        <v>140</v>
      </c>
      <c r="AD44">
        <v>0.08</v>
      </c>
      <c r="AF44">
        <v>0.09</v>
      </c>
    </row>
    <row r="45" spans="1:32" x14ac:dyDescent="0.25">
      <c r="A45" s="8"/>
      <c r="B45" t="s">
        <v>876</v>
      </c>
      <c r="C45">
        <v>1</v>
      </c>
      <c r="D45" t="s">
        <v>307</v>
      </c>
      <c r="E45" t="s">
        <v>299</v>
      </c>
      <c r="F45" t="s">
        <v>258</v>
      </c>
      <c r="G45">
        <v>40.299999999999997</v>
      </c>
      <c r="H45">
        <v>32.4</v>
      </c>
      <c r="I45">
        <v>27.4</v>
      </c>
      <c r="J45">
        <v>2.3199999999999998</v>
      </c>
      <c r="K45">
        <v>1.18</v>
      </c>
      <c r="L45">
        <v>63.2</v>
      </c>
      <c r="M45" t="s">
        <v>1582</v>
      </c>
      <c r="N45">
        <v>63.2</v>
      </c>
      <c r="O45">
        <v>6.7</v>
      </c>
      <c r="P45" t="s">
        <v>108</v>
      </c>
      <c r="Q45">
        <v>773</v>
      </c>
      <c r="R45">
        <v>0</v>
      </c>
      <c r="S45" t="s">
        <v>325</v>
      </c>
      <c r="T45" t="s">
        <v>1484</v>
      </c>
      <c r="U45" t="s">
        <v>665</v>
      </c>
      <c r="V45" t="s">
        <v>621</v>
      </c>
      <c r="W45" t="s">
        <v>2</v>
      </c>
      <c r="Y45">
        <v>171</v>
      </c>
      <c r="AD45">
        <v>0.14000000000000001</v>
      </c>
      <c r="AF45">
        <v>0.18</v>
      </c>
    </row>
    <row r="46" spans="1:32" x14ac:dyDescent="0.25">
      <c r="A46" s="8"/>
      <c r="B46" t="s">
        <v>877</v>
      </c>
      <c r="C46">
        <v>1</v>
      </c>
      <c r="D46" t="s">
        <v>307</v>
      </c>
      <c r="E46" t="s">
        <v>225</v>
      </c>
      <c r="F46" t="s">
        <v>258</v>
      </c>
      <c r="G46">
        <v>40.299999999999997</v>
      </c>
      <c r="H46">
        <v>32.4</v>
      </c>
      <c r="I46">
        <v>27.4</v>
      </c>
      <c r="J46">
        <v>2.3199999999999998</v>
      </c>
      <c r="K46">
        <v>1.18</v>
      </c>
      <c r="L46">
        <v>63.2</v>
      </c>
      <c r="M46" t="s">
        <v>1582</v>
      </c>
      <c r="N46">
        <v>63.2</v>
      </c>
      <c r="O46">
        <v>6.7</v>
      </c>
      <c r="P46" t="s">
        <v>108</v>
      </c>
      <c r="Q46" s="29">
        <v>1239</v>
      </c>
      <c r="S46" t="s">
        <v>325</v>
      </c>
      <c r="T46" t="s">
        <v>1484</v>
      </c>
      <c r="U46" t="s">
        <v>665</v>
      </c>
      <c r="V46" t="s">
        <v>621</v>
      </c>
      <c r="W46" t="s">
        <v>2</v>
      </c>
      <c r="Y46">
        <v>370</v>
      </c>
      <c r="AD46">
        <v>0.35</v>
      </c>
      <c r="AF46">
        <v>0.36</v>
      </c>
    </row>
    <row r="47" spans="1:32" x14ac:dyDescent="0.25">
      <c r="A47" s="8"/>
      <c r="B47" t="s">
        <v>878</v>
      </c>
      <c r="C47">
        <v>1</v>
      </c>
      <c r="D47" t="s">
        <v>307</v>
      </c>
      <c r="E47" t="s">
        <v>299</v>
      </c>
      <c r="F47" t="s">
        <v>258</v>
      </c>
      <c r="G47">
        <v>40.299999999999997</v>
      </c>
      <c r="H47">
        <v>32.4</v>
      </c>
      <c r="I47">
        <v>27.4</v>
      </c>
      <c r="J47">
        <v>2.3199999999999998</v>
      </c>
      <c r="K47">
        <v>1.18</v>
      </c>
      <c r="L47">
        <v>63.2</v>
      </c>
      <c r="M47" t="s">
        <v>1582</v>
      </c>
      <c r="N47">
        <v>63.2</v>
      </c>
      <c r="O47">
        <v>6.7</v>
      </c>
      <c r="P47" t="s">
        <v>108</v>
      </c>
      <c r="Q47">
        <v>794</v>
      </c>
      <c r="R47">
        <v>0</v>
      </c>
      <c r="S47" t="s">
        <v>325</v>
      </c>
      <c r="T47" t="s">
        <v>1484</v>
      </c>
      <c r="U47" t="s">
        <v>665</v>
      </c>
      <c r="V47" t="s">
        <v>621</v>
      </c>
      <c r="W47" t="s">
        <v>2</v>
      </c>
      <c r="Y47">
        <v>190</v>
      </c>
      <c r="AD47">
        <v>0.18</v>
      </c>
      <c r="AF47">
        <v>0.18</v>
      </c>
    </row>
    <row r="48" spans="1:32" x14ac:dyDescent="0.25">
      <c r="A48" s="8"/>
      <c r="B48" t="s">
        <v>900</v>
      </c>
      <c r="C48">
        <v>1</v>
      </c>
      <c r="D48" t="s">
        <v>307</v>
      </c>
      <c r="E48" t="s">
        <v>299</v>
      </c>
      <c r="F48" t="s">
        <v>258</v>
      </c>
      <c r="G48">
        <v>41.5</v>
      </c>
      <c r="H48">
        <v>27.1</v>
      </c>
      <c r="I48">
        <v>31.4</v>
      </c>
      <c r="J48">
        <v>1.74</v>
      </c>
      <c r="K48">
        <v>1.22</v>
      </c>
      <c r="L48">
        <v>42</v>
      </c>
      <c r="M48" t="s">
        <v>1582</v>
      </c>
      <c r="N48">
        <v>42</v>
      </c>
      <c r="O48">
        <v>5.9</v>
      </c>
      <c r="P48" t="s">
        <v>108</v>
      </c>
      <c r="Q48" s="29">
        <v>1121</v>
      </c>
      <c r="R48">
        <v>0</v>
      </c>
      <c r="S48" t="s">
        <v>325</v>
      </c>
      <c r="T48" t="s">
        <v>1484</v>
      </c>
      <c r="U48" t="s">
        <v>664</v>
      </c>
      <c r="V48" t="s">
        <v>621</v>
      </c>
      <c r="W48" t="s">
        <v>2</v>
      </c>
      <c r="Y48">
        <v>513</v>
      </c>
      <c r="AD48">
        <v>0.33</v>
      </c>
      <c r="AF48">
        <v>0.64</v>
      </c>
    </row>
    <row r="49" spans="1:35" x14ac:dyDescent="0.25">
      <c r="A49" s="8"/>
      <c r="B49" t="s">
        <v>901</v>
      </c>
      <c r="C49">
        <v>1</v>
      </c>
      <c r="D49" t="s">
        <v>307</v>
      </c>
      <c r="E49" t="s">
        <v>225</v>
      </c>
      <c r="F49" t="s">
        <v>258</v>
      </c>
      <c r="G49">
        <v>41.5</v>
      </c>
      <c r="H49">
        <v>27.1</v>
      </c>
      <c r="I49">
        <v>31.4</v>
      </c>
      <c r="J49">
        <v>1.74</v>
      </c>
      <c r="K49">
        <v>1.22</v>
      </c>
      <c r="L49">
        <v>42</v>
      </c>
      <c r="M49" t="s">
        <v>1582</v>
      </c>
      <c r="N49">
        <v>42</v>
      </c>
      <c r="O49">
        <v>5.9</v>
      </c>
      <c r="P49" t="s">
        <v>108</v>
      </c>
      <c r="Q49" s="29">
        <v>1062</v>
      </c>
      <c r="R49">
        <v>48.7</v>
      </c>
      <c r="S49" t="s">
        <v>309</v>
      </c>
      <c r="T49" t="s">
        <v>1484</v>
      </c>
      <c r="U49" t="s">
        <v>664</v>
      </c>
      <c r="V49" t="s">
        <v>621</v>
      </c>
      <c r="W49" t="s">
        <v>2</v>
      </c>
      <c r="Y49">
        <v>372</v>
      </c>
      <c r="AD49">
        <v>0.28999999999999998</v>
      </c>
      <c r="AF49">
        <v>0.35</v>
      </c>
    </row>
    <row r="50" spans="1:35" x14ac:dyDescent="0.25">
      <c r="A50" s="8"/>
      <c r="B50" t="s">
        <v>902</v>
      </c>
      <c r="C50">
        <v>1</v>
      </c>
      <c r="D50" t="s">
        <v>307</v>
      </c>
      <c r="E50" t="s">
        <v>299</v>
      </c>
      <c r="F50" t="s">
        <v>258</v>
      </c>
      <c r="G50">
        <v>41.5</v>
      </c>
      <c r="H50">
        <v>27.1</v>
      </c>
      <c r="I50">
        <v>31.4</v>
      </c>
      <c r="J50">
        <v>1.74</v>
      </c>
      <c r="K50">
        <v>1.22</v>
      </c>
      <c r="L50">
        <v>42</v>
      </c>
      <c r="M50" t="s">
        <v>1582</v>
      </c>
      <c r="N50">
        <v>42</v>
      </c>
      <c r="O50">
        <v>5.9</v>
      </c>
      <c r="P50" t="s">
        <v>108</v>
      </c>
      <c r="Q50" s="29">
        <v>1095</v>
      </c>
      <c r="R50">
        <v>117.4</v>
      </c>
      <c r="S50" t="s">
        <v>330</v>
      </c>
      <c r="T50" t="s">
        <v>1484</v>
      </c>
      <c r="U50" t="s">
        <v>664</v>
      </c>
      <c r="V50" t="s">
        <v>621</v>
      </c>
      <c r="W50" t="s">
        <v>2</v>
      </c>
      <c r="Y50">
        <v>415</v>
      </c>
      <c r="AD50">
        <v>0.6</v>
      </c>
      <c r="AF50">
        <v>0.86</v>
      </c>
    </row>
    <row r="51" spans="1:35" x14ac:dyDescent="0.25">
      <c r="A51" s="8"/>
      <c r="B51" t="s">
        <v>903</v>
      </c>
      <c r="C51">
        <v>1</v>
      </c>
      <c r="D51" t="s">
        <v>307</v>
      </c>
      <c r="E51" t="s">
        <v>225</v>
      </c>
      <c r="F51" t="s">
        <v>258</v>
      </c>
      <c r="G51">
        <v>41.5</v>
      </c>
      <c r="H51">
        <v>27.1</v>
      </c>
      <c r="I51">
        <v>31.4</v>
      </c>
      <c r="J51">
        <v>1.74</v>
      </c>
      <c r="K51">
        <v>1.22</v>
      </c>
      <c r="L51">
        <v>42</v>
      </c>
      <c r="M51" t="s">
        <v>1582</v>
      </c>
      <c r="N51">
        <v>42</v>
      </c>
      <c r="O51">
        <v>5.9</v>
      </c>
      <c r="P51" t="s">
        <v>108</v>
      </c>
      <c r="Q51" s="29">
        <v>1006</v>
      </c>
      <c r="R51">
        <v>19.5</v>
      </c>
      <c r="S51" t="s">
        <v>309</v>
      </c>
      <c r="T51" t="s">
        <v>1484</v>
      </c>
      <c r="U51" t="s">
        <v>664</v>
      </c>
      <c r="V51" t="s">
        <v>621</v>
      </c>
      <c r="W51" t="s">
        <v>2</v>
      </c>
      <c r="Y51">
        <v>622</v>
      </c>
      <c r="AD51">
        <v>1.97</v>
      </c>
      <c r="AF51">
        <v>2.1</v>
      </c>
    </row>
    <row r="52" spans="1:35" x14ac:dyDescent="0.25">
      <c r="A52" s="8"/>
      <c r="B52" t="s">
        <v>904</v>
      </c>
      <c r="C52">
        <v>1</v>
      </c>
      <c r="D52" t="s">
        <v>307</v>
      </c>
      <c r="E52" t="s">
        <v>299</v>
      </c>
      <c r="F52" t="s">
        <v>258</v>
      </c>
      <c r="G52">
        <v>41.5</v>
      </c>
      <c r="H52">
        <v>27.1</v>
      </c>
      <c r="I52">
        <v>31.4</v>
      </c>
      <c r="J52">
        <v>1.74</v>
      </c>
      <c r="K52">
        <v>1.22</v>
      </c>
      <c r="L52">
        <v>42</v>
      </c>
      <c r="M52" t="s">
        <v>1582</v>
      </c>
      <c r="N52">
        <v>42</v>
      </c>
      <c r="O52">
        <v>5.9</v>
      </c>
      <c r="P52" t="s">
        <v>108</v>
      </c>
      <c r="Q52">
        <v>938</v>
      </c>
      <c r="R52">
        <v>0</v>
      </c>
      <c r="S52" t="s">
        <v>325</v>
      </c>
      <c r="T52" t="s">
        <v>1484</v>
      </c>
      <c r="U52" t="s">
        <v>664</v>
      </c>
      <c r="V52" t="s">
        <v>621</v>
      </c>
      <c r="W52" t="s">
        <v>2</v>
      </c>
      <c r="Y52">
        <v>491</v>
      </c>
      <c r="AD52">
        <v>0.23</v>
      </c>
      <c r="AF52">
        <v>0.32</v>
      </c>
    </row>
    <row r="53" spans="1:35" x14ac:dyDescent="0.25">
      <c r="A53" s="8"/>
      <c r="B53" t="s">
        <v>905</v>
      </c>
      <c r="C53">
        <v>1</v>
      </c>
      <c r="D53" t="s">
        <v>307</v>
      </c>
      <c r="E53" t="s">
        <v>225</v>
      </c>
      <c r="F53" t="s">
        <v>258</v>
      </c>
      <c r="G53">
        <v>41.5</v>
      </c>
      <c r="H53">
        <v>27.1</v>
      </c>
      <c r="I53">
        <v>31.4</v>
      </c>
      <c r="J53">
        <v>1.74</v>
      </c>
      <c r="K53">
        <v>1.22</v>
      </c>
      <c r="L53">
        <v>42</v>
      </c>
      <c r="M53" t="s">
        <v>1582</v>
      </c>
      <c r="N53">
        <v>42</v>
      </c>
      <c r="O53">
        <v>5.9</v>
      </c>
      <c r="P53" t="s">
        <v>108</v>
      </c>
      <c r="Q53">
        <v>773</v>
      </c>
      <c r="S53" t="s">
        <v>325</v>
      </c>
      <c r="T53" t="s">
        <v>1484</v>
      </c>
      <c r="U53" t="s">
        <v>664</v>
      </c>
      <c r="V53" t="s">
        <v>621</v>
      </c>
      <c r="W53" t="s">
        <v>2</v>
      </c>
      <c r="Y53">
        <v>482</v>
      </c>
      <c r="AD53">
        <v>0.32</v>
      </c>
      <c r="AF53">
        <v>0.4</v>
      </c>
    </row>
    <row r="54" spans="1:35" x14ac:dyDescent="0.25">
      <c r="A54" s="8"/>
      <c r="B54" t="s">
        <v>906</v>
      </c>
      <c r="C54">
        <v>1</v>
      </c>
      <c r="D54" t="s">
        <v>307</v>
      </c>
      <c r="E54" t="s">
        <v>299</v>
      </c>
      <c r="F54" t="s">
        <v>258</v>
      </c>
      <c r="G54">
        <v>41.5</v>
      </c>
      <c r="H54">
        <v>27.1</v>
      </c>
      <c r="I54">
        <v>31.4</v>
      </c>
      <c r="J54">
        <v>1.74</v>
      </c>
      <c r="K54">
        <v>1.22</v>
      </c>
      <c r="L54">
        <v>42</v>
      </c>
      <c r="M54" t="s">
        <v>1582</v>
      </c>
      <c r="N54">
        <v>42</v>
      </c>
      <c r="O54">
        <v>5.9</v>
      </c>
      <c r="P54" t="s">
        <v>108</v>
      </c>
      <c r="Q54" s="29">
        <v>1239</v>
      </c>
      <c r="R54">
        <v>0</v>
      </c>
      <c r="S54" t="s">
        <v>325</v>
      </c>
      <c r="T54" t="s">
        <v>1484</v>
      </c>
      <c r="U54" t="s">
        <v>664</v>
      </c>
      <c r="V54" t="s">
        <v>621</v>
      </c>
      <c r="W54" t="s">
        <v>2</v>
      </c>
      <c r="Y54" s="29">
        <v>1076</v>
      </c>
      <c r="AD54">
        <v>0.75</v>
      </c>
      <c r="AF54">
        <v>0.94</v>
      </c>
    </row>
    <row r="55" spans="1:35" x14ac:dyDescent="0.25">
      <c r="A55" s="8"/>
      <c r="B55" t="s">
        <v>907</v>
      </c>
      <c r="C55">
        <v>1</v>
      </c>
      <c r="D55" t="s">
        <v>307</v>
      </c>
      <c r="E55" t="s">
        <v>225</v>
      </c>
      <c r="F55" t="s">
        <v>258</v>
      </c>
      <c r="G55">
        <v>41.5</v>
      </c>
      <c r="H55">
        <v>27.1</v>
      </c>
      <c r="I55">
        <v>31.4</v>
      </c>
      <c r="J55">
        <v>1.74</v>
      </c>
      <c r="K55">
        <v>1.22</v>
      </c>
      <c r="L55">
        <v>42</v>
      </c>
      <c r="M55" t="s">
        <v>1582</v>
      </c>
      <c r="N55">
        <v>42</v>
      </c>
      <c r="O55">
        <v>5.9</v>
      </c>
      <c r="P55" t="s">
        <v>108</v>
      </c>
      <c r="Q55">
        <v>794</v>
      </c>
      <c r="S55" t="s">
        <v>325</v>
      </c>
      <c r="T55" t="s">
        <v>1484</v>
      </c>
      <c r="U55" t="s">
        <v>664</v>
      </c>
      <c r="V55" t="s">
        <v>621</v>
      </c>
      <c r="W55" t="s">
        <v>2</v>
      </c>
      <c r="Y55">
        <v>342</v>
      </c>
      <c r="AD55">
        <v>0.38</v>
      </c>
      <c r="AF55">
        <v>0.39</v>
      </c>
    </row>
    <row r="56" spans="1:35" x14ac:dyDescent="0.25">
      <c r="A56" s="8" t="s">
        <v>986</v>
      </c>
      <c r="B56" t="s">
        <v>987</v>
      </c>
      <c r="C56">
        <v>1</v>
      </c>
      <c r="D56" t="s">
        <v>307</v>
      </c>
      <c r="E56" t="s">
        <v>1492</v>
      </c>
      <c r="F56" t="s">
        <v>378</v>
      </c>
      <c r="G56">
        <v>10</v>
      </c>
      <c r="H56">
        <v>55</v>
      </c>
      <c r="I56">
        <v>35</v>
      </c>
      <c r="L56">
        <v>12.5</v>
      </c>
      <c r="M56" t="s">
        <v>1582</v>
      </c>
      <c r="N56">
        <v>12.5</v>
      </c>
      <c r="P56" t="s">
        <v>108</v>
      </c>
      <c r="Q56" s="7">
        <v>918.45142028985504</v>
      </c>
      <c r="S56" t="s">
        <v>309</v>
      </c>
      <c r="T56" t="s">
        <v>42</v>
      </c>
      <c r="U56" t="s">
        <v>664</v>
      </c>
      <c r="V56" t="s">
        <v>308</v>
      </c>
      <c r="W56" t="s">
        <v>2</v>
      </c>
      <c r="AG56">
        <v>0.7</v>
      </c>
      <c r="AI56">
        <v>0.7</v>
      </c>
    </row>
    <row r="57" spans="1:35" x14ac:dyDescent="0.25">
      <c r="A57" s="8"/>
      <c r="B57" t="s">
        <v>988</v>
      </c>
      <c r="C57">
        <v>1</v>
      </c>
      <c r="D57" t="s">
        <v>313</v>
      </c>
      <c r="E57" t="s">
        <v>1492</v>
      </c>
      <c r="F57" t="s">
        <v>260</v>
      </c>
      <c r="G57">
        <v>20</v>
      </c>
      <c r="H57">
        <v>65</v>
      </c>
      <c r="I57">
        <v>15</v>
      </c>
      <c r="L57">
        <v>21.3</v>
      </c>
      <c r="M57" t="s">
        <v>1582</v>
      </c>
      <c r="N57">
        <v>21.3</v>
      </c>
      <c r="P57" t="s">
        <v>108</v>
      </c>
      <c r="Q57" s="7">
        <v>918.45142028985504</v>
      </c>
      <c r="S57" t="s">
        <v>309</v>
      </c>
      <c r="T57" t="s">
        <v>1484</v>
      </c>
      <c r="U57" t="s">
        <v>664</v>
      </c>
      <c r="V57" t="s">
        <v>308</v>
      </c>
      <c r="W57" t="s">
        <v>2</v>
      </c>
      <c r="AD57">
        <v>0.2</v>
      </c>
      <c r="AE57">
        <v>0.1</v>
      </c>
      <c r="AF57">
        <v>0.30000000000000004</v>
      </c>
    </row>
    <row r="58" spans="1:35" x14ac:dyDescent="0.25">
      <c r="A58" s="8"/>
      <c r="B58" t="s">
        <v>871</v>
      </c>
      <c r="C58">
        <v>1</v>
      </c>
      <c r="D58" t="s">
        <v>313</v>
      </c>
      <c r="E58" t="s">
        <v>1492</v>
      </c>
      <c r="F58" t="s">
        <v>260</v>
      </c>
      <c r="G58">
        <v>20</v>
      </c>
      <c r="H58">
        <v>65</v>
      </c>
      <c r="I58">
        <v>15</v>
      </c>
      <c r="L58">
        <v>11.8</v>
      </c>
      <c r="M58" t="s">
        <v>1582</v>
      </c>
      <c r="N58">
        <v>11.8</v>
      </c>
      <c r="P58" t="s">
        <v>108</v>
      </c>
      <c r="Q58" s="7">
        <v>918.45142028985504</v>
      </c>
      <c r="S58" t="s">
        <v>309</v>
      </c>
      <c r="T58" t="s">
        <v>42</v>
      </c>
      <c r="U58" t="s">
        <v>664</v>
      </c>
      <c r="V58" t="s">
        <v>308</v>
      </c>
      <c r="W58" t="s">
        <v>2</v>
      </c>
      <c r="AD58">
        <v>0.4</v>
      </c>
      <c r="AE58">
        <v>0.1</v>
      </c>
      <c r="AF58">
        <v>0.5</v>
      </c>
    </row>
    <row r="59" spans="1:35" x14ac:dyDescent="0.25">
      <c r="A59" s="8"/>
      <c r="B59" t="s">
        <v>989</v>
      </c>
      <c r="C59">
        <v>1</v>
      </c>
      <c r="D59" t="s">
        <v>307</v>
      </c>
      <c r="E59" t="s">
        <v>1492</v>
      </c>
      <c r="F59" t="s">
        <v>260</v>
      </c>
      <c r="G59">
        <v>20</v>
      </c>
      <c r="H59">
        <v>65</v>
      </c>
      <c r="I59">
        <v>15</v>
      </c>
      <c r="L59">
        <v>411.9</v>
      </c>
      <c r="M59" t="s">
        <v>1582</v>
      </c>
      <c r="N59">
        <v>411.9</v>
      </c>
      <c r="P59" t="s">
        <v>108</v>
      </c>
      <c r="Q59" s="7">
        <v>918.45142028985504</v>
      </c>
      <c r="R59">
        <v>0</v>
      </c>
      <c r="U59" t="s">
        <v>664</v>
      </c>
      <c r="V59" t="s">
        <v>308</v>
      </c>
      <c r="W59" t="s">
        <v>2</v>
      </c>
      <c r="AD59">
        <v>2.4</v>
      </c>
      <c r="AF59">
        <v>2.4</v>
      </c>
      <c r="AG59">
        <v>1.1000000000000001</v>
      </c>
      <c r="AH59">
        <v>0.1</v>
      </c>
      <c r="AI59">
        <v>1.2000000000000002</v>
      </c>
    </row>
    <row r="60" spans="1:35" x14ac:dyDescent="0.25">
      <c r="A60" s="8"/>
      <c r="B60" t="s">
        <v>990</v>
      </c>
      <c r="C60">
        <v>1</v>
      </c>
      <c r="D60" t="s">
        <v>307</v>
      </c>
      <c r="E60" t="s">
        <v>1492</v>
      </c>
      <c r="F60" t="s">
        <v>260</v>
      </c>
      <c r="G60">
        <v>20</v>
      </c>
      <c r="H60">
        <v>65</v>
      </c>
      <c r="I60">
        <v>15</v>
      </c>
      <c r="L60">
        <v>312.60000000000002</v>
      </c>
      <c r="M60" t="s">
        <v>1582</v>
      </c>
      <c r="N60">
        <v>312.60000000000002</v>
      </c>
      <c r="P60" t="s">
        <v>108</v>
      </c>
      <c r="Q60" s="7">
        <v>918.45142028985504</v>
      </c>
      <c r="R60">
        <v>0</v>
      </c>
      <c r="U60" t="s">
        <v>664</v>
      </c>
      <c r="V60" t="s">
        <v>308</v>
      </c>
      <c r="W60" t="s">
        <v>2</v>
      </c>
      <c r="AD60">
        <v>1.6</v>
      </c>
      <c r="AF60">
        <v>1.6</v>
      </c>
      <c r="AG60">
        <v>0.6</v>
      </c>
      <c r="AI60">
        <v>0.6</v>
      </c>
    </row>
    <row r="61" spans="1:35" x14ac:dyDescent="0.25">
      <c r="A61" s="8"/>
      <c r="B61" t="s">
        <v>991</v>
      </c>
      <c r="C61">
        <v>1</v>
      </c>
      <c r="D61" t="s">
        <v>307</v>
      </c>
      <c r="E61" t="s">
        <v>1492</v>
      </c>
      <c r="F61" t="s">
        <v>378</v>
      </c>
      <c r="G61">
        <v>10</v>
      </c>
      <c r="H61">
        <v>55</v>
      </c>
      <c r="I61">
        <v>35</v>
      </c>
      <c r="L61">
        <v>12.5</v>
      </c>
      <c r="M61" t="s">
        <v>1582</v>
      </c>
      <c r="N61">
        <v>12.5</v>
      </c>
      <c r="P61" t="s">
        <v>108</v>
      </c>
      <c r="Q61" s="7">
        <v>1121.3644124168516</v>
      </c>
      <c r="S61" t="s">
        <v>309</v>
      </c>
      <c r="T61" t="s">
        <v>42</v>
      </c>
      <c r="U61" t="s">
        <v>664</v>
      </c>
      <c r="V61" t="s">
        <v>308</v>
      </c>
      <c r="W61" t="s">
        <v>2</v>
      </c>
      <c r="AG61">
        <v>0.15</v>
      </c>
      <c r="AI61">
        <v>0.15</v>
      </c>
    </row>
    <row r="62" spans="1:35" x14ac:dyDescent="0.25">
      <c r="A62" s="8"/>
      <c r="B62" t="s">
        <v>992</v>
      </c>
      <c r="C62">
        <v>1</v>
      </c>
      <c r="D62" t="s">
        <v>313</v>
      </c>
      <c r="E62" t="s">
        <v>1492</v>
      </c>
      <c r="F62" t="s">
        <v>260</v>
      </c>
      <c r="G62">
        <v>20</v>
      </c>
      <c r="H62">
        <v>65</v>
      </c>
      <c r="I62">
        <v>15</v>
      </c>
      <c r="L62">
        <v>21.3</v>
      </c>
      <c r="M62" t="s">
        <v>1582</v>
      </c>
      <c r="N62">
        <v>21.3</v>
      </c>
      <c r="P62" t="s">
        <v>108</v>
      </c>
      <c r="Q62" s="7">
        <v>1121.3644124168516</v>
      </c>
      <c r="S62" t="s">
        <v>309</v>
      </c>
      <c r="T62" t="s">
        <v>1484</v>
      </c>
      <c r="U62" t="s">
        <v>664</v>
      </c>
      <c r="V62" t="s">
        <v>308</v>
      </c>
      <c r="W62" t="s">
        <v>2</v>
      </c>
      <c r="AD62">
        <v>0.3</v>
      </c>
      <c r="AE62">
        <v>0.3</v>
      </c>
      <c r="AF62">
        <v>0.6</v>
      </c>
      <c r="AG62">
        <v>0.1</v>
      </c>
      <c r="AH62">
        <v>0.05</v>
      </c>
      <c r="AI62">
        <v>0.15000000000000002</v>
      </c>
    </row>
    <row r="63" spans="1:35" x14ac:dyDescent="0.25">
      <c r="A63" s="8"/>
      <c r="B63" t="s">
        <v>993</v>
      </c>
      <c r="C63">
        <v>1</v>
      </c>
      <c r="D63" t="s">
        <v>313</v>
      </c>
      <c r="E63" t="s">
        <v>1492</v>
      </c>
      <c r="F63" t="s">
        <v>260</v>
      </c>
      <c r="G63">
        <v>20</v>
      </c>
      <c r="H63">
        <v>65</v>
      </c>
      <c r="I63">
        <v>15</v>
      </c>
      <c r="L63">
        <v>11.8</v>
      </c>
      <c r="M63" t="s">
        <v>1582</v>
      </c>
      <c r="N63">
        <v>11.8</v>
      </c>
      <c r="P63" t="s">
        <v>108</v>
      </c>
      <c r="Q63" s="7">
        <v>1121.3644124168516</v>
      </c>
      <c r="S63" t="s">
        <v>309</v>
      </c>
      <c r="T63" t="s">
        <v>42</v>
      </c>
      <c r="U63" t="s">
        <v>664</v>
      </c>
      <c r="V63" t="s">
        <v>308</v>
      </c>
      <c r="W63" t="s">
        <v>2</v>
      </c>
      <c r="AD63">
        <v>0.25</v>
      </c>
      <c r="AE63">
        <v>0.15</v>
      </c>
      <c r="AF63">
        <v>0.4</v>
      </c>
      <c r="AH63">
        <v>0.1</v>
      </c>
      <c r="AI63">
        <v>0.1</v>
      </c>
    </row>
    <row r="64" spans="1:35" x14ac:dyDescent="0.25">
      <c r="A64" s="8"/>
      <c r="B64" t="s">
        <v>994</v>
      </c>
      <c r="C64">
        <v>1</v>
      </c>
      <c r="D64" t="s">
        <v>307</v>
      </c>
      <c r="E64" t="s">
        <v>1492</v>
      </c>
      <c r="F64" t="s">
        <v>260</v>
      </c>
      <c r="G64">
        <v>20</v>
      </c>
      <c r="H64">
        <v>65</v>
      </c>
      <c r="I64">
        <v>15</v>
      </c>
      <c r="L64">
        <v>19</v>
      </c>
      <c r="M64" t="s">
        <v>1582</v>
      </c>
      <c r="N64">
        <v>19</v>
      </c>
      <c r="P64" t="s">
        <v>108</v>
      </c>
      <c r="Q64" s="7">
        <v>1121.3644124168516</v>
      </c>
      <c r="S64" t="s">
        <v>309</v>
      </c>
      <c r="T64" t="s">
        <v>1484</v>
      </c>
      <c r="U64" t="s">
        <v>664</v>
      </c>
      <c r="V64" t="s">
        <v>308</v>
      </c>
      <c r="W64" t="s">
        <v>2</v>
      </c>
      <c r="AH64">
        <v>0.05</v>
      </c>
      <c r="AI64">
        <v>0.05</v>
      </c>
    </row>
    <row r="65" spans="1:35" x14ac:dyDescent="0.25">
      <c r="A65" s="8"/>
      <c r="B65" t="s">
        <v>995</v>
      </c>
      <c r="C65">
        <v>1</v>
      </c>
      <c r="D65" t="s">
        <v>307</v>
      </c>
      <c r="E65" t="s">
        <v>1492</v>
      </c>
      <c r="F65" t="s">
        <v>260</v>
      </c>
      <c r="G65">
        <v>20</v>
      </c>
      <c r="H65">
        <v>65</v>
      </c>
      <c r="I65">
        <v>15</v>
      </c>
      <c r="L65">
        <v>33</v>
      </c>
      <c r="M65" t="s">
        <v>1582</v>
      </c>
      <c r="N65">
        <v>33</v>
      </c>
      <c r="P65" t="s">
        <v>108</v>
      </c>
      <c r="Q65" s="7">
        <v>1121.3644124168516</v>
      </c>
      <c r="S65" t="s">
        <v>309</v>
      </c>
      <c r="T65" t="s">
        <v>1484</v>
      </c>
      <c r="U65" t="s">
        <v>664</v>
      </c>
      <c r="V65" t="s">
        <v>308</v>
      </c>
      <c r="W65" t="s">
        <v>2</v>
      </c>
      <c r="AH65">
        <v>0.08</v>
      </c>
      <c r="AI65">
        <v>0.08</v>
      </c>
    </row>
    <row r="66" spans="1:35" x14ac:dyDescent="0.25">
      <c r="A66" s="8"/>
      <c r="B66" t="s">
        <v>996</v>
      </c>
      <c r="C66">
        <v>1</v>
      </c>
      <c r="D66" t="s">
        <v>307</v>
      </c>
      <c r="E66" t="s">
        <v>1492</v>
      </c>
      <c r="F66" t="s">
        <v>260</v>
      </c>
      <c r="G66">
        <v>20</v>
      </c>
      <c r="H66">
        <v>65</v>
      </c>
      <c r="I66">
        <v>15</v>
      </c>
      <c r="L66">
        <v>411.9</v>
      </c>
      <c r="M66" t="s">
        <v>1582</v>
      </c>
      <c r="N66">
        <v>411.9</v>
      </c>
      <c r="P66" t="s">
        <v>108</v>
      </c>
      <c r="Q66" s="7">
        <v>1121.3644124168516</v>
      </c>
      <c r="R66">
        <v>0</v>
      </c>
      <c r="U66" t="s">
        <v>664</v>
      </c>
      <c r="V66" t="s">
        <v>308</v>
      </c>
      <c r="W66" t="s">
        <v>2</v>
      </c>
      <c r="AD66">
        <v>1</v>
      </c>
      <c r="AE66">
        <v>0.1</v>
      </c>
      <c r="AF66">
        <v>1.1000000000000001</v>
      </c>
      <c r="AG66">
        <v>0.27</v>
      </c>
      <c r="AH66">
        <v>0.4</v>
      </c>
      <c r="AI66">
        <v>0.67</v>
      </c>
    </row>
    <row r="67" spans="1:35" x14ac:dyDescent="0.25">
      <c r="A67" s="8"/>
      <c r="B67" t="s">
        <v>997</v>
      </c>
      <c r="C67">
        <v>1</v>
      </c>
      <c r="D67" t="s">
        <v>307</v>
      </c>
      <c r="E67" t="s">
        <v>1492</v>
      </c>
      <c r="F67" t="s">
        <v>260</v>
      </c>
      <c r="G67">
        <v>20</v>
      </c>
      <c r="H67">
        <v>65</v>
      </c>
      <c r="I67">
        <v>15</v>
      </c>
      <c r="L67">
        <v>312.60000000000002</v>
      </c>
      <c r="M67" t="s">
        <v>1582</v>
      </c>
      <c r="N67">
        <v>312.60000000000002</v>
      </c>
      <c r="P67" t="s">
        <v>108</v>
      </c>
      <c r="Q67" s="7">
        <v>1121.3644124168516</v>
      </c>
      <c r="R67">
        <v>0</v>
      </c>
      <c r="U67" t="s">
        <v>664</v>
      </c>
      <c r="V67" t="s">
        <v>308</v>
      </c>
      <c r="W67" t="s">
        <v>2</v>
      </c>
      <c r="AD67">
        <v>0.7</v>
      </c>
      <c r="AE67">
        <v>0.1</v>
      </c>
      <c r="AF67">
        <v>0.79999999999999993</v>
      </c>
      <c r="AG67">
        <v>0.22</v>
      </c>
      <c r="AH67">
        <v>0.52</v>
      </c>
      <c r="AI67">
        <v>0.74</v>
      </c>
    </row>
    <row r="68" spans="1:35" x14ac:dyDescent="0.25">
      <c r="A68" s="8"/>
      <c r="B68" t="s">
        <v>998</v>
      </c>
      <c r="C68">
        <v>1</v>
      </c>
      <c r="D68" t="s">
        <v>225</v>
      </c>
      <c r="E68" t="s">
        <v>225</v>
      </c>
      <c r="F68" t="s">
        <v>260</v>
      </c>
      <c r="G68">
        <v>20</v>
      </c>
      <c r="H68">
        <v>65</v>
      </c>
      <c r="I68">
        <v>15</v>
      </c>
      <c r="L68">
        <v>120.4</v>
      </c>
      <c r="M68" t="s">
        <v>1582</v>
      </c>
      <c r="N68">
        <v>120.4</v>
      </c>
      <c r="P68" t="s">
        <v>108</v>
      </c>
      <c r="Q68" s="7">
        <v>1121.3644124168516</v>
      </c>
      <c r="S68" t="s">
        <v>325</v>
      </c>
      <c r="T68" t="s">
        <v>780</v>
      </c>
      <c r="U68" t="s">
        <v>664</v>
      </c>
      <c r="V68" t="s">
        <v>268</v>
      </c>
      <c r="W68" t="s">
        <v>2</v>
      </c>
      <c r="AD68">
        <v>1.1499999999999999</v>
      </c>
      <c r="AF68">
        <v>1.1499999999999999</v>
      </c>
    </row>
    <row r="69" spans="1:35" x14ac:dyDescent="0.25">
      <c r="A69" s="8"/>
      <c r="B69" t="s">
        <v>999</v>
      </c>
      <c r="C69">
        <v>1</v>
      </c>
      <c r="D69" t="s">
        <v>225</v>
      </c>
      <c r="E69" t="s">
        <v>225</v>
      </c>
      <c r="F69" t="s">
        <v>260</v>
      </c>
      <c r="G69">
        <v>20</v>
      </c>
      <c r="H69">
        <v>65</v>
      </c>
      <c r="I69">
        <v>15</v>
      </c>
      <c r="L69">
        <v>121.3</v>
      </c>
      <c r="M69" t="s">
        <v>1582</v>
      </c>
      <c r="N69">
        <v>121.3</v>
      </c>
      <c r="P69" t="s">
        <v>108</v>
      </c>
      <c r="Q69" s="7">
        <v>1121.3644124168516</v>
      </c>
      <c r="S69" t="s">
        <v>325</v>
      </c>
      <c r="T69" t="s">
        <v>780</v>
      </c>
      <c r="U69" t="s">
        <v>664</v>
      </c>
      <c r="V69" t="s">
        <v>268</v>
      </c>
      <c r="W69" t="s">
        <v>2</v>
      </c>
      <c r="AD69">
        <v>1.1499999999999999</v>
      </c>
      <c r="AF69">
        <v>1.1499999999999999</v>
      </c>
    </row>
    <row r="70" spans="1:35" x14ac:dyDescent="0.25">
      <c r="A70" s="8"/>
      <c r="B70" t="s">
        <v>1000</v>
      </c>
      <c r="C70">
        <v>1</v>
      </c>
      <c r="D70" t="s">
        <v>307</v>
      </c>
      <c r="E70" t="s">
        <v>1492</v>
      </c>
      <c r="F70" t="s">
        <v>260</v>
      </c>
      <c r="G70">
        <v>20</v>
      </c>
      <c r="H70">
        <v>65</v>
      </c>
      <c r="I70">
        <v>15</v>
      </c>
      <c r="L70">
        <v>49</v>
      </c>
      <c r="M70" t="s">
        <v>1582</v>
      </c>
      <c r="N70">
        <v>49</v>
      </c>
      <c r="P70" t="s">
        <v>108</v>
      </c>
      <c r="Q70" s="7">
        <v>1121.3644124168516</v>
      </c>
      <c r="S70" t="s">
        <v>330</v>
      </c>
      <c r="T70" t="s">
        <v>42</v>
      </c>
      <c r="U70" t="s">
        <v>664</v>
      </c>
      <c r="V70" t="s">
        <v>621</v>
      </c>
      <c r="W70" t="s">
        <v>2</v>
      </c>
      <c r="AH70">
        <v>0.05</v>
      </c>
      <c r="AI70">
        <v>0.05</v>
      </c>
    </row>
    <row r="71" spans="1:35" x14ac:dyDescent="0.25">
      <c r="A71" s="8"/>
      <c r="B71" t="s">
        <v>1001</v>
      </c>
      <c r="C71">
        <v>1</v>
      </c>
      <c r="D71" t="s">
        <v>307</v>
      </c>
      <c r="E71" t="s">
        <v>1492</v>
      </c>
      <c r="F71" t="s">
        <v>260</v>
      </c>
      <c r="G71">
        <v>20</v>
      </c>
      <c r="H71">
        <v>65</v>
      </c>
      <c r="I71">
        <v>15</v>
      </c>
      <c r="L71">
        <v>42.6</v>
      </c>
      <c r="M71" t="s">
        <v>1582</v>
      </c>
      <c r="N71">
        <v>42.6</v>
      </c>
      <c r="P71" t="s">
        <v>108</v>
      </c>
      <c r="Q71" s="7">
        <v>1121.3644124168516</v>
      </c>
      <c r="S71" t="s">
        <v>330</v>
      </c>
      <c r="T71" t="s">
        <v>42</v>
      </c>
      <c r="U71" t="s">
        <v>664</v>
      </c>
      <c r="V71" t="s">
        <v>621</v>
      </c>
      <c r="W71" t="s">
        <v>2</v>
      </c>
      <c r="AH71">
        <v>0.03</v>
      </c>
      <c r="AI71">
        <v>0.03</v>
      </c>
    </row>
    <row r="72" spans="1:35" x14ac:dyDescent="0.25">
      <c r="A72" s="8"/>
      <c r="B72" t="s">
        <v>1002</v>
      </c>
      <c r="C72">
        <v>1</v>
      </c>
      <c r="D72" t="s">
        <v>313</v>
      </c>
      <c r="E72" t="s">
        <v>1492</v>
      </c>
      <c r="F72" t="s">
        <v>260</v>
      </c>
      <c r="G72">
        <v>20</v>
      </c>
      <c r="H72">
        <v>65</v>
      </c>
      <c r="I72">
        <v>15</v>
      </c>
      <c r="L72">
        <v>81.2</v>
      </c>
      <c r="M72" t="s">
        <v>1582</v>
      </c>
      <c r="N72">
        <v>81.2</v>
      </c>
      <c r="P72" t="s">
        <v>108</v>
      </c>
      <c r="Q72" s="7">
        <v>1121.3644124168516</v>
      </c>
      <c r="S72" t="s">
        <v>325</v>
      </c>
      <c r="T72" t="s">
        <v>42</v>
      </c>
      <c r="U72" t="s">
        <v>664</v>
      </c>
      <c r="V72" t="s">
        <v>621</v>
      </c>
      <c r="W72" t="s">
        <v>2</v>
      </c>
      <c r="AD72">
        <v>1</v>
      </c>
      <c r="AE72">
        <v>0.2</v>
      </c>
      <c r="AF72">
        <v>1.2</v>
      </c>
    </row>
    <row r="73" spans="1:35" x14ac:dyDescent="0.25">
      <c r="A73" s="8"/>
      <c r="B73" t="s">
        <v>1003</v>
      </c>
      <c r="C73">
        <v>1</v>
      </c>
      <c r="D73" t="s">
        <v>313</v>
      </c>
      <c r="E73" t="s">
        <v>1492</v>
      </c>
      <c r="F73" t="s">
        <v>260</v>
      </c>
      <c r="G73">
        <v>20</v>
      </c>
      <c r="H73">
        <v>65</v>
      </c>
      <c r="I73">
        <v>15</v>
      </c>
      <c r="L73">
        <v>74.8</v>
      </c>
      <c r="M73" t="s">
        <v>1582</v>
      </c>
      <c r="N73">
        <v>74.8</v>
      </c>
      <c r="P73" t="s">
        <v>108</v>
      </c>
      <c r="Q73" s="7">
        <v>1121.3644124168516</v>
      </c>
      <c r="S73" t="s">
        <v>325</v>
      </c>
      <c r="T73" t="s">
        <v>42</v>
      </c>
      <c r="U73" t="s">
        <v>664</v>
      </c>
      <c r="V73" t="s">
        <v>621</v>
      </c>
      <c r="W73" t="s">
        <v>2</v>
      </c>
      <c r="AD73">
        <v>0.5</v>
      </c>
      <c r="AE73">
        <v>0.1</v>
      </c>
      <c r="AF73">
        <v>0.6</v>
      </c>
    </row>
    <row r="74" spans="1:35" x14ac:dyDescent="0.25">
      <c r="A74" s="8"/>
      <c r="B74" t="s">
        <v>1004</v>
      </c>
      <c r="C74">
        <v>1</v>
      </c>
      <c r="D74" t="s">
        <v>307</v>
      </c>
      <c r="E74" t="s">
        <v>1492</v>
      </c>
      <c r="F74" t="s">
        <v>378</v>
      </c>
      <c r="G74">
        <v>10</v>
      </c>
      <c r="H74">
        <v>55</v>
      </c>
      <c r="I74">
        <v>35</v>
      </c>
      <c r="L74">
        <v>30</v>
      </c>
      <c r="M74" t="s">
        <v>1582</v>
      </c>
      <c r="N74">
        <v>30</v>
      </c>
      <c r="P74" t="s">
        <v>108</v>
      </c>
      <c r="Q74" s="7">
        <v>1077.2175324675325</v>
      </c>
      <c r="S74" t="s">
        <v>309</v>
      </c>
      <c r="T74" t="s">
        <v>42</v>
      </c>
      <c r="U74" t="s">
        <v>664</v>
      </c>
      <c r="V74" t="s">
        <v>308</v>
      </c>
      <c r="W74" t="s">
        <v>2</v>
      </c>
      <c r="AG74">
        <v>0.08</v>
      </c>
      <c r="AH74">
        <v>0.1</v>
      </c>
      <c r="AI74">
        <v>0.18</v>
      </c>
    </row>
    <row r="75" spans="1:35" x14ac:dyDescent="0.25">
      <c r="A75" s="8"/>
      <c r="B75" t="s">
        <v>1005</v>
      </c>
      <c r="C75">
        <v>1</v>
      </c>
      <c r="D75" t="s">
        <v>307</v>
      </c>
      <c r="E75" t="s">
        <v>1492</v>
      </c>
      <c r="F75" t="s">
        <v>378</v>
      </c>
      <c r="G75">
        <v>10</v>
      </c>
      <c r="H75">
        <v>55</v>
      </c>
      <c r="I75">
        <v>35</v>
      </c>
      <c r="L75">
        <v>12.5</v>
      </c>
      <c r="M75" t="s">
        <v>1582</v>
      </c>
      <c r="N75">
        <v>12.5</v>
      </c>
      <c r="P75" t="s">
        <v>108</v>
      </c>
      <c r="Q75" s="7">
        <v>1077.2175324675325</v>
      </c>
      <c r="S75" t="s">
        <v>309</v>
      </c>
      <c r="T75" t="s">
        <v>42</v>
      </c>
      <c r="U75" t="s">
        <v>664</v>
      </c>
      <c r="V75" t="s">
        <v>308</v>
      </c>
      <c r="W75" t="s">
        <v>2</v>
      </c>
      <c r="AG75">
        <v>0.95</v>
      </c>
      <c r="AH75">
        <v>0.1</v>
      </c>
      <c r="AI75">
        <v>1.05</v>
      </c>
    </row>
    <row r="76" spans="1:35" x14ac:dyDescent="0.25">
      <c r="A76" s="8"/>
      <c r="B76" t="s">
        <v>1006</v>
      </c>
      <c r="C76">
        <v>1</v>
      </c>
      <c r="D76" t="s">
        <v>313</v>
      </c>
      <c r="E76" t="s">
        <v>1492</v>
      </c>
      <c r="F76" t="s">
        <v>260</v>
      </c>
      <c r="G76">
        <v>20</v>
      </c>
      <c r="H76">
        <v>65</v>
      </c>
      <c r="I76">
        <v>15</v>
      </c>
      <c r="L76">
        <v>21.3</v>
      </c>
      <c r="M76" t="s">
        <v>1582</v>
      </c>
      <c r="N76">
        <v>21.3</v>
      </c>
      <c r="P76" t="s">
        <v>108</v>
      </c>
      <c r="Q76" s="7">
        <v>1077.2175324675325</v>
      </c>
      <c r="S76" t="s">
        <v>309</v>
      </c>
      <c r="T76" t="s">
        <v>1484</v>
      </c>
      <c r="U76" t="s">
        <v>664</v>
      </c>
      <c r="V76" t="s">
        <v>308</v>
      </c>
      <c r="W76" t="s">
        <v>2</v>
      </c>
      <c r="AD76">
        <v>0.4</v>
      </c>
      <c r="AE76">
        <v>0.5</v>
      </c>
      <c r="AF76">
        <v>0.9</v>
      </c>
      <c r="AG76">
        <v>0.1</v>
      </c>
      <c r="AH76">
        <v>0.35</v>
      </c>
      <c r="AI76">
        <v>0.44999999999999996</v>
      </c>
    </row>
    <row r="77" spans="1:35" x14ac:dyDescent="0.25">
      <c r="A77" s="8"/>
      <c r="B77" t="s">
        <v>1007</v>
      </c>
      <c r="C77">
        <v>1</v>
      </c>
      <c r="D77" t="s">
        <v>313</v>
      </c>
      <c r="E77" t="s">
        <v>1492</v>
      </c>
      <c r="F77" t="s">
        <v>260</v>
      </c>
      <c r="G77">
        <v>20</v>
      </c>
      <c r="H77">
        <v>65</v>
      </c>
      <c r="I77">
        <v>15</v>
      </c>
      <c r="L77">
        <v>11.8</v>
      </c>
      <c r="M77" t="s">
        <v>1582</v>
      </c>
      <c r="N77">
        <v>11.8</v>
      </c>
      <c r="P77" t="s">
        <v>108</v>
      </c>
      <c r="Q77" s="7">
        <v>1077.2175324675325</v>
      </c>
      <c r="S77" t="s">
        <v>309</v>
      </c>
      <c r="T77" t="s">
        <v>42</v>
      </c>
      <c r="U77" t="s">
        <v>664</v>
      </c>
      <c r="V77" t="s">
        <v>308</v>
      </c>
      <c r="W77" t="s">
        <v>2</v>
      </c>
      <c r="AD77">
        <v>0.3</v>
      </c>
      <c r="AE77">
        <v>0.3</v>
      </c>
      <c r="AF77">
        <v>0.6</v>
      </c>
      <c r="AG77">
        <v>0.2</v>
      </c>
      <c r="AH77">
        <v>0.35</v>
      </c>
      <c r="AI77">
        <v>0.55000000000000004</v>
      </c>
    </row>
    <row r="78" spans="1:35" x14ac:dyDescent="0.25">
      <c r="A78" s="8"/>
      <c r="B78" t="s">
        <v>1008</v>
      </c>
      <c r="C78">
        <v>1</v>
      </c>
      <c r="D78" t="s">
        <v>307</v>
      </c>
      <c r="E78" t="s">
        <v>1492</v>
      </c>
      <c r="F78" t="s">
        <v>260</v>
      </c>
      <c r="G78">
        <v>20</v>
      </c>
      <c r="H78">
        <v>65</v>
      </c>
      <c r="I78">
        <v>15</v>
      </c>
      <c r="L78">
        <v>19</v>
      </c>
      <c r="M78" t="s">
        <v>1582</v>
      </c>
      <c r="N78">
        <v>19</v>
      </c>
      <c r="P78" t="s">
        <v>108</v>
      </c>
      <c r="Q78" s="7">
        <v>1077.2175324675325</v>
      </c>
      <c r="S78" t="s">
        <v>309</v>
      </c>
      <c r="T78" t="s">
        <v>1484</v>
      </c>
      <c r="U78" t="s">
        <v>664</v>
      </c>
      <c r="V78" t="s">
        <v>308</v>
      </c>
      <c r="W78" t="s">
        <v>2</v>
      </c>
      <c r="AG78">
        <v>0.35</v>
      </c>
      <c r="AH78">
        <v>0.1</v>
      </c>
      <c r="AI78">
        <v>0.44999999999999996</v>
      </c>
    </row>
    <row r="79" spans="1:35" x14ac:dyDescent="0.25">
      <c r="A79" s="8"/>
      <c r="B79" t="s">
        <v>1009</v>
      </c>
      <c r="C79">
        <v>1</v>
      </c>
      <c r="D79" t="s">
        <v>307</v>
      </c>
      <c r="E79" t="s">
        <v>1492</v>
      </c>
      <c r="F79" t="s">
        <v>260</v>
      </c>
      <c r="G79">
        <v>20</v>
      </c>
      <c r="H79">
        <v>65</v>
      </c>
      <c r="I79">
        <v>15</v>
      </c>
      <c r="L79">
        <v>33</v>
      </c>
      <c r="M79" t="s">
        <v>1582</v>
      </c>
      <c r="N79">
        <v>33</v>
      </c>
      <c r="P79" t="s">
        <v>108</v>
      </c>
      <c r="Q79" s="7">
        <v>1077.2175324675325</v>
      </c>
      <c r="S79" t="s">
        <v>309</v>
      </c>
      <c r="T79" t="s">
        <v>1484</v>
      </c>
      <c r="U79" t="s">
        <v>664</v>
      </c>
      <c r="V79" t="s">
        <v>308</v>
      </c>
      <c r="W79" t="s">
        <v>2</v>
      </c>
      <c r="AG79">
        <v>0.42</v>
      </c>
      <c r="AH79">
        <v>0.1</v>
      </c>
      <c r="AI79">
        <v>0.52</v>
      </c>
    </row>
    <row r="80" spans="1:35" x14ac:dyDescent="0.25">
      <c r="A80" s="8"/>
      <c r="B80" t="s">
        <v>1010</v>
      </c>
      <c r="C80">
        <v>1</v>
      </c>
      <c r="D80" t="s">
        <v>307</v>
      </c>
      <c r="E80" t="s">
        <v>1492</v>
      </c>
      <c r="F80" t="s">
        <v>260</v>
      </c>
      <c r="G80">
        <v>20</v>
      </c>
      <c r="H80">
        <v>65</v>
      </c>
      <c r="I80">
        <v>15</v>
      </c>
      <c r="L80">
        <v>411.9</v>
      </c>
      <c r="M80" t="s">
        <v>1582</v>
      </c>
      <c r="N80">
        <v>411.9</v>
      </c>
      <c r="P80" t="s">
        <v>108</v>
      </c>
      <c r="Q80" s="7">
        <v>1077.2175324675325</v>
      </c>
      <c r="R80">
        <v>0</v>
      </c>
      <c r="U80" t="s">
        <v>664</v>
      </c>
      <c r="V80" t="s">
        <v>308</v>
      </c>
      <c r="W80" t="s">
        <v>2</v>
      </c>
      <c r="AD80">
        <v>1</v>
      </c>
      <c r="AE80">
        <v>0.25</v>
      </c>
      <c r="AF80">
        <v>1.25</v>
      </c>
      <c r="AG80">
        <v>1.4</v>
      </c>
      <c r="AH80">
        <v>1.1499999999999999</v>
      </c>
      <c r="AI80">
        <v>2.5499999999999998</v>
      </c>
    </row>
    <row r="81" spans="1:35" x14ac:dyDescent="0.25">
      <c r="A81" s="8"/>
      <c r="B81" t="s">
        <v>1011</v>
      </c>
      <c r="C81">
        <v>1</v>
      </c>
      <c r="D81" t="s">
        <v>307</v>
      </c>
      <c r="E81" t="s">
        <v>1492</v>
      </c>
      <c r="F81" t="s">
        <v>260</v>
      </c>
      <c r="G81">
        <v>20</v>
      </c>
      <c r="H81">
        <v>65</v>
      </c>
      <c r="I81">
        <v>15</v>
      </c>
      <c r="L81">
        <v>312.60000000000002</v>
      </c>
      <c r="M81" t="s">
        <v>1582</v>
      </c>
      <c r="N81">
        <v>312.60000000000002</v>
      </c>
      <c r="P81" t="s">
        <v>108</v>
      </c>
      <c r="Q81" s="7">
        <v>1077.2175324675325</v>
      </c>
      <c r="R81">
        <v>0</v>
      </c>
      <c r="U81" t="s">
        <v>664</v>
      </c>
      <c r="V81" t="s">
        <v>308</v>
      </c>
      <c r="W81" t="s">
        <v>2</v>
      </c>
      <c r="AD81">
        <v>1.45</v>
      </c>
      <c r="AE81">
        <v>0.3</v>
      </c>
      <c r="AF81">
        <v>1.75</v>
      </c>
      <c r="AG81">
        <v>1.3</v>
      </c>
      <c r="AH81">
        <v>1.4</v>
      </c>
      <c r="AI81">
        <v>2.7</v>
      </c>
    </row>
    <row r="82" spans="1:35" x14ac:dyDescent="0.25">
      <c r="A82" s="8"/>
      <c r="B82" t="s">
        <v>1012</v>
      </c>
      <c r="C82">
        <v>1</v>
      </c>
      <c r="D82" t="s">
        <v>225</v>
      </c>
      <c r="E82" t="s">
        <v>225</v>
      </c>
      <c r="F82" t="s">
        <v>260</v>
      </c>
      <c r="G82">
        <v>20</v>
      </c>
      <c r="H82">
        <v>65</v>
      </c>
      <c r="I82">
        <v>15</v>
      </c>
      <c r="L82">
        <v>120.4</v>
      </c>
      <c r="M82" t="s">
        <v>1582</v>
      </c>
      <c r="N82">
        <v>120.4</v>
      </c>
      <c r="P82" t="s">
        <v>108</v>
      </c>
      <c r="Q82" s="7">
        <v>1077.2175324675325</v>
      </c>
      <c r="S82" t="s">
        <v>325</v>
      </c>
      <c r="T82" t="s">
        <v>780</v>
      </c>
      <c r="U82" t="s">
        <v>664</v>
      </c>
      <c r="V82" t="s">
        <v>268</v>
      </c>
      <c r="W82" t="s">
        <v>2</v>
      </c>
      <c r="AD82">
        <v>0.25</v>
      </c>
      <c r="AE82">
        <v>0.05</v>
      </c>
      <c r="AF82">
        <v>0.3</v>
      </c>
    </row>
    <row r="83" spans="1:35" x14ac:dyDescent="0.25">
      <c r="A83" s="8"/>
      <c r="B83" t="s">
        <v>1013</v>
      </c>
      <c r="C83">
        <v>1</v>
      </c>
      <c r="D83" t="s">
        <v>225</v>
      </c>
      <c r="E83" t="s">
        <v>225</v>
      </c>
      <c r="F83" t="s">
        <v>260</v>
      </c>
      <c r="G83">
        <v>20</v>
      </c>
      <c r="H83">
        <v>65</v>
      </c>
      <c r="I83">
        <v>15</v>
      </c>
      <c r="L83">
        <v>121.3</v>
      </c>
      <c r="M83" t="s">
        <v>1582</v>
      </c>
      <c r="N83">
        <v>121.3</v>
      </c>
      <c r="P83" t="s">
        <v>108</v>
      </c>
      <c r="Q83" s="7">
        <v>1077.2175324675325</v>
      </c>
      <c r="S83" t="s">
        <v>325</v>
      </c>
      <c r="T83" t="s">
        <v>780</v>
      </c>
      <c r="U83" t="s">
        <v>664</v>
      </c>
      <c r="V83" t="s">
        <v>268</v>
      </c>
      <c r="W83" t="s">
        <v>2</v>
      </c>
      <c r="AD83">
        <v>0.2</v>
      </c>
      <c r="AE83">
        <v>0.05</v>
      </c>
      <c r="AF83">
        <v>0.25</v>
      </c>
      <c r="AG83">
        <v>0.08</v>
      </c>
      <c r="AH83">
        <v>0.08</v>
      </c>
      <c r="AI83">
        <v>0.16</v>
      </c>
    </row>
    <row r="84" spans="1:35" x14ac:dyDescent="0.25">
      <c r="A84" s="8"/>
      <c r="B84" t="s">
        <v>1014</v>
      </c>
      <c r="C84">
        <v>1</v>
      </c>
      <c r="D84" t="s">
        <v>307</v>
      </c>
      <c r="E84" t="s">
        <v>1492</v>
      </c>
      <c r="F84" t="s">
        <v>260</v>
      </c>
      <c r="G84">
        <v>20</v>
      </c>
      <c r="H84">
        <v>65</v>
      </c>
      <c r="I84">
        <v>15</v>
      </c>
      <c r="L84">
        <v>49</v>
      </c>
      <c r="M84" t="s">
        <v>1582</v>
      </c>
      <c r="N84">
        <v>49</v>
      </c>
      <c r="P84" t="s">
        <v>108</v>
      </c>
      <c r="Q84" s="7">
        <v>1077.2175324675325</v>
      </c>
      <c r="S84" t="s">
        <v>330</v>
      </c>
      <c r="T84" t="s">
        <v>42</v>
      </c>
      <c r="U84" t="s">
        <v>664</v>
      </c>
      <c r="V84" t="s">
        <v>621</v>
      </c>
      <c r="W84" t="s">
        <v>2</v>
      </c>
      <c r="AH84">
        <v>0.05</v>
      </c>
      <c r="AI84">
        <v>0.05</v>
      </c>
    </row>
    <row r="85" spans="1:35" x14ac:dyDescent="0.25">
      <c r="A85" s="8"/>
      <c r="B85" t="s">
        <v>1015</v>
      </c>
      <c r="C85">
        <v>1</v>
      </c>
      <c r="D85" t="s">
        <v>307</v>
      </c>
      <c r="E85" t="s">
        <v>1492</v>
      </c>
      <c r="F85" t="s">
        <v>260</v>
      </c>
      <c r="G85">
        <v>20</v>
      </c>
      <c r="H85">
        <v>65</v>
      </c>
      <c r="I85">
        <v>15</v>
      </c>
      <c r="L85">
        <v>42.6</v>
      </c>
      <c r="M85" t="s">
        <v>1582</v>
      </c>
      <c r="N85">
        <v>42.6</v>
      </c>
      <c r="P85" t="s">
        <v>108</v>
      </c>
      <c r="Q85" s="7">
        <v>1077.2175324675325</v>
      </c>
      <c r="S85" t="s">
        <v>330</v>
      </c>
      <c r="T85" t="s">
        <v>42</v>
      </c>
      <c r="U85" t="s">
        <v>664</v>
      </c>
      <c r="V85" t="s">
        <v>621</v>
      </c>
      <c r="W85" t="s">
        <v>2</v>
      </c>
      <c r="AG85">
        <v>0.6</v>
      </c>
      <c r="AH85">
        <v>0.2</v>
      </c>
      <c r="AI85">
        <v>0.8</v>
      </c>
    </row>
    <row r="86" spans="1:35" x14ac:dyDescent="0.25">
      <c r="A86" s="8"/>
      <c r="B86" t="s">
        <v>1016</v>
      </c>
      <c r="C86">
        <v>1</v>
      </c>
      <c r="D86" t="s">
        <v>313</v>
      </c>
      <c r="E86" t="s">
        <v>1492</v>
      </c>
      <c r="F86" t="s">
        <v>260</v>
      </c>
      <c r="G86">
        <v>20</v>
      </c>
      <c r="H86">
        <v>65</v>
      </c>
      <c r="I86">
        <v>15</v>
      </c>
      <c r="L86">
        <v>81.2</v>
      </c>
      <c r="M86" t="s">
        <v>1582</v>
      </c>
      <c r="N86">
        <v>81.2</v>
      </c>
      <c r="P86" t="s">
        <v>108</v>
      </c>
      <c r="Q86" s="7">
        <v>1077.2175324675325</v>
      </c>
      <c r="S86" t="s">
        <v>325</v>
      </c>
      <c r="T86" t="s">
        <v>42</v>
      </c>
      <c r="U86" t="s">
        <v>664</v>
      </c>
      <c r="V86" t="s">
        <v>621</v>
      </c>
      <c r="W86" t="s">
        <v>2</v>
      </c>
      <c r="AD86">
        <v>0.9</v>
      </c>
      <c r="AE86">
        <v>0.3</v>
      </c>
      <c r="AF86">
        <v>1.2</v>
      </c>
    </row>
    <row r="87" spans="1:35" x14ac:dyDescent="0.25">
      <c r="A87" s="8"/>
      <c r="B87" t="s">
        <v>1017</v>
      </c>
      <c r="C87">
        <v>1</v>
      </c>
      <c r="D87" t="s">
        <v>313</v>
      </c>
      <c r="E87" t="s">
        <v>1492</v>
      </c>
      <c r="F87" t="s">
        <v>260</v>
      </c>
      <c r="G87">
        <v>20</v>
      </c>
      <c r="H87">
        <v>65</v>
      </c>
      <c r="I87">
        <v>15</v>
      </c>
      <c r="L87">
        <v>74.8</v>
      </c>
      <c r="M87" t="s">
        <v>1582</v>
      </c>
      <c r="N87">
        <v>74.8</v>
      </c>
      <c r="P87" t="s">
        <v>108</v>
      </c>
      <c r="Q87" s="7">
        <v>1077.2175324675325</v>
      </c>
      <c r="S87" t="s">
        <v>325</v>
      </c>
      <c r="T87" t="s">
        <v>42</v>
      </c>
      <c r="U87" t="s">
        <v>664</v>
      </c>
      <c r="V87" t="s">
        <v>621</v>
      </c>
      <c r="W87" t="s">
        <v>2</v>
      </c>
      <c r="AD87">
        <v>0.25</v>
      </c>
      <c r="AE87">
        <v>0.08</v>
      </c>
      <c r="AF87">
        <v>0.33</v>
      </c>
      <c r="AG87">
        <v>0.08</v>
      </c>
      <c r="AH87">
        <v>0.03</v>
      </c>
      <c r="AI87">
        <v>0.11</v>
      </c>
    </row>
    <row r="88" spans="1:35" x14ac:dyDescent="0.25">
      <c r="A88" s="8"/>
      <c r="B88" t="s">
        <v>1018</v>
      </c>
      <c r="C88">
        <v>1</v>
      </c>
      <c r="D88" t="s">
        <v>313</v>
      </c>
      <c r="E88" t="s">
        <v>1492</v>
      </c>
      <c r="F88" t="s">
        <v>336</v>
      </c>
      <c r="G88">
        <v>15</v>
      </c>
      <c r="H88">
        <v>20</v>
      </c>
      <c r="I88">
        <v>65</v>
      </c>
      <c r="L88">
        <v>18.2</v>
      </c>
      <c r="M88" t="s">
        <v>1582</v>
      </c>
      <c r="N88">
        <v>18.2</v>
      </c>
      <c r="P88" t="s">
        <v>108</v>
      </c>
      <c r="Q88" s="7">
        <v>1077.2175324675325</v>
      </c>
      <c r="S88" t="s">
        <v>325</v>
      </c>
      <c r="T88" t="s">
        <v>42</v>
      </c>
      <c r="U88" t="s">
        <v>664</v>
      </c>
      <c r="V88" t="s">
        <v>621</v>
      </c>
      <c r="W88" t="s">
        <v>2</v>
      </c>
      <c r="AD88">
        <v>0.1</v>
      </c>
      <c r="AE88">
        <v>0.3</v>
      </c>
      <c r="AF88">
        <v>0.4</v>
      </c>
      <c r="AG88">
        <v>0.02</v>
      </c>
      <c r="AH88">
        <v>0.08</v>
      </c>
      <c r="AI88">
        <v>0.1</v>
      </c>
    </row>
    <row r="89" spans="1:35" x14ac:dyDescent="0.25">
      <c r="A89" s="8"/>
      <c r="B89" t="s">
        <v>1019</v>
      </c>
      <c r="C89">
        <v>1</v>
      </c>
      <c r="D89" t="s">
        <v>313</v>
      </c>
      <c r="E89" t="s">
        <v>1492</v>
      </c>
      <c r="F89" t="s">
        <v>258</v>
      </c>
      <c r="G89">
        <v>30</v>
      </c>
      <c r="H89">
        <v>35</v>
      </c>
      <c r="I89">
        <v>35</v>
      </c>
      <c r="L89">
        <v>35.799999999999997</v>
      </c>
      <c r="M89" t="s">
        <v>1582</v>
      </c>
      <c r="N89">
        <v>35.799999999999997</v>
      </c>
      <c r="P89" t="s">
        <v>108</v>
      </c>
      <c r="Q89" s="7">
        <v>1077.2175324675325</v>
      </c>
      <c r="S89" t="s">
        <v>325</v>
      </c>
      <c r="T89" t="s">
        <v>1484</v>
      </c>
      <c r="U89" t="s">
        <v>664</v>
      </c>
      <c r="V89" t="s">
        <v>621</v>
      </c>
      <c r="W89" t="s">
        <v>2</v>
      </c>
      <c r="AD89">
        <v>0.35</v>
      </c>
      <c r="AE89">
        <v>1</v>
      </c>
      <c r="AF89">
        <v>1.35</v>
      </c>
      <c r="AG89">
        <v>0.1</v>
      </c>
      <c r="AH89">
        <v>0.15</v>
      </c>
      <c r="AI89">
        <v>0.25</v>
      </c>
    </row>
    <row r="90" spans="1:35" x14ac:dyDescent="0.25">
      <c r="A90" s="8"/>
      <c r="B90" t="s">
        <v>1020</v>
      </c>
      <c r="C90">
        <v>1</v>
      </c>
      <c r="D90" t="s">
        <v>307</v>
      </c>
      <c r="E90" t="s">
        <v>225</v>
      </c>
      <c r="F90" t="s">
        <v>258</v>
      </c>
      <c r="G90">
        <v>30</v>
      </c>
      <c r="H90">
        <v>35</v>
      </c>
      <c r="I90">
        <v>35</v>
      </c>
      <c r="L90">
        <v>20.9</v>
      </c>
      <c r="M90" t="s">
        <v>1582</v>
      </c>
      <c r="N90">
        <v>20.9</v>
      </c>
      <c r="P90" t="s">
        <v>108</v>
      </c>
      <c r="Q90" s="7">
        <v>1077.2175324675325</v>
      </c>
      <c r="S90" t="s">
        <v>309</v>
      </c>
      <c r="T90" t="s">
        <v>1484</v>
      </c>
      <c r="U90" t="s">
        <v>664</v>
      </c>
      <c r="V90" t="s">
        <v>621</v>
      </c>
      <c r="W90" t="s">
        <v>2</v>
      </c>
      <c r="AD90">
        <v>0.28000000000000003</v>
      </c>
      <c r="AE90">
        <v>0.4</v>
      </c>
      <c r="AF90">
        <v>0.68</v>
      </c>
    </row>
    <row r="91" spans="1:35" x14ac:dyDescent="0.25">
      <c r="A91" s="8"/>
      <c r="B91" t="s">
        <v>1021</v>
      </c>
      <c r="C91">
        <v>1</v>
      </c>
      <c r="D91" t="s">
        <v>307</v>
      </c>
      <c r="E91" t="s">
        <v>225</v>
      </c>
      <c r="F91" t="s">
        <v>258</v>
      </c>
      <c r="G91">
        <v>30</v>
      </c>
      <c r="H91">
        <v>35</v>
      </c>
      <c r="I91">
        <v>35</v>
      </c>
      <c r="L91">
        <v>21.5</v>
      </c>
      <c r="M91" t="s">
        <v>1582</v>
      </c>
      <c r="N91">
        <v>21.5</v>
      </c>
      <c r="P91" t="s">
        <v>108</v>
      </c>
      <c r="Q91" s="7">
        <v>1077.2175324675325</v>
      </c>
      <c r="S91" t="s">
        <v>309</v>
      </c>
      <c r="T91" t="s">
        <v>1484</v>
      </c>
      <c r="U91" t="s">
        <v>664</v>
      </c>
      <c r="V91" t="s">
        <v>621</v>
      </c>
      <c r="W91" t="s">
        <v>2</v>
      </c>
      <c r="AD91">
        <v>0.2</v>
      </c>
      <c r="AE91">
        <v>0.2</v>
      </c>
      <c r="AF91">
        <v>0.4</v>
      </c>
    </row>
    <row r="92" spans="1:35" x14ac:dyDescent="0.25">
      <c r="A92" s="8"/>
      <c r="B92" t="s">
        <v>1022</v>
      </c>
      <c r="C92">
        <v>1</v>
      </c>
      <c r="D92" t="s">
        <v>343</v>
      </c>
      <c r="E92" t="s">
        <v>1492</v>
      </c>
      <c r="F92" t="s">
        <v>336</v>
      </c>
      <c r="G92">
        <v>15</v>
      </c>
      <c r="H92">
        <v>20</v>
      </c>
      <c r="I92">
        <v>65</v>
      </c>
      <c r="L92">
        <v>19</v>
      </c>
      <c r="M92" t="s">
        <v>1582</v>
      </c>
      <c r="N92">
        <v>19</v>
      </c>
      <c r="P92" t="s">
        <v>108</v>
      </c>
      <c r="Q92" s="7">
        <v>1077.2175324675325</v>
      </c>
      <c r="S92" t="s">
        <v>325</v>
      </c>
      <c r="T92" t="s">
        <v>1484</v>
      </c>
      <c r="U92" t="s">
        <v>664</v>
      </c>
      <c r="V92" t="s">
        <v>621</v>
      </c>
      <c r="W92" t="s">
        <v>2</v>
      </c>
      <c r="AD92">
        <v>0.2</v>
      </c>
      <c r="AE92">
        <v>0.23</v>
      </c>
      <c r="AF92">
        <v>0.43000000000000005</v>
      </c>
    </row>
    <row r="93" spans="1:35" x14ac:dyDescent="0.25">
      <c r="A93" s="8"/>
      <c r="B93" t="s">
        <v>1023</v>
      </c>
      <c r="C93">
        <v>1</v>
      </c>
      <c r="D93" t="s">
        <v>343</v>
      </c>
      <c r="E93" t="s">
        <v>1492</v>
      </c>
      <c r="F93" t="s">
        <v>336</v>
      </c>
      <c r="G93">
        <v>15</v>
      </c>
      <c r="H93">
        <v>20</v>
      </c>
      <c r="I93">
        <v>65</v>
      </c>
      <c r="L93">
        <v>41.3</v>
      </c>
      <c r="M93" t="s">
        <v>1582</v>
      </c>
      <c r="N93">
        <v>41.3</v>
      </c>
      <c r="P93" t="s">
        <v>108</v>
      </c>
      <c r="Q93" s="7">
        <v>1077.2175324675325</v>
      </c>
      <c r="S93" t="s">
        <v>325</v>
      </c>
      <c r="T93" t="s">
        <v>780</v>
      </c>
      <c r="U93" t="s">
        <v>664</v>
      </c>
      <c r="V93" t="s">
        <v>621</v>
      </c>
      <c r="W93" t="s">
        <v>2</v>
      </c>
      <c r="AD93">
        <v>0.13</v>
      </c>
      <c r="AE93">
        <v>0.15</v>
      </c>
      <c r="AF93">
        <v>0.28000000000000003</v>
      </c>
    </row>
    <row r="94" spans="1:35" x14ac:dyDescent="0.25">
      <c r="A94" s="8"/>
      <c r="B94" t="s">
        <v>1024</v>
      </c>
      <c r="C94">
        <v>1</v>
      </c>
      <c r="D94" t="s">
        <v>307</v>
      </c>
      <c r="E94" t="s">
        <v>1492</v>
      </c>
      <c r="F94" t="s">
        <v>261</v>
      </c>
      <c r="G94">
        <v>40</v>
      </c>
      <c r="H94">
        <v>40</v>
      </c>
      <c r="I94">
        <v>20</v>
      </c>
      <c r="L94">
        <v>74.8</v>
      </c>
      <c r="M94" t="s">
        <v>1582</v>
      </c>
      <c r="N94">
        <v>74.8</v>
      </c>
      <c r="P94" t="s">
        <v>108</v>
      </c>
      <c r="Q94" s="7">
        <v>1077.2175324675325</v>
      </c>
      <c r="S94" t="s">
        <v>309</v>
      </c>
      <c r="T94" t="s">
        <v>1484</v>
      </c>
      <c r="U94" t="s">
        <v>664</v>
      </c>
      <c r="V94" t="s">
        <v>268</v>
      </c>
      <c r="W94" t="s">
        <v>2</v>
      </c>
      <c r="AD94">
        <v>0.08</v>
      </c>
      <c r="AE94">
        <v>0.4</v>
      </c>
      <c r="AF94">
        <v>0.48000000000000004</v>
      </c>
    </row>
    <row r="95" spans="1:35" x14ac:dyDescent="0.25">
      <c r="A95" s="8"/>
      <c r="B95" t="s">
        <v>1025</v>
      </c>
      <c r="C95">
        <v>1</v>
      </c>
      <c r="D95" t="s">
        <v>307</v>
      </c>
      <c r="E95" t="s">
        <v>1492</v>
      </c>
      <c r="F95" t="s">
        <v>261</v>
      </c>
      <c r="G95">
        <v>40</v>
      </c>
      <c r="H95">
        <v>40</v>
      </c>
      <c r="I95">
        <v>20</v>
      </c>
      <c r="L95">
        <v>80.599999999999994</v>
      </c>
      <c r="M95" t="s">
        <v>1582</v>
      </c>
      <c r="N95">
        <v>80.599999999999994</v>
      </c>
      <c r="P95" t="s">
        <v>108</v>
      </c>
      <c r="Q95" s="7">
        <v>1077.2175324675325</v>
      </c>
      <c r="S95" t="s">
        <v>309</v>
      </c>
      <c r="T95" t="s">
        <v>1484</v>
      </c>
      <c r="U95" t="s">
        <v>664</v>
      </c>
      <c r="V95" t="s">
        <v>268</v>
      </c>
      <c r="W95" t="s">
        <v>2</v>
      </c>
      <c r="AD95">
        <v>0.12</v>
      </c>
      <c r="AE95">
        <v>0.17</v>
      </c>
      <c r="AF95">
        <v>0.29000000000000004</v>
      </c>
    </row>
    <row r="96" spans="1:35" x14ac:dyDescent="0.25">
      <c r="A96" s="8"/>
      <c r="B96" t="s">
        <v>1026</v>
      </c>
      <c r="C96">
        <v>1</v>
      </c>
      <c r="D96" t="s">
        <v>313</v>
      </c>
      <c r="E96" t="s">
        <v>1492</v>
      </c>
      <c r="F96" t="s">
        <v>379</v>
      </c>
      <c r="G96">
        <v>5</v>
      </c>
      <c r="H96">
        <v>45</v>
      </c>
      <c r="I96">
        <v>50</v>
      </c>
      <c r="L96">
        <v>35.6</v>
      </c>
      <c r="M96" t="s">
        <v>1582</v>
      </c>
      <c r="N96">
        <v>35.6</v>
      </c>
      <c r="P96" t="s">
        <v>108</v>
      </c>
      <c r="Q96" s="7">
        <v>1077.2175324675325</v>
      </c>
      <c r="S96" t="s">
        <v>309</v>
      </c>
      <c r="T96" t="s">
        <v>42</v>
      </c>
      <c r="U96" t="s">
        <v>664</v>
      </c>
      <c r="V96" t="s">
        <v>308</v>
      </c>
      <c r="W96" t="s">
        <v>2</v>
      </c>
      <c r="AD96">
        <v>0.05</v>
      </c>
      <c r="AF96">
        <v>0.05</v>
      </c>
      <c r="AG96">
        <v>0.25</v>
      </c>
      <c r="AH96">
        <v>0.15</v>
      </c>
      <c r="AI96">
        <v>0.4</v>
      </c>
    </row>
    <row r="97" spans="1:35" x14ac:dyDescent="0.25">
      <c r="A97" s="8"/>
      <c r="B97" t="s">
        <v>1027</v>
      </c>
      <c r="C97">
        <v>1</v>
      </c>
      <c r="D97" t="s">
        <v>313</v>
      </c>
      <c r="E97" t="s">
        <v>1492</v>
      </c>
      <c r="F97" t="s">
        <v>379</v>
      </c>
      <c r="G97">
        <v>5</v>
      </c>
      <c r="H97">
        <v>45</v>
      </c>
      <c r="I97">
        <v>50</v>
      </c>
      <c r="L97">
        <v>29</v>
      </c>
      <c r="M97" t="s">
        <v>1582</v>
      </c>
      <c r="N97">
        <v>29</v>
      </c>
      <c r="P97" t="s">
        <v>108</v>
      </c>
      <c r="Q97" s="7">
        <v>1077.2175324675325</v>
      </c>
      <c r="S97" t="s">
        <v>309</v>
      </c>
      <c r="T97" t="s">
        <v>42</v>
      </c>
      <c r="U97" t="s">
        <v>664</v>
      </c>
      <c r="V97" t="s">
        <v>308</v>
      </c>
      <c r="W97" t="s">
        <v>2</v>
      </c>
      <c r="AD97">
        <v>0.1</v>
      </c>
      <c r="AF97">
        <v>0.1</v>
      </c>
      <c r="AG97">
        <v>0.15</v>
      </c>
      <c r="AH97">
        <v>0.05</v>
      </c>
      <c r="AI97">
        <v>0.2</v>
      </c>
    </row>
    <row r="98" spans="1:35" x14ac:dyDescent="0.25">
      <c r="A98" s="8"/>
      <c r="B98" t="s">
        <v>1028</v>
      </c>
      <c r="C98">
        <v>1</v>
      </c>
      <c r="D98" t="s">
        <v>313</v>
      </c>
      <c r="E98" t="s">
        <v>1492</v>
      </c>
      <c r="F98" t="s">
        <v>260</v>
      </c>
      <c r="G98">
        <v>20</v>
      </c>
      <c r="H98">
        <v>65</v>
      </c>
      <c r="I98">
        <v>15</v>
      </c>
      <c r="L98">
        <v>21.3</v>
      </c>
      <c r="M98" t="s">
        <v>1582</v>
      </c>
      <c r="N98">
        <v>21.3</v>
      </c>
      <c r="P98" t="s">
        <v>108</v>
      </c>
      <c r="Q98" s="7">
        <v>1172.7699248120302</v>
      </c>
      <c r="S98" t="s">
        <v>309</v>
      </c>
      <c r="T98" t="s">
        <v>1484</v>
      </c>
      <c r="U98" t="s">
        <v>664</v>
      </c>
      <c r="V98" t="s">
        <v>308</v>
      </c>
      <c r="W98" t="s">
        <v>2</v>
      </c>
      <c r="AD98">
        <v>0.18</v>
      </c>
      <c r="AE98">
        <v>0.55000000000000004</v>
      </c>
      <c r="AF98">
        <v>0.73</v>
      </c>
      <c r="AH98">
        <v>0.05</v>
      </c>
      <c r="AI98">
        <v>0.05</v>
      </c>
    </row>
    <row r="99" spans="1:35" x14ac:dyDescent="0.25">
      <c r="A99" s="8"/>
      <c r="B99" t="s">
        <v>1029</v>
      </c>
      <c r="C99">
        <v>1</v>
      </c>
      <c r="D99" t="s">
        <v>313</v>
      </c>
      <c r="E99" t="s">
        <v>1492</v>
      </c>
      <c r="F99" t="s">
        <v>260</v>
      </c>
      <c r="G99">
        <v>20</v>
      </c>
      <c r="H99">
        <v>65</v>
      </c>
      <c r="I99">
        <v>15</v>
      </c>
      <c r="L99">
        <v>11.8</v>
      </c>
      <c r="M99" t="s">
        <v>1582</v>
      </c>
      <c r="N99">
        <v>11.8</v>
      </c>
      <c r="P99" t="s">
        <v>108</v>
      </c>
      <c r="Q99" s="7">
        <v>1172.7699248120302</v>
      </c>
      <c r="S99" t="s">
        <v>309</v>
      </c>
      <c r="T99" t="s">
        <v>42</v>
      </c>
      <c r="U99" t="s">
        <v>664</v>
      </c>
      <c r="V99" t="s">
        <v>308</v>
      </c>
      <c r="W99" t="s">
        <v>2</v>
      </c>
      <c r="AD99">
        <v>0.08</v>
      </c>
      <c r="AE99">
        <v>0.5</v>
      </c>
      <c r="AF99">
        <v>0.57999999999999996</v>
      </c>
      <c r="AG99">
        <v>0.03</v>
      </c>
      <c r="AH99">
        <v>0.23</v>
      </c>
      <c r="AI99">
        <v>0.26</v>
      </c>
    </row>
    <row r="100" spans="1:35" x14ac:dyDescent="0.25">
      <c r="A100" s="8"/>
      <c r="B100" t="s">
        <v>1030</v>
      </c>
      <c r="C100">
        <v>1</v>
      </c>
      <c r="D100" t="s">
        <v>307</v>
      </c>
      <c r="E100" t="s">
        <v>1492</v>
      </c>
      <c r="F100" t="s">
        <v>260</v>
      </c>
      <c r="G100">
        <v>20</v>
      </c>
      <c r="H100">
        <v>65</v>
      </c>
      <c r="I100">
        <v>15</v>
      </c>
      <c r="L100">
        <v>19</v>
      </c>
      <c r="M100" t="s">
        <v>1582</v>
      </c>
      <c r="N100">
        <v>19</v>
      </c>
      <c r="P100" t="s">
        <v>108</v>
      </c>
      <c r="Q100" s="7">
        <v>1172.7699248120302</v>
      </c>
      <c r="S100" t="s">
        <v>309</v>
      </c>
      <c r="T100" t="s">
        <v>1484</v>
      </c>
      <c r="U100" t="s">
        <v>664</v>
      </c>
      <c r="V100" t="s">
        <v>308</v>
      </c>
      <c r="W100" t="s">
        <v>2</v>
      </c>
      <c r="AG100">
        <v>0.12</v>
      </c>
      <c r="AH100">
        <v>0.1</v>
      </c>
      <c r="AI100">
        <v>0.22</v>
      </c>
    </row>
    <row r="101" spans="1:35" x14ac:dyDescent="0.25">
      <c r="A101" s="8"/>
      <c r="B101" t="s">
        <v>1031</v>
      </c>
      <c r="C101">
        <v>1</v>
      </c>
      <c r="D101" t="s">
        <v>307</v>
      </c>
      <c r="E101" t="s">
        <v>1492</v>
      </c>
      <c r="F101" t="s">
        <v>260</v>
      </c>
      <c r="G101">
        <v>20</v>
      </c>
      <c r="H101">
        <v>65</v>
      </c>
      <c r="I101">
        <v>15</v>
      </c>
      <c r="L101">
        <v>33</v>
      </c>
      <c r="M101" t="s">
        <v>1582</v>
      </c>
      <c r="N101">
        <v>33</v>
      </c>
      <c r="P101" t="s">
        <v>108</v>
      </c>
      <c r="Q101" s="7">
        <v>1172.7699248120302</v>
      </c>
      <c r="S101" t="s">
        <v>309</v>
      </c>
      <c r="T101" t="s">
        <v>1484</v>
      </c>
      <c r="U101" t="s">
        <v>664</v>
      </c>
      <c r="V101" t="s">
        <v>308</v>
      </c>
      <c r="W101" t="s">
        <v>2</v>
      </c>
      <c r="AG101">
        <v>0.02</v>
      </c>
      <c r="AH101">
        <v>0.06</v>
      </c>
      <c r="AI101">
        <v>0.08</v>
      </c>
    </row>
    <row r="102" spans="1:35" x14ac:dyDescent="0.25">
      <c r="A102" s="8"/>
      <c r="B102" t="s">
        <v>1032</v>
      </c>
      <c r="C102">
        <v>1</v>
      </c>
      <c r="D102" t="s">
        <v>307</v>
      </c>
      <c r="E102" t="s">
        <v>1492</v>
      </c>
      <c r="F102" t="s">
        <v>260</v>
      </c>
      <c r="G102">
        <v>20</v>
      </c>
      <c r="H102">
        <v>65</v>
      </c>
      <c r="I102">
        <v>15</v>
      </c>
      <c r="L102">
        <v>411.9</v>
      </c>
      <c r="M102" t="s">
        <v>1582</v>
      </c>
      <c r="N102">
        <v>411.9</v>
      </c>
      <c r="P102" t="s">
        <v>108</v>
      </c>
      <c r="Q102" s="7">
        <v>1172.7699248120302</v>
      </c>
      <c r="R102">
        <v>0</v>
      </c>
      <c r="U102" t="s">
        <v>664</v>
      </c>
      <c r="V102" t="s">
        <v>308</v>
      </c>
      <c r="W102" t="s">
        <v>2</v>
      </c>
      <c r="AD102">
        <v>1.1000000000000001</v>
      </c>
      <c r="AE102">
        <v>0.52</v>
      </c>
      <c r="AF102">
        <v>1.62</v>
      </c>
      <c r="AG102">
        <v>1.55</v>
      </c>
      <c r="AH102">
        <v>1.02</v>
      </c>
      <c r="AI102">
        <v>2.5700000000000003</v>
      </c>
    </row>
    <row r="103" spans="1:35" x14ac:dyDescent="0.25">
      <c r="A103" s="8"/>
      <c r="B103" t="s">
        <v>1033</v>
      </c>
      <c r="C103">
        <v>1</v>
      </c>
      <c r="D103" t="s">
        <v>307</v>
      </c>
      <c r="E103" t="s">
        <v>1492</v>
      </c>
      <c r="F103" t="s">
        <v>260</v>
      </c>
      <c r="G103">
        <v>20</v>
      </c>
      <c r="H103">
        <v>65</v>
      </c>
      <c r="I103">
        <v>15</v>
      </c>
      <c r="L103">
        <v>312.60000000000002</v>
      </c>
      <c r="M103" t="s">
        <v>1582</v>
      </c>
      <c r="N103">
        <v>312.60000000000002</v>
      </c>
      <c r="P103" t="s">
        <v>108</v>
      </c>
      <c r="Q103" s="7">
        <v>1172.7699248120302</v>
      </c>
      <c r="R103">
        <v>0</v>
      </c>
      <c r="U103" t="s">
        <v>664</v>
      </c>
      <c r="V103" t="s">
        <v>308</v>
      </c>
      <c r="W103" t="s">
        <v>2</v>
      </c>
      <c r="AD103">
        <v>1.35</v>
      </c>
      <c r="AE103">
        <v>0.7</v>
      </c>
      <c r="AF103">
        <v>2.0499999999999998</v>
      </c>
      <c r="AG103">
        <v>2.2999999999999998</v>
      </c>
      <c r="AH103">
        <v>1.8</v>
      </c>
      <c r="AI103">
        <v>4.0999999999999996</v>
      </c>
    </row>
    <row r="104" spans="1:35" x14ac:dyDescent="0.25">
      <c r="A104" s="8"/>
      <c r="B104" t="s">
        <v>1034</v>
      </c>
      <c r="C104">
        <v>1</v>
      </c>
      <c r="D104" t="s">
        <v>225</v>
      </c>
      <c r="E104" t="s">
        <v>225</v>
      </c>
      <c r="F104" t="s">
        <v>260</v>
      </c>
      <c r="G104">
        <v>20</v>
      </c>
      <c r="H104">
        <v>65</v>
      </c>
      <c r="I104">
        <v>15</v>
      </c>
      <c r="L104">
        <v>120.4</v>
      </c>
      <c r="M104" t="s">
        <v>1582</v>
      </c>
      <c r="N104">
        <v>120.4</v>
      </c>
      <c r="P104" t="s">
        <v>108</v>
      </c>
      <c r="Q104" s="7">
        <v>1172.7699248120302</v>
      </c>
      <c r="S104" t="s">
        <v>325</v>
      </c>
      <c r="T104" t="s">
        <v>780</v>
      </c>
      <c r="U104" t="s">
        <v>664</v>
      </c>
      <c r="V104" t="s">
        <v>268</v>
      </c>
      <c r="W104" t="s">
        <v>2</v>
      </c>
      <c r="AD104">
        <v>1.25</v>
      </c>
      <c r="AE104">
        <v>0.45</v>
      </c>
      <c r="AF104">
        <v>1.7</v>
      </c>
      <c r="AG104">
        <v>0.45</v>
      </c>
      <c r="AH104">
        <v>0.83</v>
      </c>
      <c r="AI104">
        <v>1.28</v>
      </c>
    </row>
    <row r="105" spans="1:35" x14ac:dyDescent="0.25">
      <c r="A105" s="8"/>
      <c r="B105" t="s">
        <v>1035</v>
      </c>
      <c r="C105">
        <v>1</v>
      </c>
      <c r="D105" t="s">
        <v>225</v>
      </c>
      <c r="E105" t="s">
        <v>225</v>
      </c>
      <c r="F105" t="s">
        <v>260</v>
      </c>
      <c r="G105">
        <v>20</v>
      </c>
      <c r="H105">
        <v>65</v>
      </c>
      <c r="I105">
        <v>15</v>
      </c>
      <c r="L105">
        <v>121.3</v>
      </c>
      <c r="M105" t="s">
        <v>1582</v>
      </c>
      <c r="N105">
        <v>121.3</v>
      </c>
      <c r="P105" t="s">
        <v>108</v>
      </c>
      <c r="Q105" s="7">
        <v>1172.7699248120302</v>
      </c>
      <c r="S105" t="s">
        <v>325</v>
      </c>
      <c r="T105" t="s">
        <v>780</v>
      </c>
      <c r="U105" t="s">
        <v>664</v>
      </c>
      <c r="V105" t="s">
        <v>268</v>
      </c>
      <c r="W105" t="s">
        <v>2</v>
      </c>
      <c r="AD105">
        <v>1.25</v>
      </c>
      <c r="AE105">
        <v>0.45</v>
      </c>
      <c r="AF105">
        <v>1.7</v>
      </c>
      <c r="AG105">
        <v>0.6</v>
      </c>
      <c r="AH105">
        <v>1.45</v>
      </c>
      <c r="AI105">
        <v>2.0499999999999998</v>
      </c>
    </row>
    <row r="106" spans="1:35" x14ac:dyDescent="0.25">
      <c r="A106" s="8"/>
      <c r="B106" t="s">
        <v>1036</v>
      </c>
      <c r="C106">
        <v>1</v>
      </c>
      <c r="D106" t="s">
        <v>307</v>
      </c>
      <c r="E106" t="s">
        <v>1492</v>
      </c>
      <c r="F106" t="s">
        <v>260</v>
      </c>
      <c r="G106">
        <v>20</v>
      </c>
      <c r="H106">
        <v>65</v>
      </c>
      <c r="I106">
        <v>15</v>
      </c>
      <c r="L106">
        <v>49</v>
      </c>
      <c r="M106" t="s">
        <v>1582</v>
      </c>
      <c r="N106">
        <v>49</v>
      </c>
      <c r="P106" t="s">
        <v>108</v>
      </c>
      <c r="Q106" s="7">
        <v>1172.7699248120302</v>
      </c>
      <c r="S106" t="s">
        <v>330</v>
      </c>
      <c r="T106" t="s">
        <v>42</v>
      </c>
      <c r="U106" t="s">
        <v>664</v>
      </c>
      <c r="V106" t="s">
        <v>621</v>
      </c>
      <c r="W106" t="s">
        <v>2</v>
      </c>
      <c r="AG106">
        <v>0.08</v>
      </c>
      <c r="AH106">
        <v>0.14000000000000001</v>
      </c>
      <c r="AI106">
        <v>0.22000000000000003</v>
      </c>
    </row>
    <row r="107" spans="1:35" x14ac:dyDescent="0.25">
      <c r="A107" s="8"/>
      <c r="B107" t="s">
        <v>1037</v>
      </c>
      <c r="C107">
        <v>1</v>
      </c>
      <c r="D107" t="s">
        <v>307</v>
      </c>
      <c r="E107" t="s">
        <v>1492</v>
      </c>
      <c r="F107" t="s">
        <v>260</v>
      </c>
      <c r="G107">
        <v>20</v>
      </c>
      <c r="H107">
        <v>65</v>
      </c>
      <c r="I107">
        <v>15</v>
      </c>
      <c r="L107">
        <v>42.6</v>
      </c>
      <c r="M107" t="s">
        <v>1582</v>
      </c>
      <c r="N107">
        <v>42.6</v>
      </c>
      <c r="P107" t="s">
        <v>108</v>
      </c>
      <c r="Q107" s="7">
        <v>1172.7699248120302</v>
      </c>
      <c r="S107" t="s">
        <v>330</v>
      </c>
      <c r="T107" t="s">
        <v>42</v>
      </c>
      <c r="U107" t="s">
        <v>664</v>
      </c>
      <c r="V107" t="s">
        <v>621</v>
      </c>
      <c r="W107" t="s">
        <v>2</v>
      </c>
      <c r="AG107">
        <v>0.08</v>
      </c>
      <c r="AH107">
        <v>0.08</v>
      </c>
      <c r="AI107">
        <v>0.16</v>
      </c>
    </row>
    <row r="108" spans="1:35" x14ac:dyDescent="0.25">
      <c r="A108" s="8"/>
      <c r="B108" t="s">
        <v>1038</v>
      </c>
      <c r="C108">
        <v>1</v>
      </c>
      <c r="D108" t="s">
        <v>313</v>
      </c>
      <c r="E108" t="s">
        <v>1492</v>
      </c>
      <c r="F108" t="s">
        <v>260</v>
      </c>
      <c r="G108">
        <v>20</v>
      </c>
      <c r="H108">
        <v>65</v>
      </c>
      <c r="I108">
        <v>15</v>
      </c>
      <c r="L108">
        <v>81.2</v>
      </c>
      <c r="M108" t="s">
        <v>1582</v>
      </c>
      <c r="N108">
        <v>81.2</v>
      </c>
      <c r="P108" t="s">
        <v>108</v>
      </c>
      <c r="Q108" s="7">
        <v>1172.7699248120302</v>
      </c>
      <c r="S108" t="s">
        <v>325</v>
      </c>
      <c r="T108" t="s">
        <v>42</v>
      </c>
      <c r="U108" t="s">
        <v>664</v>
      </c>
      <c r="V108" t="s">
        <v>621</v>
      </c>
      <c r="W108" t="s">
        <v>2</v>
      </c>
      <c r="AD108">
        <v>0.95</v>
      </c>
      <c r="AE108">
        <v>0.48</v>
      </c>
      <c r="AF108">
        <v>1.43</v>
      </c>
      <c r="AG108">
        <v>0.05</v>
      </c>
      <c r="AH108">
        <v>0.08</v>
      </c>
      <c r="AI108">
        <v>0.13</v>
      </c>
    </row>
    <row r="109" spans="1:35" x14ac:dyDescent="0.25">
      <c r="A109" s="8"/>
      <c r="B109" t="s">
        <v>1039</v>
      </c>
      <c r="C109">
        <v>1</v>
      </c>
      <c r="D109" t="s">
        <v>313</v>
      </c>
      <c r="E109" t="s">
        <v>1492</v>
      </c>
      <c r="F109" t="s">
        <v>260</v>
      </c>
      <c r="G109">
        <v>20</v>
      </c>
      <c r="H109">
        <v>65</v>
      </c>
      <c r="I109">
        <v>15</v>
      </c>
      <c r="L109">
        <v>74.8</v>
      </c>
      <c r="M109" t="s">
        <v>1582</v>
      </c>
      <c r="N109">
        <v>74.8</v>
      </c>
      <c r="P109" t="s">
        <v>108</v>
      </c>
      <c r="Q109" s="7">
        <v>1172.7699248120302</v>
      </c>
      <c r="S109" t="s">
        <v>325</v>
      </c>
      <c r="T109" t="s">
        <v>42</v>
      </c>
      <c r="U109" t="s">
        <v>664</v>
      </c>
      <c r="V109" t="s">
        <v>621</v>
      </c>
      <c r="W109" t="s">
        <v>2</v>
      </c>
      <c r="AD109">
        <v>0.2</v>
      </c>
      <c r="AE109">
        <v>0.14000000000000001</v>
      </c>
      <c r="AF109">
        <v>0.34</v>
      </c>
      <c r="AG109">
        <v>0.08</v>
      </c>
      <c r="AH109">
        <v>0.08</v>
      </c>
      <c r="AI109">
        <v>0.16</v>
      </c>
    </row>
    <row r="110" spans="1:35" x14ac:dyDescent="0.25">
      <c r="A110" s="8"/>
      <c r="B110" t="s">
        <v>1040</v>
      </c>
      <c r="C110">
        <v>1</v>
      </c>
      <c r="D110" t="s">
        <v>313</v>
      </c>
      <c r="E110" t="s">
        <v>1492</v>
      </c>
      <c r="F110" t="s">
        <v>336</v>
      </c>
      <c r="G110">
        <v>15</v>
      </c>
      <c r="H110">
        <v>20</v>
      </c>
      <c r="I110">
        <v>65</v>
      </c>
      <c r="L110">
        <v>18.2</v>
      </c>
      <c r="M110" t="s">
        <v>1582</v>
      </c>
      <c r="N110">
        <v>18.2</v>
      </c>
      <c r="P110" t="s">
        <v>108</v>
      </c>
      <c r="Q110" s="7">
        <v>1172.7699248120302</v>
      </c>
      <c r="S110" t="s">
        <v>325</v>
      </c>
      <c r="T110" t="s">
        <v>42</v>
      </c>
      <c r="U110" t="s">
        <v>664</v>
      </c>
      <c r="V110" t="s">
        <v>621</v>
      </c>
      <c r="W110" t="s">
        <v>2</v>
      </c>
      <c r="AD110">
        <v>0.05</v>
      </c>
      <c r="AE110">
        <v>0.7</v>
      </c>
      <c r="AF110">
        <v>0.75</v>
      </c>
      <c r="AG110">
        <v>0.08</v>
      </c>
      <c r="AH110">
        <v>0.86</v>
      </c>
      <c r="AI110">
        <v>0.94</v>
      </c>
    </row>
    <row r="111" spans="1:35" x14ac:dyDescent="0.25">
      <c r="A111" s="8"/>
      <c r="B111" t="s">
        <v>1041</v>
      </c>
      <c r="C111">
        <v>1</v>
      </c>
      <c r="D111" t="s">
        <v>313</v>
      </c>
      <c r="E111" t="s">
        <v>1492</v>
      </c>
      <c r="F111" t="s">
        <v>258</v>
      </c>
      <c r="G111">
        <v>30</v>
      </c>
      <c r="H111">
        <v>35</v>
      </c>
      <c r="I111">
        <v>35</v>
      </c>
      <c r="L111">
        <v>35.799999999999997</v>
      </c>
      <c r="M111" t="s">
        <v>1582</v>
      </c>
      <c r="N111">
        <v>35.799999999999997</v>
      </c>
      <c r="P111" t="s">
        <v>108</v>
      </c>
      <c r="Q111" s="7">
        <v>1172.7699248120302</v>
      </c>
      <c r="S111" t="s">
        <v>325</v>
      </c>
      <c r="T111" t="s">
        <v>1484</v>
      </c>
      <c r="U111" t="s">
        <v>664</v>
      </c>
      <c r="V111" t="s">
        <v>621</v>
      </c>
      <c r="W111" t="s">
        <v>2</v>
      </c>
      <c r="AD111">
        <v>0.38</v>
      </c>
      <c r="AE111">
        <v>0.95</v>
      </c>
      <c r="AF111">
        <v>1.33</v>
      </c>
      <c r="AG111">
        <v>0.2</v>
      </c>
      <c r="AH111">
        <v>0.95</v>
      </c>
      <c r="AI111">
        <v>1.1499999999999999</v>
      </c>
    </row>
    <row r="112" spans="1:35" x14ac:dyDescent="0.25">
      <c r="A112" s="8"/>
      <c r="B112" t="s">
        <v>1042</v>
      </c>
      <c r="C112">
        <v>1</v>
      </c>
      <c r="D112" t="s">
        <v>307</v>
      </c>
      <c r="E112" t="s">
        <v>1492</v>
      </c>
      <c r="F112" t="s">
        <v>258</v>
      </c>
      <c r="G112">
        <v>30</v>
      </c>
      <c r="H112">
        <v>35</v>
      </c>
      <c r="I112">
        <v>35</v>
      </c>
      <c r="L112">
        <v>20.9</v>
      </c>
      <c r="M112" t="s">
        <v>1582</v>
      </c>
      <c r="N112">
        <v>20.9</v>
      </c>
      <c r="P112" t="s">
        <v>108</v>
      </c>
      <c r="Q112" s="7">
        <v>1172.7699248120302</v>
      </c>
      <c r="S112" t="s">
        <v>309</v>
      </c>
      <c r="T112" t="s">
        <v>1484</v>
      </c>
      <c r="U112" t="s">
        <v>664</v>
      </c>
      <c r="V112" t="s">
        <v>621</v>
      </c>
      <c r="W112" t="s">
        <v>2</v>
      </c>
      <c r="AD112">
        <v>0.12</v>
      </c>
      <c r="AE112">
        <v>0.3</v>
      </c>
      <c r="AF112">
        <v>0.42</v>
      </c>
    </row>
    <row r="113" spans="1:35" x14ac:dyDescent="0.25">
      <c r="A113" s="8"/>
      <c r="B113" t="s">
        <v>1043</v>
      </c>
      <c r="C113">
        <v>1</v>
      </c>
      <c r="D113" t="s">
        <v>307</v>
      </c>
      <c r="E113" t="s">
        <v>1492</v>
      </c>
      <c r="F113" t="s">
        <v>258</v>
      </c>
      <c r="G113">
        <v>30</v>
      </c>
      <c r="H113">
        <v>35</v>
      </c>
      <c r="I113">
        <v>35</v>
      </c>
      <c r="L113">
        <v>21.5</v>
      </c>
      <c r="M113" t="s">
        <v>1582</v>
      </c>
      <c r="N113">
        <v>21.5</v>
      </c>
      <c r="P113" t="s">
        <v>108</v>
      </c>
      <c r="Q113" s="7">
        <v>1172.7699248120302</v>
      </c>
      <c r="S113" t="s">
        <v>309</v>
      </c>
      <c r="T113" t="s">
        <v>1484</v>
      </c>
      <c r="U113" t="s">
        <v>664</v>
      </c>
      <c r="V113" t="s">
        <v>621</v>
      </c>
      <c r="W113" t="s">
        <v>2</v>
      </c>
      <c r="AD113">
        <v>0.08</v>
      </c>
      <c r="AE113">
        <v>0.25</v>
      </c>
      <c r="AF113">
        <v>0.33</v>
      </c>
    </row>
    <row r="114" spans="1:35" x14ac:dyDescent="0.25">
      <c r="A114" s="8"/>
      <c r="B114" t="s">
        <v>1044</v>
      </c>
      <c r="C114">
        <v>1</v>
      </c>
      <c r="D114" t="s">
        <v>343</v>
      </c>
      <c r="E114" t="s">
        <v>1492</v>
      </c>
      <c r="F114" t="s">
        <v>336</v>
      </c>
      <c r="G114">
        <v>15</v>
      </c>
      <c r="H114">
        <v>20</v>
      </c>
      <c r="I114">
        <v>65</v>
      </c>
      <c r="L114">
        <v>19</v>
      </c>
      <c r="M114" t="s">
        <v>1582</v>
      </c>
      <c r="N114">
        <v>19</v>
      </c>
      <c r="P114" t="s">
        <v>108</v>
      </c>
      <c r="Q114" s="7">
        <v>1172.7699248120302</v>
      </c>
      <c r="S114" t="s">
        <v>325</v>
      </c>
      <c r="T114" t="s">
        <v>1484</v>
      </c>
      <c r="U114" t="s">
        <v>664</v>
      </c>
      <c r="V114" t="s">
        <v>621</v>
      </c>
      <c r="W114" t="s">
        <v>2</v>
      </c>
      <c r="AD114">
        <v>0.8</v>
      </c>
      <c r="AE114">
        <v>0.8</v>
      </c>
      <c r="AF114">
        <v>1.6</v>
      </c>
    </row>
    <row r="115" spans="1:35" x14ac:dyDescent="0.25">
      <c r="A115" s="8"/>
      <c r="B115" t="s">
        <v>1045</v>
      </c>
      <c r="C115">
        <v>1</v>
      </c>
      <c r="D115" t="s">
        <v>343</v>
      </c>
      <c r="E115" t="s">
        <v>1492</v>
      </c>
      <c r="F115" t="s">
        <v>336</v>
      </c>
      <c r="G115">
        <v>15</v>
      </c>
      <c r="H115">
        <v>20</v>
      </c>
      <c r="I115">
        <v>65</v>
      </c>
      <c r="L115">
        <v>41.3</v>
      </c>
      <c r="M115" t="s">
        <v>1582</v>
      </c>
      <c r="N115">
        <v>41.3</v>
      </c>
      <c r="P115" t="s">
        <v>108</v>
      </c>
      <c r="Q115" s="7">
        <v>1172.7699248120302</v>
      </c>
      <c r="S115" t="s">
        <v>325</v>
      </c>
      <c r="T115" t="s">
        <v>780</v>
      </c>
      <c r="U115" t="s">
        <v>664</v>
      </c>
      <c r="V115" t="s">
        <v>621</v>
      </c>
      <c r="W115" t="s">
        <v>2</v>
      </c>
      <c r="AD115">
        <v>0.32</v>
      </c>
      <c r="AE115">
        <v>0.48</v>
      </c>
      <c r="AF115">
        <v>0.8</v>
      </c>
    </row>
    <row r="116" spans="1:35" x14ac:dyDescent="0.25">
      <c r="A116" s="8"/>
      <c r="B116" t="s">
        <v>1046</v>
      </c>
      <c r="C116">
        <v>1</v>
      </c>
      <c r="D116" t="s">
        <v>307</v>
      </c>
      <c r="E116" t="s">
        <v>1492</v>
      </c>
      <c r="F116" t="s">
        <v>261</v>
      </c>
      <c r="G116">
        <v>40</v>
      </c>
      <c r="H116">
        <v>40</v>
      </c>
      <c r="I116">
        <v>20</v>
      </c>
      <c r="L116">
        <v>74.8</v>
      </c>
      <c r="M116" t="s">
        <v>1582</v>
      </c>
      <c r="N116">
        <v>74.8</v>
      </c>
      <c r="P116" t="s">
        <v>108</v>
      </c>
      <c r="Q116" s="7">
        <v>1172.7699248120302</v>
      </c>
      <c r="S116" t="s">
        <v>309</v>
      </c>
      <c r="T116" t="s">
        <v>1484</v>
      </c>
      <c r="U116" t="s">
        <v>664</v>
      </c>
      <c r="V116" t="s">
        <v>268</v>
      </c>
      <c r="W116" t="s">
        <v>2</v>
      </c>
      <c r="AD116">
        <v>0.05</v>
      </c>
      <c r="AE116">
        <v>0.1</v>
      </c>
      <c r="AF116">
        <v>0.15000000000000002</v>
      </c>
    </row>
    <row r="117" spans="1:35" x14ac:dyDescent="0.25">
      <c r="A117" s="8"/>
      <c r="B117" t="s">
        <v>1047</v>
      </c>
      <c r="C117">
        <v>1</v>
      </c>
      <c r="D117" t="s">
        <v>307</v>
      </c>
      <c r="E117" t="s">
        <v>1492</v>
      </c>
      <c r="F117" t="s">
        <v>261</v>
      </c>
      <c r="G117">
        <v>40</v>
      </c>
      <c r="H117">
        <v>40</v>
      </c>
      <c r="I117">
        <v>20</v>
      </c>
      <c r="L117">
        <v>80.599999999999994</v>
      </c>
      <c r="M117" t="s">
        <v>1582</v>
      </c>
      <c r="N117">
        <v>80.599999999999994</v>
      </c>
      <c r="P117" t="s">
        <v>108</v>
      </c>
      <c r="Q117" s="7">
        <v>1172.7699248120302</v>
      </c>
      <c r="S117" t="s">
        <v>309</v>
      </c>
      <c r="T117" t="s">
        <v>1484</v>
      </c>
      <c r="U117" t="s">
        <v>664</v>
      </c>
      <c r="V117" t="s">
        <v>268</v>
      </c>
      <c r="W117" t="s">
        <v>2</v>
      </c>
      <c r="AD117">
        <v>0.14000000000000001</v>
      </c>
      <c r="AE117">
        <v>0.14000000000000001</v>
      </c>
      <c r="AF117">
        <v>0.28000000000000003</v>
      </c>
    </row>
    <row r="118" spans="1:35" x14ac:dyDescent="0.25">
      <c r="A118" s="8"/>
      <c r="B118" t="s">
        <v>1048</v>
      </c>
      <c r="C118">
        <v>1</v>
      </c>
      <c r="D118" t="s">
        <v>313</v>
      </c>
      <c r="E118" t="s">
        <v>1492</v>
      </c>
      <c r="F118" t="s">
        <v>379</v>
      </c>
      <c r="G118">
        <v>5</v>
      </c>
      <c r="H118">
        <v>45</v>
      </c>
      <c r="I118">
        <v>50</v>
      </c>
      <c r="L118">
        <v>31.5</v>
      </c>
      <c r="M118" t="s">
        <v>1582</v>
      </c>
      <c r="N118">
        <v>31.5</v>
      </c>
      <c r="P118" t="s">
        <v>108</v>
      </c>
      <c r="Q118" s="7">
        <v>1172.7699248120302</v>
      </c>
      <c r="S118" t="s">
        <v>325</v>
      </c>
      <c r="T118" t="s">
        <v>1484</v>
      </c>
      <c r="U118" t="s">
        <v>664</v>
      </c>
      <c r="V118" t="s">
        <v>621</v>
      </c>
      <c r="W118" t="s">
        <v>2</v>
      </c>
      <c r="AD118">
        <v>0.08</v>
      </c>
      <c r="AE118">
        <v>0.15</v>
      </c>
      <c r="AF118">
        <v>0.22999999999999998</v>
      </c>
      <c r="AG118">
        <v>0.08</v>
      </c>
      <c r="AH118">
        <v>0.15</v>
      </c>
      <c r="AI118">
        <v>0.22999999999999998</v>
      </c>
    </row>
    <row r="119" spans="1:35" x14ac:dyDescent="0.25">
      <c r="A119" s="8"/>
      <c r="B119" t="s">
        <v>1049</v>
      </c>
      <c r="C119">
        <v>1</v>
      </c>
      <c r="D119" t="s">
        <v>313</v>
      </c>
      <c r="E119" t="s">
        <v>1492</v>
      </c>
      <c r="F119" t="s">
        <v>379</v>
      </c>
      <c r="G119">
        <v>5</v>
      </c>
      <c r="H119">
        <v>45</v>
      </c>
      <c r="I119">
        <v>50</v>
      </c>
      <c r="L119">
        <v>45.5</v>
      </c>
      <c r="M119" t="s">
        <v>1582</v>
      </c>
      <c r="N119">
        <v>45.5</v>
      </c>
      <c r="P119" t="s">
        <v>108</v>
      </c>
      <c r="Q119" s="7">
        <v>1172.7699248120302</v>
      </c>
      <c r="S119" t="s">
        <v>325</v>
      </c>
      <c r="T119" t="s">
        <v>1484</v>
      </c>
      <c r="U119" t="s">
        <v>664</v>
      </c>
      <c r="V119" t="s">
        <v>621</v>
      </c>
      <c r="W119" t="s">
        <v>2</v>
      </c>
      <c r="AD119">
        <v>0.14000000000000001</v>
      </c>
      <c r="AE119">
        <v>0.15</v>
      </c>
      <c r="AF119">
        <v>0.29000000000000004</v>
      </c>
      <c r="AG119">
        <v>0.03</v>
      </c>
      <c r="AH119">
        <v>0.05</v>
      </c>
      <c r="AI119">
        <v>0.08</v>
      </c>
    </row>
    <row r="120" spans="1:35" x14ac:dyDescent="0.25">
      <c r="A120" s="8"/>
      <c r="B120" t="s">
        <v>1050</v>
      </c>
      <c r="C120">
        <v>1</v>
      </c>
      <c r="D120" t="s">
        <v>313</v>
      </c>
      <c r="E120" t="s">
        <v>1492</v>
      </c>
      <c r="F120" t="s">
        <v>379</v>
      </c>
      <c r="G120">
        <v>5</v>
      </c>
      <c r="H120">
        <v>45</v>
      </c>
      <c r="I120">
        <v>50</v>
      </c>
      <c r="L120">
        <v>35.6</v>
      </c>
      <c r="M120" t="s">
        <v>1582</v>
      </c>
      <c r="N120">
        <v>35.6</v>
      </c>
      <c r="P120" t="s">
        <v>108</v>
      </c>
      <c r="Q120" s="7">
        <v>1172.7699248120302</v>
      </c>
      <c r="S120" t="s">
        <v>309</v>
      </c>
      <c r="T120" t="s">
        <v>42</v>
      </c>
      <c r="U120" t="s">
        <v>664</v>
      </c>
      <c r="V120" t="s">
        <v>308</v>
      </c>
      <c r="W120" t="s">
        <v>2</v>
      </c>
      <c r="AD120">
        <v>0.1</v>
      </c>
      <c r="AF120">
        <v>0.1</v>
      </c>
      <c r="AG120">
        <v>0.05</v>
      </c>
      <c r="AH120">
        <v>0.3</v>
      </c>
      <c r="AI120">
        <v>0.35</v>
      </c>
    </row>
    <row r="121" spans="1:35" x14ac:dyDescent="0.25">
      <c r="A121" s="8"/>
      <c r="B121" t="s">
        <v>1051</v>
      </c>
      <c r="C121">
        <v>1</v>
      </c>
      <c r="D121" t="s">
        <v>313</v>
      </c>
      <c r="E121" t="s">
        <v>1492</v>
      </c>
      <c r="F121" t="s">
        <v>379</v>
      </c>
      <c r="G121">
        <v>5</v>
      </c>
      <c r="H121">
        <v>45</v>
      </c>
      <c r="I121">
        <v>50</v>
      </c>
      <c r="L121">
        <v>29</v>
      </c>
      <c r="M121" t="s">
        <v>1582</v>
      </c>
      <c r="N121">
        <v>29</v>
      </c>
      <c r="P121" t="s">
        <v>108</v>
      </c>
      <c r="Q121" s="7">
        <v>1172.7699248120302</v>
      </c>
      <c r="S121" t="s">
        <v>309</v>
      </c>
      <c r="T121" t="s">
        <v>42</v>
      </c>
      <c r="U121" t="s">
        <v>664</v>
      </c>
      <c r="V121" t="s">
        <v>308</v>
      </c>
      <c r="W121" t="s">
        <v>2</v>
      </c>
      <c r="AH121">
        <v>0.1</v>
      </c>
      <c r="AI121">
        <v>0.1</v>
      </c>
    </row>
    <row r="122" spans="1:35" x14ac:dyDescent="0.25">
      <c r="A122" s="8"/>
      <c r="B122" t="s">
        <v>1052</v>
      </c>
      <c r="C122">
        <v>1</v>
      </c>
      <c r="D122" t="s">
        <v>313</v>
      </c>
      <c r="E122" t="s">
        <v>1492</v>
      </c>
      <c r="F122" t="s">
        <v>379</v>
      </c>
      <c r="G122">
        <v>5</v>
      </c>
      <c r="H122">
        <v>45</v>
      </c>
      <c r="I122">
        <v>50</v>
      </c>
      <c r="L122">
        <v>41.7</v>
      </c>
      <c r="M122" t="s">
        <v>1582</v>
      </c>
      <c r="N122">
        <v>41.7</v>
      </c>
      <c r="P122" t="s">
        <v>108</v>
      </c>
      <c r="Q122" s="7">
        <v>1172.7699248120302</v>
      </c>
      <c r="S122" t="s">
        <v>325</v>
      </c>
      <c r="T122" t="s">
        <v>42</v>
      </c>
      <c r="U122" t="s">
        <v>664</v>
      </c>
      <c r="V122" t="s">
        <v>621</v>
      </c>
      <c r="W122" t="s">
        <v>2</v>
      </c>
      <c r="AD122">
        <v>0.5</v>
      </c>
      <c r="AE122">
        <v>0.35</v>
      </c>
      <c r="AF122">
        <v>0.85</v>
      </c>
      <c r="AG122">
        <v>0.55000000000000004</v>
      </c>
      <c r="AH122">
        <v>0.33</v>
      </c>
      <c r="AI122">
        <v>0.88000000000000012</v>
      </c>
    </row>
    <row r="123" spans="1:35" x14ac:dyDescent="0.25">
      <c r="A123" s="8"/>
      <c r="B123" t="s">
        <v>1053</v>
      </c>
      <c r="C123">
        <v>1</v>
      </c>
      <c r="D123" t="s">
        <v>313</v>
      </c>
      <c r="E123" t="s">
        <v>1492</v>
      </c>
      <c r="F123" t="s">
        <v>379</v>
      </c>
      <c r="G123">
        <v>5</v>
      </c>
      <c r="H123">
        <v>45</v>
      </c>
      <c r="I123">
        <v>50</v>
      </c>
      <c r="L123">
        <v>36</v>
      </c>
      <c r="M123" t="s">
        <v>1582</v>
      </c>
      <c r="N123">
        <v>36</v>
      </c>
      <c r="P123" t="s">
        <v>108</v>
      </c>
      <c r="Q123" s="7">
        <v>1172.7699248120302</v>
      </c>
      <c r="S123" t="s">
        <v>330</v>
      </c>
      <c r="T123" t="s">
        <v>42</v>
      </c>
      <c r="U123" t="s">
        <v>664</v>
      </c>
      <c r="V123" t="s">
        <v>621</v>
      </c>
      <c r="W123" t="s">
        <v>2</v>
      </c>
      <c r="AD123">
        <v>0.2</v>
      </c>
      <c r="AE123">
        <v>0.21</v>
      </c>
      <c r="AF123">
        <v>0.41000000000000003</v>
      </c>
      <c r="AG123">
        <v>0.54</v>
      </c>
      <c r="AH123">
        <v>0.35</v>
      </c>
      <c r="AI123">
        <v>0.89</v>
      </c>
    </row>
    <row r="124" spans="1:35" x14ac:dyDescent="0.25">
      <c r="A124" s="8"/>
      <c r="B124" t="s">
        <v>1054</v>
      </c>
      <c r="C124">
        <v>1</v>
      </c>
      <c r="D124" t="s">
        <v>313</v>
      </c>
      <c r="E124" t="s">
        <v>1492</v>
      </c>
      <c r="F124" t="s">
        <v>261</v>
      </c>
      <c r="G124">
        <v>40</v>
      </c>
      <c r="H124">
        <v>40</v>
      </c>
      <c r="I124">
        <v>20</v>
      </c>
      <c r="L124">
        <v>23.1</v>
      </c>
      <c r="M124" t="s">
        <v>1582</v>
      </c>
      <c r="N124">
        <v>23.1</v>
      </c>
      <c r="P124" t="s">
        <v>108</v>
      </c>
      <c r="Q124" s="7">
        <v>1172.7699248120302</v>
      </c>
      <c r="S124" t="s">
        <v>325</v>
      </c>
      <c r="T124" t="s">
        <v>780</v>
      </c>
      <c r="U124" t="s">
        <v>664</v>
      </c>
      <c r="V124" t="s">
        <v>308</v>
      </c>
      <c r="W124" t="s">
        <v>2</v>
      </c>
      <c r="AD124">
        <v>0.15</v>
      </c>
      <c r="AE124">
        <v>0.42</v>
      </c>
      <c r="AF124">
        <v>0.56999999999999995</v>
      </c>
      <c r="AG124">
        <v>0.05</v>
      </c>
      <c r="AH124">
        <v>0.08</v>
      </c>
      <c r="AI124">
        <v>0.13</v>
      </c>
    </row>
    <row r="125" spans="1:35" x14ac:dyDescent="0.25">
      <c r="A125" s="8"/>
      <c r="B125" t="s">
        <v>1055</v>
      </c>
      <c r="C125">
        <v>1</v>
      </c>
      <c r="D125" t="s">
        <v>313</v>
      </c>
      <c r="E125" t="s">
        <v>1492</v>
      </c>
      <c r="F125" t="s">
        <v>261</v>
      </c>
      <c r="G125">
        <v>40</v>
      </c>
      <c r="H125">
        <v>40</v>
      </c>
      <c r="I125">
        <v>20</v>
      </c>
      <c r="L125">
        <v>29.6</v>
      </c>
      <c r="M125" t="s">
        <v>1582</v>
      </c>
      <c r="N125">
        <v>29.6</v>
      </c>
      <c r="P125" t="s">
        <v>108</v>
      </c>
      <c r="Q125" s="7">
        <v>1172.7699248120302</v>
      </c>
      <c r="S125" t="s">
        <v>325</v>
      </c>
      <c r="T125" t="s">
        <v>780</v>
      </c>
      <c r="U125" t="s">
        <v>664</v>
      </c>
      <c r="V125" t="s">
        <v>308</v>
      </c>
      <c r="W125" t="s">
        <v>2</v>
      </c>
      <c r="AD125">
        <v>0.16</v>
      </c>
      <c r="AE125">
        <v>0.26</v>
      </c>
      <c r="AF125">
        <v>0.42000000000000004</v>
      </c>
      <c r="AG125">
        <v>0.2</v>
      </c>
      <c r="AH125">
        <v>0.32</v>
      </c>
      <c r="AI125">
        <v>0.52</v>
      </c>
    </row>
    <row r="126" spans="1:35" x14ac:dyDescent="0.25">
      <c r="A126" s="8"/>
      <c r="B126" t="s">
        <v>1056</v>
      </c>
      <c r="C126">
        <v>1</v>
      </c>
      <c r="D126" t="s">
        <v>313</v>
      </c>
      <c r="E126" t="s">
        <v>1492</v>
      </c>
      <c r="F126" t="s">
        <v>260</v>
      </c>
      <c r="G126">
        <v>20</v>
      </c>
      <c r="H126">
        <v>65</v>
      </c>
      <c r="I126">
        <v>15</v>
      </c>
      <c r="L126">
        <v>33.4</v>
      </c>
      <c r="M126" t="s">
        <v>1582</v>
      </c>
      <c r="N126">
        <v>33.4</v>
      </c>
      <c r="P126" t="s">
        <v>108</v>
      </c>
      <c r="Q126" s="7">
        <v>1172.7699248120302</v>
      </c>
      <c r="S126" t="s">
        <v>309</v>
      </c>
      <c r="T126" t="s">
        <v>780</v>
      </c>
      <c r="U126" t="s">
        <v>664</v>
      </c>
      <c r="V126" t="s">
        <v>621</v>
      </c>
      <c r="W126" t="s">
        <v>2</v>
      </c>
      <c r="AD126">
        <v>7.0000000000000007E-2</v>
      </c>
      <c r="AE126">
        <v>0.28000000000000003</v>
      </c>
      <c r="AF126">
        <v>0.35000000000000003</v>
      </c>
      <c r="AG126">
        <v>0.03</v>
      </c>
      <c r="AH126">
        <v>0.12</v>
      </c>
      <c r="AI126">
        <v>0.15</v>
      </c>
    </row>
    <row r="127" spans="1:35" x14ac:dyDescent="0.25">
      <c r="A127" s="8"/>
      <c r="B127" t="s">
        <v>1057</v>
      </c>
      <c r="C127">
        <v>1</v>
      </c>
      <c r="D127" t="s">
        <v>313</v>
      </c>
      <c r="E127" t="s">
        <v>1492</v>
      </c>
      <c r="F127" t="s">
        <v>260</v>
      </c>
      <c r="G127">
        <v>20</v>
      </c>
      <c r="H127">
        <v>65</v>
      </c>
      <c r="I127">
        <v>15</v>
      </c>
      <c r="L127">
        <v>40.299999999999997</v>
      </c>
      <c r="M127" t="s">
        <v>1582</v>
      </c>
      <c r="N127">
        <v>40.299999999999997</v>
      </c>
      <c r="P127" t="s">
        <v>108</v>
      </c>
      <c r="Q127" s="7">
        <v>1172.7699248120302</v>
      </c>
      <c r="S127" t="s">
        <v>309</v>
      </c>
      <c r="T127" t="s">
        <v>780</v>
      </c>
      <c r="U127" t="s">
        <v>664</v>
      </c>
      <c r="V127" t="s">
        <v>621</v>
      </c>
      <c r="W127" t="s">
        <v>2</v>
      </c>
      <c r="AD127">
        <v>7.0000000000000007E-2</v>
      </c>
      <c r="AE127">
        <v>0.22</v>
      </c>
      <c r="AF127">
        <v>0.29000000000000004</v>
      </c>
      <c r="AG127">
        <v>0.22</v>
      </c>
      <c r="AH127">
        <v>0.9</v>
      </c>
      <c r="AI127">
        <v>1.1200000000000001</v>
      </c>
    </row>
    <row r="128" spans="1:35" x14ac:dyDescent="0.25">
      <c r="A128" s="8"/>
      <c r="B128" t="s">
        <v>1058</v>
      </c>
      <c r="C128">
        <v>1</v>
      </c>
      <c r="D128" t="s">
        <v>307</v>
      </c>
      <c r="E128" t="s">
        <v>1492</v>
      </c>
      <c r="F128" t="s">
        <v>378</v>
      </c>
      <c r="G128">
        <v>10</v>
      </c>
      <c r="H128">
        <v>55</v>
      </c>
      <c r="I128">
        <v>35</v>
      </c>
      <c r="L128">
        <v>34.5</v>
      </c>
      <c r="M128" t="s">
        <v>1582</v>
      </c>
      <c r="N128">
        <v>34.5</v>
      </c>
      <c r="P128" t="s">
        <v>108</v>
      </c>
      <c r="Q128" s="7">
        <v>1172.7699248120302</v>
      </c>
      <c r="S128" t="s">
        <v>309</v>
      </c>
      <c r="T128" t="s">
        <v>42</v>
      </c>
      <c r="U128" t="s">
        <v>664</v>
      </c>
      <c r="V128" t="s">
        <v>268</v>
      </c>
      <c r="W128" t="s">
        <v>2</v>
      </c>
      <c r="AD128">
        <v>0.2</v>
      </c>
      <c r="AE128">
        <v>0.4</v>
      </c>
      <c r="AF128">
        <v>0.60000000000000009</v>
      </c>
      <c r="AG128">
        <v>0.05</v>
      </c>
      <c r="AH128">
        <v>0.32</v>
      </c>
      <c r="AI128">
        <v>0.37</v>
      </c>
    </row>
    <row r="129" spans="1:38" x14ac:dyDescent="0.25">
      <c r="A129" s="8"/>
      <c r="B129" t="s">
        <v>1059</v>
      </c>
      <c r="C129">
        <v>1</v>
      </c>
      <c r="D129" t="s">
        <v>307</v>
      </c>
      <c r="E129" t="s">
        <v>1492</v>
      </c>
      <c r="F129" t="s">
        <v>378</v>
      </c>
      <c r="G129">
        <v>10</v>
      </c>
      <c r="H129">
        <v>55</v>
      </c>
      <c r="I129">
        <v>35</v>
      </c>
      <c r="L129">
        <v>25.7</v>
      </c>
      <c r="M129" t="s">
        <v>1582</v>
      </c>
      <c r="N129">
        <v>25.7</v>
      </c>
      <c r="P129" t="s">
        <v>108</v>
      </c>
      <c r="Q129" s="7">
        <v>1172.7699248120302</v>
      </c>
      <c r="S129" t="s">
        <v>309</v>
      </c>
      <c r="T129" t="s">
        <v>42</v>
      </c>
      <c r="U129" t="s">
        <v>664</v>
      </c>
      <c r="V129" t="s">
        <v>268</v>
      </c>
      <c r="W129" t="s">
        <v>2</v>
      </c>
      <c r="AD129">
        <v>0.05</v>
      </c>
      <c r="AE129">
        <v>0.4</v>
      </c>
      <c r="AF129">
        <v>0.45</v>
      </c>
      <c r="AG129">
        <v>0.04</v>
      </c>
      <c r="AH129">
        <v>0.3</v>
      </c>
      <c r="AI129">
        <v>0.33999999999999997</v>
      </c>
    </row>
    <row r="130" spans="1:38" x14ac:dyDescent="0.25">
      <c r="A130" s="8"/>
      <c r="B130" t="s">
        <v>1060</v>
      </c>
      <c r="C130">
        <v>1</v>
      </c>
      <c r="D130" t="s">
        <v>313</v>
      </c>
      <c r="E130" t="s">
        <v>1492</v>
      </c>
      <c r="F130" t="s">
        <v>378</v>
      </c>
      <c r="G130">
        <v>10</v>
      </c>
      <c r="H130">
        <v>55</v>
      </c>
      <c r="I130">
        <v>35</v>
      </c>
      <c r="L130">
        <v>19.7</v>
      </c>
      <c r="M130" t="s">
        <v>1582</v>
      </c>
      <c r="N130">
        <v>19.7</v>
      </c>
      <c r="P130" t="s">
        <v>108</v>
      </c>
      <c r="Q130" s="7">
        <v>1172.7699248120302</v>
      </c>
      <c r="S130" t="s">
        <v>309</v>
      </c>
      <c r="T130" t="s">
        <v>1484</v>
      </c>
      <c r="U130" t="s">
        <v>664</v>
      </c>
      <c r="V130" t="s">
        <v>621</v>
      </c>
      <c r="W130" t="s">
        <v>2</v>
      </c>
      <c r="AD130">
        <v>0.18</v>
      </c>
      <c r="AE130">
        <v>0.23</v>
      </c>
      <c r="AF130">
        <v>0.41000000000000003</v>
      </c>
      <c r="AG130">
        <v>0.8</v>
      </c>
      <c r="AH130">
        <v>0.43</v>
      </c>
      <c r="AI130">
        <v>1.23</v>
      </c>
    </row>
    <row r="131" spans="1:38" x14ac:dyDescent="0.25">
      <c r="A131" s="8"/>
      <c r="B131" t="s">
        <v>1061</v>
      </c>
      <c r="C131">
        <v>1</v>
      </c>
      <c r="D131" t="s">
        <v>313</v>
      </c>
      <c r="E131" t="s">
        <v>1492</v>
      </c>
      <c r="F131" t="s">
        <v>378</v>
      </c>
      <c r="G131">
        <v>10</v>
      </c>
      <c r="H131">
        <v>55</v>
      </c>
      <c r="I131">
        <v>35</v>
      </c>
      <c r="L131">
        <v>34.799999999999997</v>
      </c>
      <c r="M131" t="s">
        <v>1582</v>
      </c>
      <c r="N131">
        <v>34.799999999999997</v>
      </c>
      <c r="P131" t="s">
        <v>108</v>
      </c>
      <c r="Q131" s="7">
        <v>1172.7699248120302</v>
      </c>
      <c r="S131" t="s">
        <v>309</v>
      </c>
      <c r="T131" t="s">
        <v>1484</v>
      </c>
      <c r="U131" t="s">
        <v>664</v>
      </c>
      <c r="V131" t="s">
        <v>621</v>
      </c>
      <c r="W131" t="s">
        <v>2</v>
      </c>
      <c r="AD131">
        <v>0.12</v>
      </c>
      <c r="AE131">
        <v>0.14000000000000001</v>
      </c>
      <c r="AF131">
        <v>0.26</v>
      </c>
      <c r="AG131">
        <v>0.36</v>
      </c>
      <c r="AH131">
        <v>0.53</v>
      </c>
      <c r="AI131">
        <v>0.89</v>
      </c>
    </row>
    <row r="132" spans="1:38" x14ac:dyDescent="0.25">
      <c r="A132" s="8"/>
      <c r="B132" t="s">
        <v>1062</v>
      </c>
      <c r="C132">
        <v>1</v>
      </c>
      <c r="D132" t="s">
        <v>307</v>
      </c>
      <c r="E132" t="s">
        <v>1492</v>
      </c>
      <c r="F132" t="s">
        <v>261</v>
      </c>
      <c r="G132">
        <v>40</v>
      </c>
      <c r="H132">
        <v>40</v>
      </c>
      <c r="I132">
        <v>20</v>
      </c>
      <c r="L132">
        <v>46.9</v>
      </c>
      <c r="M132" t="s">
        <v>1582</v>
      </c>
      <c r="N132">
        <v>46.9</v>
      </c>
      <c r="P132" t="s">
        <v>108</v>
      </c>
      <c r="Q132" s="7">
        <v>1172.7699248120302</v>
      </c>
      <c r="S132" t="s">
        <v>325</v>
      </c>
      <c r="T132" t="s">
        <v>1484</v>
      </c>
      <c r="U132" t="s">
        <v>664</v>
      </c>
      <c r="V132" t="s">
        <v>268</v>
      </c>
      <c r="W132" t="s">
        <v>2</v>
      </c>
      <c r="AD132">
        <v>0.2</v>
      </c>
      <c r="AE132">
        <v>0.6</v>
      </c>
      <c r="AF132">
        <v>0.8</v>
      </c>
      <c r="AG132">
        <v>0.05</v>
      </c>
      <c r="AH132">
        <v>0.17</v>
      </c>
      <c r="AI132">
        <v>0.22000000000000003</v>
      </c>
    </row>
    <row r="133" spans="1:38" x14ac:dyDescent="0.25">
      <c r="A133" s="8"/>
      <c r="B133" t="s">
        <v>1063</v>
      </c>
      <c r="C133">
        <v>1</v>
      </c>
      <c r="D133" t="s">
        <v>307</v>
      </c>
      <c r="E133" t="s">
        <v>1492</v>
      </c>
      <c r="F133" t="s">
        <v>261</v>
      </c>
      <c r="G133">
        <v>40</v>
      </c>
      <c r="H133">
        <v>40</v>
      </c>
      <c r="I133">
        <v>20</v>
      </c>
      <c r="L133">
        <v>50.3</v>
      </c>
      <c r="M133" t="s">
        <v>1582</v>
      </c>
      <c r="N133">
        <v>50.3</v>
      </c>
      <c r="P133" t="s">
        <v>108</v>
      </c>
      <c r="Q133" s="7">
        <v>1172.7699248120302</v>
      </c>
      <c r="S133" t="s">
        <v>325</v>
      </c>
      <c r="T133" t="s">
        <v>1484</v>
      </c>
      <c r="U133" t="s">
        <v>664</v>
      </c>
      <c r="V133" t="s">
        <v>268</v>
      </c>
      <c r="W133" t="s">
        <v>2</v>
      </c>
      <c r="AD133">
        <v>0.13</v>
      </c>
      <c r="AE133">
        <v>0.2</v>
      </c>
      <c r="AF133">
        <v>0.33</v>
      </c>
      <c r="AG133">
        <v>0.16</v>
      </c>
      <c r="AH133">
        <v>0.13</v>
      </c>
      <c r="AI133">
        <v>0.29000000000000004</v>
      </c>
    </row>
    <row r="134" spans="1:38" x14ac:dyDescent="0.25">
      <c r="A134" s="8" t="s">
        <v>1129</v>
      </c>
      <c r="B134" t="s">
        <v>1130</v>
      </c>
      <c r="C134">
        <v>1</v>
      </c>
      <c r="D134" t="s">
        <v>307</v>
      </c>
      <c r="E134" t="s">
        <v>225</v>
      </c>
      <c r="F134" t="s">
        <v>260</v>
      </c>
      <c r="G134">
        <v>19</v>
      </c>
      <c r="H134">
        <v>60</v>
      </c>
      <c r="I134">
        <v>21</v>
      </c>
      <c r="J134">
        <v>1.45</v>
      </c>
      <c r="K134">
        <v>1.45</v>
      </c>
      <c r="M134" t="s">
        <v>1582</v>
      </c>
      <c r="O134">
        <v>7</v>
      </c>
      <c r="P134" t="s">
        <v>108</v>
      </c>
      <c r="Q134">
        <v>844.69</v>
      </c>
      <c r="R134">
        <v>60</v>
      </c>
      <c r="S134" t="s">
        <v>309</v>
      </c>
      <c r="T134" t="s">
        <v>42</v>
      </c>
      <c r="U134" t="s">
        <v>664</v>
      </c>
      <c r="V134" t="s">
        <v>268</v>
      </c>
      <c r="W134" t="s">
        <v>2</v>
      </c>
      <c r="Y134">
        <v>240</v>
      </c>
      <c r="AD134">
        <v>7.4999999999999997E-2</v>
      </c>
      <c r="AF134">
        <v>0.1</v>
      </c>
      <c r="AJ134">
        <v>3.125E-2</v>
      </c>
      <c r="AL134">
        <v>4.1666666666666671E-2</v>
      </c>
    </row>
    <row r="135" spans="1:38" x14ac:dyDescent="0.25">
      <c r="A135" s="8"/>
      <c r="B135" t="s">
        <v>1151</v>
      </c>
      <c r="C135">
        <v>1</v>
      </c>
      <c r="D135" t="s">
        <v>307</v>
      </c>
      <c r="E135" t="s">
        <v>299</v>
      </c>
      <c r="F135" t="s">
        <v>260</v>
      </c>
      <c r="G135">
        <v>22.5</v>
      </c>
      <c r="H135">
        <v>55.1</v>
      </c>
      <c r="I135">
        <v>22.4</v>
      </c>
      <c r="J135">
        <v>1.74</v>
      </c>
      <c r="K135">
        <v>1.4</v>
      </c>
      <c r="M135" t="s">
        <v>1582</v>
      </c>
      <c r="O135">
        <v>7</v>
      </c>
      <c r="P135" t="s">
        <v>108</v>
      </c>
      <c r="Q135">
        <v>735.61999999999978</v>
      </c>
      <c r="R135">
        <v>38</v>
      </c>
      <c r="S135" t="s">
        <v>309</v>
      </c>
      <c r="T135" t="s">
        <v>42</v>
      </c>
      <c r="U135" t="s">
        <v>664</v>
      </c>
      <c r="V135" t="s">
        <v>268</v>
      </c>
      <c r="W135" t="s">
        <v>2</v>
      </c>
      <c r="Y135">
        <v>220</v>
      </c>
      <c r="AD135">
        <v>7.4999999999999997E-2</v>
      </c>
      <c r="AF135">
        <v>0.14000000000000001</v>
      </c>
      <c r="AJ135">
        <v>3.125E-2</v>
      </c>
      <c r="AL135">
        <v>5.8333333333333341E-2</v>
      </c>
    </row>
    <row r="136" spans="1:38" x14ac:dyDescent="0.25">
      <c r="A136" s="8"/>
      <c r="B136" t="s">
        <v>1131</v>
      </c>
      <c r="C136">
        <v>1</v>
      </c>
      <c r="D136" t="s">
        <v>307</v>
      </c>
      <c r="E136" t="s">
        <v>225</v>
      </c>
      <c r="F136" t="s">
        <v>260</v>
      </c>
      <c r="G136">
        <v>22.5</v>
      </c>
      <c r="H136">
        <v>55.1</v>
      </c>
      <c r="I136">
        <v>22.4</v>
      </c>
      <c r="J136">
        <v>1.74</v>
      </c>
      <c r="K136">
        <v>1.4</v>
      </c>
      <c r="M136" t="s">
        <v>1582</v>
      </c>
      <c r="O136">
        <v>7</v>
      </c>
      <c r="P136" t="s">
        <v>108</v>
      </c>
      <c r="Q136">
        <v>805.11999999999966</v>
      </c>
      <c r="R136">
        <v>51</v>
      </c>
      <c r="S136" t="s">
        <v>309</v>
      </c>
      <c r="T136" t="s">
        <v>42</v>
      </c>
      <c r="U136" t="s">
        <v>665</v>
      </c>
      <c r="V136" t="s">
        <v>268</v>
      </c>
      <c r="W136" t="s">
        <v>2</v>
      </c>
      <c r="Y136">
        <v>155</v>
      </c>
      <c r="AD136">
        <v>0.125</v>
      </c>
      <c r="AF136">
        <v>0.2</v>
      </c>
      <c r="AJ136">
        <v>5.2083333333333336E-2</v>
      </c>
      <c r="AL136">
        <v>8.3333333333333343E-2</v>
      </c>
    </row>
    <row r="137" spans="1:38" x14ac:dyDescent="0.25">
      <c r="A137" s="8"/>
      <c r="B137" t="s">
        <v>1132</v>
      </c>
      <c r="C137">
        <v>1</v>
      </c>
      <c r="D137" t="s">
        <v>307</v>
      </c>
      <c r="E137" t="s">
        <v>299</v>
      </c>
      <c r="F137" t="s">
        <v>260</v>
      </c>
      <c r="G137">
        <v>22.5</v>
      </c>
      <c r="H137">
        <v>55.1</v>
      </c>
      <c r="I137">
        <v>22.4</v>
      </c>
      <c r="J137">
        <v>1.74</v>
      </c>
      <c r="K137">
        <v>1.4</v>
      </c>
      <c r="M137" t="s">
        <v>1582</v>
      </c>
      <c r="O137">
        <v>7</v>
      </c>
      <c r="P137" t="s">
        <v>108</v>
      </c>
      <c r="Q137">
        <v>1301.0800000000002</v>
      </c>
      <c r="R137">
        <v>0</v>
      </c>
      <c r="S137" t="s">
        <v>309</v>
      </c>
      <c r="T137" t="s">
        <v>42</v>
      </c>
      <c r="U137" t="s">
        <v>665</v>
      </c>
      <c r="V137" t="s">
        <v>268</v>
      </c>
      <c r="W137" t="s">
        <v>2</v>
      </c>
      <c r="Y137">
        <v>140</v>
      </c>
      <c r="AD137">
        <v>0.27500000000000002</v>
      </c>
      <c r="AF137">
        <v>0.5</v>
      </c>
      <c r="AJ137">
        <v>0.11458333333333333</v>
      </c>
      <c r="AL137">
        <v>0.20833333333333334</v>
      </c>
    </row>
    <row r="138" spans="1:38" x14ac:dyDescent="0.25">
      <c r="A138" s="8"/>
      <c r="B138" t="s">
        <v>1133</v>
      </c>
      <c r="C138">
        <v>1</v>
      </c>
      <c r="D138" t="s">
        <v>307</v>
      </c>
      <c r="E138" t="s">
        <v>225</v>
      </c>
      <c r="F138" t="s">
        <v>260</v>
      </c>
      <c r="G138">
        <v>19</v>
      </c>
      <c r="H138">
        <v>60</v>
      </c>
      <c r="I138">
        <v>21</v>
      </c>
      <c r="J138">
        <v>1.45</v>
      </c>
      <c r="K138">
        <v>1.45</v>
      </c>
      <c r="M138" t="s">
        <v>1582</v>
      </c>
      <c r="O138">
        <v>7</v>
      </c>
      <c r="P138" t="s">
        <v>108</v>
      </c>
      <c r="Q138">
        <v>1043.5099999999998</v>
      </c>
      <c r="R138">
        <v>13</v>
      </c>
      <c r="S138" t="s">
        <v>309</v>
      </c>
      <c r="T138" t="s">
        <v>42</v>
      </c>
      <c r="U138" t="s">
        <v>664</v>
      </c>
      <c r="V138" t="s">
        <v>268</v>
      </c>
      <c r="W138" t="s">
        <v>2</v>
      </c>
      <c r="Y138">
        <v>425</v>
      </c>
      <c r="AD138">
        <v>0.16500000000000001</v>
      </c>
      <c r="AF138">
        <v>0.76</v>
      </c>
      <c r="AJ138">
        <v>6.8750000000000006E-2</v>
      </c>
      <c r="AL138">
        <v>0.31666666666666665</v>
      </c>
    </row>
    <row r="139" spans="1:38" x14ac:dyDescent="0.25">
      <c r="A139" s="8"/>
      <c r="B139" t="s">
        <v>1152</v>
      </c>
      <c r="C139">
        <v>1</v>
      </c>
      <c r="D139" t="s">
        <v>307</v>
      </c>
      <c r="E139" t="s">
        <v>225</v>
      </c>
      <c r="F139" t="s">
        <v>260</v>
      </c>
      <c r="G139">
        <v>22.5</v>
      </c>
      <c r="H139">
        <v>55.1</v>
      </c>
      <c r="I139">
        <v>22.4</v>
      </c>
      <c r="J139">
        <v>1.74</v>
      </c>
      <c r="K139">
        <v>1.4</v>
      </c>
      <c r="M139" t="s">
        <v>1582</v>
      </c>
      <c r="O139">
        <v>7</v>
      </c>
      <c r="P139" t="s">
        <v>108</v>
      </c>
      <c r="Q139">
        <v>844.69</v>
      </c>
      <c r="R139">
        <v>60</v>
      </c>
      <c r="S139" t="s">
        <v>309</v>
      </c>
      <c r="T139" t="s">
        <v>42</v>
      </c>
      <c r="U139" t="s">
        <v>664</v>
      </c>
      <c r="V139" t="s">
        <v>268</v>
      </c>
      <c r="W139" t="s">
        <v>2</v>
      </c>
      <c r="Y139">
        <v>305</v>
      </c>
      <c r="AD139">
        <v>0.125</v>
      </c>
      <c r="AF139">
        <v>0.94</v>
      </c>
      <c r="AJ139">
        <v>5.2083333333333336E-2</v>
      </c>
      <c r="AL139">
        <v>0.39166666666666666</v>
      </c>
    </row>
    <row r="140" spans="1:38" x14ac:dyDescent="0.25">
      <c r="A140" s="8"/>
      <c r="B140" t="s">
        <v>1134</v>
      </c>
      <c r="C140">
        <v>1</v>
      </c>
      <c r="D140" t="s">
        <v>307</v>
      </c>
      <c r="E140" t="s">
        <v>299</v>
      </c>
      <c r="F140" t="s">
        <v>260</v>
      </c>
      <c r="G140">
        <v>22.5</v>
      </c>
      <c r="H140">
        <v>55.1</v>
      </c>
      <c r="I140">
        <v>22.4</v>
      </c>
      <c r="J140">
        <v>1.74</v>
      </c>
      <c r="K140">
        <v>1.4</v>
      </c>
      <c r="M140" t="s">
        <v>1582</v>
      </c>
      <c r="O140">
        <v>7</v>
      </c>
      <c r="P140" t="s">
        <v>108</v>
      </c>
      <c r="Q140">
        <v>735.61999999999978</v>
      </c>
      <c r="R140">
        <v>38</v>
      </c>
      <c r="S140" t="s">
        <v>309</v>
      </c>
      <c r="T140" t="s">
        <v>42</v>
      </c>
      <c r="U140" t="s">
        <v>665</v>
      </c>
      <c r="V140" t="s">
        <v>268</v>
      </c>
      <c r="W140" t="s">
        <v>2</v>
      </c>
      <c r="Y140">
        <v>190</v>
      </c>
      <c r="AD140">
        <v>0.125</v>
      </c>
      <c r="AF140">
        <v>0.82</v>
      </c>
      <c r="AJ140">
        <v>5.2083333333333336E-2</v>
      </c>
      <c r="AL140">
        <v>0.34166666666666662</v>
      </c>
    </row>
    <row r="141" spans="1:38" x14ac:dyDescent="0.25">
      <c r="A141" s="8"/>
      <c r="B141" t="s">
        <v>1135</v>
      </c>
      <c r="C141">
        <v>1</v>
      </c>
      <c r="D141" t="s">
        <v>307</v>
      </c>
      <c r="E141" t="s">
        <v>225</v>
      </c>
      <c r="F141" t="s">
        <v>260</v>
      </c>
      <c r="G141">
        <v>22.5</v>
      </c>
      <c r="H141">
        <v>55.1</v>
      </c>
      <c r="I141">
        <v>22.4</v>
      </c>
      <c r="J141">
        <v>1.74</v>
      </c>
      <c r="K141">
        <v>1.4</v>
      </c>
      <c r="M141" t="s">
        <v>1582</v>
      </c>
      <c r="O141">
        <v>7</v>
      </c>
      <c r="P141" t="s">
        <v>108</v>
      </c>
      <c r="Q141">
        <v>805.11999999999966</v>
      </c>
      <c r="R141">
        <v>51</v>
      </c>
      <c r="S141" t="s">
        <v>309</v>
      </c>
      <c r="T141" t="s">
        <v>42</v>
      </c>
      <c r="U141" t="s">
        <v>665</v>
      </c>
      <c r="V141" t="s">
        <v>268</v>
      </c>
      <c r="W141" t="s">
        <v>2</v>
      </c>
      <c r="Y141">
        <v>180</v>
      </c>
      <c r="AD141">
        <v>0.19500000000000001</v>
      </c>
      <c r="AF141">
        <v>0.9</v>
      </c>
      <c r="AJ141">
        <v>8.1250000000000003E-2</v>
      </c>
      <c r="AL141">
        <v>0.37500000000000006</v>
      </c>
    </row>
    <row r="142" spans="1:38" x14ac:dyDescent="0.25">
      <c r="A142" s="8"/>
      <c r="B142" t="s">
        <v>1136</v>
      </c>
      <c r="C142">
        <v>1</v>
      </c>
      <c r="D142" t="s">
        <v>307</v>
      </c>
      <c r="E142" t="s">
        <v>299</v>
      </c>
      <c r="F142" t="s">
        <v>260</v>
      </c>
      <c r="G142">
        <v>19</v>
      </c>
      <c r="H142">
        <v>60</v>
      </c>
      <c r="I142">
        <v>21</v>
      </c>
      <c r="J142">
        <v>1.45</v>
      </c>
      <c r="K142">
        <v>1.45</v>
      </c>
      <c r="M142" t="s">
        <v>1582</v>
      </c>
      <c r="O142">
        <v>7</v>
      </c>
      <c r="P142" t="s">
        <v>108</v>
      </c>
      <c r="Q142">
        <v>1301.0800000000002</v>
      </c>
      <c r="R142">
        <v>0</v>
      </c>
      <c r="S142" t="s">
        <v>309</v>
      </c>
      <c r="T142" t="s">
        <v>42</v>
      </c>
      <c r="U142" t="s">
        <v>664</v>
      </c>
      <c r="V142" t="s">
        <v>268</v>
      </c>
      <c r="W142" t="s">
        <v>2</v>
      </c>
      <c r="Y142">
        <v>410</v>
      </c>
      <c r="AD142">
        <v>0.31</v>
      </c>
      <c r="AF142">
        <v>0.64</v>
      </c>
      <c r="AJ142">
        <v>0.12916666666666665</v>
      </c>
      <c r="AL142">
        <v>0.26666666666666666</v>
      </c>
    </row>
    <row r="143" spans="1:38" x14ac:dyDescent="0.25">
      <c r="A143" s="8"/>
      <c r="B143" t="s">
        <v>1153</v>
      </c>
      <c r="C143">
        <v>1</v>
      </c>
      <c r="D143" t="s">
        <v>307</v>
      </c>
      <c r="E143" t="s">
        <v>225</v>
      </c>
      <c r="F143" t="s">
        <v>260</v>
      </c>
      <c r="G143">
        <v>22.5</v>
      </c>
      <c r="H143">
        <v>55.1</v>
      </c>
      <c r="I143">
        <v>22.4</v>
      </c>
      <c r="J143">
        <v>1.74</v>
      </c>
      <c r="K143">
        <v>1.4</v>
      </c>
      <c r="M143" t="s">
        <v>1582</v>
      </c>
      <c r="O143">
        <v>7</v>
      </c>
      <c r="P143" t="s">
        <v>108</v>
      </c>
      <c r="Q143">
        <v>1043.5099999999998</v>
      </c>
      <c r="R143">
        <v>13</v>
      </c>
      <c r="S143" t="s">
        <v>309</v>
      </c>
      <c r="T143" t="s">
        <v>42</v>
      </c>
      <c r="U143" t="s">
        <v>664</v>
      </c>
      <c r="V143" t="s">
        <v>268</v>
      </c>
      <c r="W143" t="s">
        <v>2</v>
      </c>
      <c r="Y143">
        <v>315</v>
      </c>
      <c r="AD143">
        <v>0.16500000000000001</v>
      </c>
      <c r="AF143">
        <v>0.72</v>
      </c>
      <c r="AJ143">
        <v>6.8750000000000006E-2</v>
      </c>
      <c r="AL143">
        <v>0.3</v>
      </c>
    </row>
    <row r="144" spans="1:38" x14ac:dyDescent="0.25">
      <c r="A144" s="8"/>
      <c r="B144" t="s">
        <v>1137</v>
      </c>
      <c r="C144">
        <v>1</v>
      </c>
      <c r="D144" t="s">
        <v>307</v>
      </c>
      <c r="E144" t="s">
        <v>225</v>
      </c>
      <c r="F144" t="s">
        <v>260</v>
      </c>
      <c r="G144">
        <v>22.5</v>
      </c>
      <c r="H144">
        <v>55.1</v>
      </c>
      <c r="I144">
        <v>22.4</v>
      </c>
      <c r="J144">
        <v>1.74</v>
      </c>
      <c r="K144">
        <v>1.4</v>
      </c>
      <c r="M144" t="s">
        <v>1582</v>
      </c>
      <c r="O144">
        <v>7</v>
      </c>
      <c r="P144" t="s">
        <v>108</v>
      </c>
      <c r="Q144">
        <v>844.69</v>
      </c>
      <c r="R144">
        <v>60</v>
      </c>
      <c r="S144" t="s">
        <v>309</v>
      </c>
      <c r="T144" t="s">
        <v>42</v>
      </c>
      <c r="U144" t="s">
        <v>665</v>
      </c>
      <c r="V144" t="s">
        <v>268</v>
      </c>
      <c r="W144" t="s">
        <v>2</v>
      </c>
      <c r="Y144">
        <v>245</v>
      </c>
      <c r="AD144">
        <v>0.24</v>
      </c>
      <c r="AF144">
        <v>0.8</v>
      </c>
      <c r="AJ144">
        <v>0.1</v>
      </c>
      <c r="AL144">
        <v>0.33333333333333337</v>
      </c>
    </row>
    <row r="145" spans="1:41" x14ac:dyDescent="0.25">
      <c r="A145" s="8"/>
      <c r="B145" t="s">
        <v>1138</v>
      </c>
      <c r="C145">
        <v>1</v>
      </c>
      <c r="D145" t="s">
        <v>307</v>
      </c>
      <c r="E145" t="s">
        <v>299</v>
      </c>
      <c r="F145" t="s">
        <v>260</v>
      </c>
      <c r="G145">
        <v>22.5</v>
      </c>
      <c r="H145">
        <v>55.1</v>
      </c>
      <c r="I145">
        <v>22.4</v>
      </c>
      <c r="J145">
        <v>1.74</v>
      </c>
      <c r="K145">
        <v>1.4</v>
      </c>
      <c r="M145" t="s">
        <v>1582</v>
      </c>
      <c r="O145">
        <v>7</v>
      </c>
      <c r="P145" t="s">
        <v>108</v>
      </c>
      <c r="Q145">
        <v>735.61999999999978</v>
      </c>
      <c r="R145">
        <v>38</v>
      </c>
      <c r="S145" t="s">
        <v>309</v>
      </c>
      <c r="T145" t="s">
        <v>42</v>
      </c>
      <c r="U145" t="s">
        <v>665</v>
      </c>
      <c r="V145" t="s">
        <v>268</v>
      </c>
      <c r="W145" t="s">
        <v>2</v>
      </c>
      <c r="Y145">
        <v>270</v>
      </c>
      <c r="AD145">
        <v>0.27</v>
      </c>
      <c r="AF145">
        <v>0.76</v>
      </c>
      <c r="AJ145">
        <v>0.11250000000000002</v>
      </c>
      <c r="AL145">
        <v>0.31666666666666665</v>
      </c>
    </row>
    <row r="146" spans="1:41" x14ac:dyDescent="0.25">
      <c r="A146" s="8"/>
      <c r="B146" t="s">
        <v>1139</v>
      </c>
      <c r="C146">
        <v>1</v>
      </c>
      <c r="D146" t="s">
        <v>307</v>
      </c>
      <c r="E146" t="s">
        <v>225</v>
      </c>
      <c r="F146" t="s">
        <v>260</v>
      </c>
      <c r="G146">
        <v>19</v>
      </c>
      <c r="H146">
        <v>60</v>
      </c>
      <c r="I146">
        <v>21</v>
      </c>
      <c r="J146">
        <v>1.45</v>
      </c>
      <c r="K146">
        <v>1.45</v>
      </c>
      <c r="M146" t="s">
        <v>1582</v>
      </c>
      <c r="O146">
        <v>7</v>
      </c>
      <c r="P146" t="s">
        <v>108</v>
      </c>
      <c r="Q146">
        <v>805.11999999999966</v>
      </c>
      <c r="R146">
        <v>51</v>
      </c>
      <c r="S146" t="s">
        <v>309</v>
      </c>
      <c r="T146" t="s">
        <v>42</v>
      </c>
      <c r="U146" t="s">
        <v>664</v>
      </c>
      <c r="V146" t="s">
        <v>268</v>
      </c>
      <c r="W146" t="s">
        <v>2</v>
      </c>
      <c r="Y146">
        <v>420</v>
      </c>
      <c r="AD146">
        <v>0.255</v>
      </c>
      <c r="AF146">
        <v>0.8</v>
      </c>
      <c r="AJ146">
        <v>0.10625000000000001</v>
      </c>
      <c r="AL146">
        <v>0.33333333333333337</v>
      </c>
    </row>
    <row r="147" spans="1:41" x14ac:dyDescent="0.25">
      <c r="A147" s="8"/>
      <c r="B147" t="s">
        <v>1154</v>
      </c>
      <c r="C147">
        <v>1</v>
      </c>
      <c r="D147" t="s">
        <v>307</v>
      </c>
      <c r="E147" t="s">
        <v>299</v>
      </c>
      <c r="F147" t="s">
        <v>260</v>
      </c>
      <c r="G147">
        <v>22.5</v>
      </c>
      <c r="H147">
        <v>55.1</v>
      </c>
      <c r="I147">
        <v>22.4</v>
      </c>
      <c r="J147">
        <v>1.74</v>
      </c>
      <c r="K147">
        <v>1.4</v>
      </c>
      <c r="M147" t="s">
        <v>1582</v>
      </c>
      <c r="O147">
        <v>7</v>
      </c>
      <c r="P147" t="s">
        <v>108</v>
      </c>
      <c r="Q147">
        <v>1301.0800000000002</v>
      </c>
      <c r="R147">
        <v>0</v>
      </c>
      <c r="S147" t="s">
        <v>309</v>
      </c>
      <c r="T147" t="s">
        <v>42</v>
      </c>
      <c r="U147" t="s">
        <v>664</v>
      </c>
      <c r="V147" t="s">
        <v>268</v>
      </c>
      <c r="W147" t="s">
        <v>2</v>
      </c>
      <c r="Y147">
        <v>305</v>
      </c>
      <c r="AD147">
        <v>0.13</v>
      </c>
      <c r="AF147">
        <v>0.57999999999999996</v>
      </c>
      <c r="AJ147">
        <v>5.4166666666666662E-2</v>
      </c>
      <c r="AL147">
        <v>0.24166666666666664</v>
      </c>
    </row>
    <row r="148" spans="1:41" x14ac:dyDescent="0.25">
      <c r="A148" s="8"/>
      <c r="B148" t="s">
        <v>1140</v>
      </c>
      <c r="C148">
        <v>1</v>
      </c>
      <c r="D148" t="s">
        <v>307</v>
      </c>
      <c r="E148" t="s">
        <v>225</v>
      </c>
      <c r="F148" t="s">
        <v>260</v>
      </c>
      <c r="G148">
        <v>22.5</v>
      </c>
      <c r="H148">
        <v>55.1</v>
      </c>
      <c r="I148">
        <v>22.4</v>
      </c>
      <c r="J148">
        <v>1.74</v>
      </c>
      <c r="K148">
        <v>1.4</v>
      </c>
      <c r="M148" t="s">
        <v>1582</v>
      </c>
      <c r="O148">
        <v>7</v>
      </c>
      <c r="P148" t="s">
        <v>108</v>
      </c>
      <c r="Q148">
        <v>1043.5099999999998</v>
      </c>
      <c r="R148">
        <v>13</v>
      </c>
      <c r="S148" t="s">
        <v>309</v>
      </c>
      <c r="T148" t="s">
        <v>42</v>
      </c>
      <c r="U148" t="s">
        <v>665</v>
      </c>
      <c r="V148" t="s">
        <v>268</v>
      </c>
      <c r="W148" t="s">
        <v>2</v>
      </c>
      <c r="Y148">
        <v>305</v>
      </c>
      <c r="AD148">
        <v>0.20499999999999999</v>
      </c>
      <c r="AF148">
        <v>0.66</v>
      </c>
      <c r="AJ148">
        <v>8.5416666666666655E-2</v>
      </c>
      <c r="AL148">
        <v>0.27500000000000002</v>
      </c>
    </row>
    <row r="149" spans="1:41" x14ac:dyDescent="0.25">
      <c r="A149" s="8"/>
      <c r="B149" t="s">
        <v>1141</v>
      </c>
      <c r="C149">
        <v>1</v>
      </c>
      <c r="D149" t="s">
        <v>307</v>
      </c>
      <c r="E149" t="s">
        <v>225</v>
      </c>
      <c r="F149" t="s">
        <v>260</v>
      </c>
      <c r="G149">
        <v>22.5</v>
      </c>
      <c r="H149">
        <v>55.1</v>
      </c>
      <c r="I149">
        <v>22.4</v>
      </c>
      <c r="J149">
        <v>1.74</v>
      </c>
      <c r="K149">
        <v>1.4</v>
      </c>
      <c r="M149" t="s">
        <v>1582</v>
      </c>
      <c r="O149">
        <v>7</v>
      </c>
      <c r="P149" t="s">
        <v>108</v>
      </c>
      <c r="Q149">
        <v>844.69</v>
      </c>
      <c r="R149">
        <v>60</v>
      </c>
      <c r="S149" t="s">
        <v>309</v>
      </c>
      <c r="T149" t="s">
        <v>42</v>
      </c>
      <c r="U149" t="s">
        <v>665</v>
      </c>
      <c r="V149" t="s">
        <v>268</v>
      </c>
      <c r="W149" t="s">
        <v>2</v>
      </c>
      <c r="Y149">
        <v>280</v>
      </c>
      <c r="AD149">
        <v>0.20499999999999999</v>
      </c>
      <c r="AF149">
        <v>0.68</v>
      </c>
      <c r="AJ149">
        <v>8.5416666666666655E-2</v>
      </c>
      <c r="AL149">
        <v>0.28333333333333333</v>
      </c>
    </row>
    <row r="150" spans="1:41" x14ac:dyDescent="0.25">
      <c r="A150" s="8"/>
      <c r="B150" t="s">
        <v>1142</v>
      </c>
      <c r="C150">
        <v>1</v>
      </c>
      <c r="D150" t="s">
        <v>307</v>
      </c>
      <c r="E150" t="s">
        <v>299</v>
      </c>
      <c r="F150" t="s">
        <v>260</v>
      </c>
      <c r="G150">
        <v>19</v>
      </c>
      <c r="H150">
        <v>60</v>
      </c>
      <c r="I150">
        <v>21</v>
      </c>
      <c r="J150">
        <v>1.45</v>
      </c>
      <c r="K150">
        <v>1.45</v>
      </c>
      <c r="M150" t="s">
        <v>1582</v>
      </c>
      <c r="O150">
        <v>7</v>
      </c>
      <c r="P150" t="s">
        <v>108</v>
      </c>
      <c r="Q150">
        <v>735.61999999999978</v>
      </c>
      <c r="R150">
        <v>38</v>
      </c>
      <c r="S150" t="s">
        <v>309</v>
      </c>
      <c r="T150" t="s">
        <v>42</v>
      </c>
      <c r="U150" t="s">
        <v>664</v>
      </c>
      <c r="V150" t="s">
        <v>268</v>
      </c>
      <c r="W150" t="s">
        <v>2</v>
      </c>
      <c r="Y150">
        <v>270</v>
      </c>
      <c r="AD150">
        <v>0.08</v>
      </c>
      <c r="AF150">
        <v>0.3</v>
      </c>
      <c r="AJ150">
        <v>3.3333333333333333E-2</v>
      </c>
      <c r="AL150">
        <v>0.125</v>
      </c>
    </row>
    <row r="151" spans="1:41" x14ac:dyDescent="0.25">
      <c r="A151" s="8"/>
      <c r="B151" t="s">
        <v>1155</v>
      </c>
      <c r="C151">
        <v>1</v>
      </c>
      <c r="D151" t="s">
        <v>307</v>
      </c>
      <c r="E151" t="s">
        <v>225</v>
      </c>
      <c r="F151" t="s">
        <v>260</v>
      </c>
      <c r="G151">
        <v>22.5</v>
      </c>
      <c r="H151">
        <v>55.1</v>
      </c>
      <c r="I151">
        <v>22.4</v>
      </c>
      <c r="J151">
        <v>1.74</v>
      </c>
      <c r="K151">
        <v>1.4</v>
      </c>
      <c r="M151" t="s">
        <v>1582</v>
      </c>
      <c r="O151">
        <v>7</v>
      </c>
      <c r="P151" t="s">
        <v>108</v>
      </c>
      <c r="Q151">
        <v>805.11999999999966</v>
      </c>
      <c r="R151">
        <v>51</v>
      </c>
      <c r="S151" t="s">
        <v>309</v>
      </c>
      <c r="T151" t="s">
        <v>42</v>
      </c>
      <c r="U151" t="s">
        <v>664</v>
      </c>
      <c r="V151" t="s">
        <v>268</v>
      </c>
      <c r="W151" t="s">
        <v>2</v>
      </c>
      <c r="Y151">
        <v>265</v>
      </c>
      <c r="AD151">
        <v>7.0000000000000007E-2</v>
      </c>
      <c r="AF151">
        <v>0.42</v>
      </c>
      <c r="AJ151">
        <v>2.9166666666666671E-2</v>
      </c>
      <c r="AL151">
        <v>0.17500000000000002</v>
      </c>
    </row>
    <row r="152" spans="1:41" x14ac:dyDescent="0.25">
      <c r="A152" s="8"/>
      <c r="B152" t="s">
        <v>1143</v>
      </c>
      <c r="C152">
        <v>1</v>
      </c>
      <c r="D152" t="s">
        <v>307</v>
      </c>
      <c r="E152" t="s">
        <v>299</v>
      </c>
      <c r="F152" t="s">
        <v>260</v>
      </c>
      <c r="G152">
        <v>22.5</v>
      </c>
      <c r="H152">
        <v>55.1</v>
      </c>
      <c r="I152">
        <v>22.4</v>
      </c>
      <c r="J152">
        <v>1.74</v>
      </c>
      <c r="K152">
        <v>1.4</v>
      </c>
      <c r="M152" t="s">
        <v>1582</v>
      </c>
      <c r="O152">
        <v>7</v>
      </c>
      <c r="P152" t="s">
        <v>108</v>
      </c>
      <c r="Q152">
        <v>1301.0800000000002</v>
      </c>
      <c r="R152">
        <v>0</v>
      </c>
      <c r="S152" t="s">
        <v>309</v>
      </c>
      <c r="T152" t="s">
        <v>42</v>
      </c>
      <c r="U152" t="s">
        <v>665</v>
      </c>
      <c r="V152" t="s">
        <v>268</v>
      </c>
      <c r="W152" t="s">
        <v>2</v>
      </c>
      <c r="Y152">
        <v>155</v>
      </c>
      <c r="AD152">
        <v>6.5000000000000002E-2</v>
      </c>
      <c r="AF152">
        <v>0.26</v>
      </c>
      <c r="AJ152">
        <v>2.7083333333333331E-2</v>
      </c>
      <c r="AL152">
        <v>0.10833333333333332</v>
      </c>
    </row>
    <row r="153" spans="1:41" x14ac:dyDescent="0.25">
      <c r="A153" s="8"/>
      <c r="B153" t="s">
        <v>1144</v>
      </c>
      <c r="C153">
        <v>1</v>
      </c>
      <c r="D153" t="s">
        <v>307</v>
      </c>
      <c r="E153" t="s">
        <v>225</v>
      </c>
      <c r="F153" t="s">
        <v>260</v>
      </c>
      <c r="G153">
        <v>22.5</v>
      </c>
      <c r="H153">
        <v>55.1</v>
      </c>
      <c r="I153">
        <v>22.4</v>
      </c>
      <c r="J153">
        <v>1.74</v>
      </c>
      <c r="K153">
        <v>1.4</v>
      </c>
      <c r="M153" t="s">
        <v>1582</v>
      </c>
      <c r="O153">
        <v>7</v>
      </c>
      <c r="P153" t="s">
        <v>108</v>
      </c>
      <c r="Q153">
        <v>1043.5099999999998</v>
      </c>
      <c r="R153">
        <v>13</v>
      </c>
      <c r="S153" t="s">
        <v>309</v>
      </c>
      <c r="T153" t="s">
        <v>42</v>
      </c>
      <c r="U153" t="s">
        <v>665</v>
      </c>
      <c r="V153" t="s">
        <v>268</v>
      </c>
      <c r="W153" t="s">
        <v>2</v>
      </c>
      <c r="Y153">
        <v>170</v>
      </c>
      <c r="AD153">
        <v>0.115</v>
      </c>
      <c r="AF153">
        <v>0.32</v>
      </c>
      <c r="AJ153">
        <v>4.791666666666667E-2</v>
      </c>
      <c r="AL153">
        <v>0.13333333333333333</v>
      </c>
    </row>
    <row r="154" spans="1:41" x14ac:dyDescent="0.25">
      <c r="A154" s="8" t="s">
        <v>1210</v>
      </c>
      <c r="B154" t="s">
        <v>1243</v>
      </c>
      <c r="C154">
        <v>1</v>
      </c>
      <c r="D154" t="s">
        <v>307</v>
      </c>
      <c r="E154" t="s">
        <v>1492</v>
      </c>
      <c r="F154" t="s">
        <v>260</v>
      </c>
      <c r="G154">
        <v>17</v>
      </c>
      <c r="H154">
        <v>65</v>
      </c>
      <c r="I154">
        <v>18</v>
      </c>
      <c r="J154">
        <v>1.74</v>
      </c>
      <c r="K154">
        <v>1.45</v>
      </c>
      <c r="L154">
        <v>26.6</v>
      </c>
      <c r="M154" t="s">
        <v>1582</v>
      </c>
      <c r="N154">
        <v>26.6</v>
      </c>
      <c r="O154">
        <v>5.8</v>
      </c>
      <c r="P154" t="s">
        <v>108</v>
      </c>
      <c r="Q154">
        <v>613.1699999999995</v>
      </c>
      <c r="R154">
        <v>0</v>
      </c>
      <c r="V154" t="s">
        <v>308</v>
      </c>
      <c r="W154" t="s">
        <v>2</v>
      </c>
      <c r="AA154">
        <v>1.4491003501992512</v>
      </c>
      <c r="AC154">
        <v>2155</v>
      </c>
      <c r="AG154">
        <v>3.0717908465161216E-5</v>
      </c>
      <c r="AI154">
        <v>1.4445719116048788E-3</v>
      </c>
      <c r="AM154">
        <v>3.95E-2</v>
      </c>
      <c r="AO154">
        <v>1.0900000000000001</v>
      </c>
    </row>
    <row r="155" spans="1:41" x14ac:dyDescent="0.25">
      <c r="A155" s="8"/>
      <c r="B155" t="s">
        <v>1211</v>
      </c>
      <c r="C155">
        <v>1</v>
      </c>
      <c r="D155" t="s">
        <v>307</v>
      </c>
      <c r="E155" t="s">
        <v>1492</v>
      </c>
      <c r="F155" t="s">
        <v>260</v>
      </c>
      <c r="G155">
        <v>17</v>
      </c>
      <c r="H155">
        <v>65</v>
      </c>
      <c r="I155">
        <v>18</v>
      </c>
      <c r="J155">
        <v>1.74</v>
      </c>
      <c r="K155">
        <v>1.45</v>
      </c>
      <c r="L155">
        <v>26.6</v>
      </c>
      <c r="M155" t="s">
        <v>1582</v>
      </c>
      <c r="N155">
        <v>26.6</v>
      </c>
      <c r="O155">
        <v>5.8</v>
      </c>
      <c r="P155" t="s">
        <v>108</v>
      </c>
      <c r="Q155">
        <v>613.1699999999995</v>
      </c>
      <c r="R155">
        <v>9.6</v>
      </c>
      <c r="S155" t="s">
        <v>309</v>
      </c>
      <c r="T155" t="s">
        <v>42</v>
      </c>
      <c r="V155" t="s">
        <v>308</v>
      </c>
      <c r="W155" t="s">
        <v>2</v>
      </c>
      <c r="AA155">
        <v>1.524574326772129</v>
      </c>
      <c r="AC155">
        <v>1595</v>
      </c>
      <c r="AG155">
        <v>2.4755464315903875E-3</v>
      </c>
      <c r="AI155">
        <v>8.3776113995894224E-3</v>
      </c>
      <c r="AM155">
        <v>2.34</v>
      </c>
      <c r="AO155">
        <v>3.9449999999999998</v>
      </c>
    </row>
    <row r="156" spans="1:41" x14ac:dyDescent="0.25">
      <c r="A156" s="8"/>
      <c r="B156" t="s">
        <v>1212</v>
      </c>
      <c r="C156">
        <v>1</v>
      </c>
      <c r="D156" t="s">
        <v>307</v>
      </c>
      <c r="E156" t="s">
        <v>1492</v>
      </c>
      <c r="F156" t="s">
        <v>260</v>
      </c>
      <c r="G156">
        <v>17</v>
      </c>
      <c r="H156">
        <v>65</v>
      </c>
      <c r="I156">
        <v>18</v>
      </c>
      <c r="J156">
        <v>1.74</v>
      </c>
      <c r="K156">
        <v>1.45</v>
      </c>
      <c r="L156">
        <v>30.2</v>
      </c>
      <c r="M156" t="s">
        <v>1582</v>
      </c>
      <c r="N156">
        <v>30.2</v>
      </c>
      <c r="O156">
        <v>5.8</v>
      </c>
      <c r="P156" t="s">
        <v>108</v>
      </c>
      <c r="Q156">
        <v>613.1699999999995</v>
      </c>
      <c r="R156">
        <v>12.2</v>
      </c>
      <c r="S156" t="s">
        <v>309</v>
      </c>
      <c r="T156" t="s">
        <v>42</v>
      </c>
      <c r="V156" t="s">
        <v>308</v>
      </c>
      <c r="W156" t="s">
        <v>2</v>
      </c>
      <c r="AA156">
        <v>1.1698466368796039</v>
      </c>
      <c r="AC156">
        <v>1290</v>
      </c>
      <c r="AG156">
        <v>1.7962806424344886E-3</v>
      </c>
      <c r="AI156">
        <v>6.8832266634464437E-3</v>
      </c>
      <c r="AM156">
        <v>1.915</v>
      </c>
      <c r="AO156">
        <v>3.6850000000000001</v>
      </c>
    </row>
    <row r="157" spans="1:41" x14ac:dyDescent="0.25">
      <c r="A157" s="8"/>
      <c r="B157" t="s">
        <v>1213</v>
      </c>
      <c r="C157">
        <v>1</v>
      </c>
      <c r="D157" t="s">
        <v>307</v>
      </c>
      <c r="E157" t="s">
        <v>1492</v>
      </c>
      <c r="F157" t="s">
        <v>260</v>
      </c>
      <c r="G157">
        <v>17</v>
      </c>
      <c r="H157">
        <v>65</v>
      </c>
      <c r="I157">
        <v>18</v>
      </c>
      <c r="J157">
        <v>1.74</v>
      </c>
      <c r="K157">
        <v>1.45</v>
      </c>
      <c r="L157">
        <v>31.1</v>
      </c>
      <c r="M157" t="s">
        <v>1582</v>
      </c>
      <c r="N157">
        <v>31.1</v>
      </c>
      <c r="O157">
        <v>5.8</v>
      </c>
      <c r="P157" t="s">
        <v>108</v>
      </c>
      <c r="Q157">
        <v>613.1699999999995</v>
      </c>
      <c r="R157">
        <v>9.6</v>
      </c>
      <c r="S157" t="s">
        <v>309</v>
      </c>
      <c r="T157" t="s">
        <v>42</v>
      </c>
      <c r="V157" t="s">
        <v>308</v>
      </c>
      <c r="W157" t="s">
        <v>2</v>
      </c>
      <c r="AA157">
        <v>0.60303707281729269</v>
      </c>
      <c r="AC157">
        <v>770</v>
      </c>
      <c r="AG157">
        <v>1.5170269291148411E-3</v>
      </c>
      <c r="AI157">
        <v>4.7095761381475663E-3</v>
      </c>
      <c r="AM157">
        <v>1.855</v>
      </c>
      <c r="AO157">
        <v>2.85</v>
      </c>
    </row>
    <row r="158" spans="1:41" x14ac:dyDescent="0.25">
      <c r="A158" s="8"/>
      <c r="B158" t="s">
        <v>1214</v>
      </c>
      <c r="C158">
        <v>1</v>
      </c>
      <c r="D158" t="s">
        <v>307</v>
      </c>
      <c r="E158" t="s">
        <v>1492</v>
      </c>
      <c r="F158" t="s">
        <v>260</v>
      </c>
      <c r="G158">
        <v>17</v>
      </c>
      <c r="H158">
        <v>65</v>
      </c>
      <c r="I158">
        <v>18</v>
      </c>
      <c r="J158">
        <v>1.74</v>
      </c>
      <c r="K158">
        <v>1.45</v>
      </c>
      <c r="L158">
        <v>27.3</v>
      </c>
      <c r="M158" t="s">
        <v>1582</v>
      </c>
      <c r="N158">
        <v>27.3</v>
      </c>
      <c r="O158">
        <v>5.8</v>
      </c>
      <c r="P158" t="s">
        <v>108</v>
      </c>
      <c r="Q158">
        <v>613.1699999999995</v>
      </c>
      <c r="R158">
        <v>12.2</v>
      </c>
      <c r="S158" t="s">
        <v>309</v>
      </c>
      <c r="T158" t="s">
        <v>42</v>
      </c>
      <c r="V158" t="s">
        <v>308</v>
      </c>
      <c r="W158" t="s">
        <v>2</v>
      </c>
      <c r="AA158">
        <v>1.426458157227388</v>
      </c>
      <c r="AC158">
        <v>2140</v>
      </c>
      <c r="AG158">
        <v>1.7434488588334743E-3</v>
      </c>
      <c r="AI158">
        <v>7.1851225697379542E-3</v>
      </c>
      <c r="AM158">
        <v>2.6</v>
      </c>
      <c r="AO158">
        <v>5.2</v>
      </c>
    </row>
    <row r="159" spans="1:41" x14ac:dyDescent="0.25">
      <c r="A159" s="8"/>
      <c r="B159" t="s">
        <v>1215</v>
      </c>
      <c r="C159">
        <v>1</v>
      </c>
      <c r="D159" t="s">
        <v>307</v>
      </c>
      <c r="E159" t="s">
        <v>1492</v>
      </c>
      <c r="F159" t="s">
        <v>260</v>
      </c>
      <c r="G159">
        <v>17</v>
      </c>
      <c r="H159">
        <v>65</v>
      </c>
      <c r="I159">
        <v>18</v>
      </c>
      <c r="J159">
        <v>1.74</v>
      </c>
      <c r="K159">
        <v>1.45</v>
      </c>
      <c r="L159">
        <v>40.200000000000003</v>
      </c>
      <c r="M159" t="s">
        <v>1582</v>
      </c>
      <c r="N159">
        <v>40.200000000000003</v>
      </c>
      <c r="O159">
        <v>5.8</v>
      </c>
      <c r="P159" t="s">
        <v>108</v>
      </c>
      <c r="Q159">
        <v>613.1699999999995</v>
      </c>
      <c r="R159">
        <v>9.6</v>
      </c>
      <c r="S159" t="s">
        <v>309</v>
      </c>
      <c r="T159" t="s">
        <v>1484</v>
      </c>
      <c r="V159" t="s">
        <v>308</v>
      </c>
      <c r="W159" t="s">
        <v>2</v>
      </c>
      <c r="AA159">
        <v>0.57284748218814163</v>
      </c>
      <c r="AC159">
        <v>935</v>
      </c>
      <c r="AG159">
        <v>1.3736263736263736E-4</v>
      </c>
      <c r="AI159">
        <v>1.9321338002656683E-3</v>
      </c>
      <c r="AM159">
        <v>0.26150000000000001</v>
      </c>
      <c r="AO159">
        <v>1.58</v>
      </c>
    </row>
    <row r="160" spans="1:41" x14ac:dyDescent="0.25">
      <c r="A160" s="8"/>
      <c r="B160" t="s">
        <v>1216</v>
      </c>
      <c r="C160">
        <v>1</v>
      </c>
      <c r="D160" t="s">
        <v>307</v>
      </c>
      <c r="E160" t="s">
        <v>1492</v>
      </c>
      <c r="F160" t="s">
        <v>260</v>
      </c>
      <c r="G160">
        <v>17</v>
      </c>
      <c r="H160">
        <v>65</v>
      </c>
      <c r="I160">
        <v>18</v>
      </c>
      <c r="J160">
        <v>1.74</v>
      </c>
      <c r="K160">
        <v>1.45</v>
      </c>
      <c r="L160">
        <v>62</v>
      </c>
      <c r="M160" t="s">
        <v>1582</v>
      </c>
      <c r="N160">
        <v>62</v>
      </c>
      <c r="O160">
        <v>5.8</v>
      </c>
      <c r="P160" t="s">
        <v>108</v>
      </c>
      <c r="Q160">
        <v>613.1699999999995</v>
      </c>
      <c r="R160">
        <v>12.2</v>
      </c>
      <c r="S160" t="s">
        <v>309</v>
      </c>
      <c r="T160" t="s">
        <v>1484</v>
      </c>
      <c r="V160" t="s">
        <v>308</v>
      </c>
      <c r="W160" t="s">
        <v>2</v>
      </c>
      <c r="AA160">
        <v>5.705832628909552</v>
      </c>
      <c r="AC160">
        <v>4880</v>
      </c>
      <c r="AG160">
        <v>5.758664412510566E-4</v>
      </c>
      <c r="AI160">
        <v>9.8719961357324002E-3</v>
      </c>
      <c r="AM160">
        <v>0.51</v>
      </c>
      <c r="AO160">
        <v>4.2300000000000004</v>
      </c>
    </row>
    <row r="161" spans="1:41" x14ac:dyDescent="0.25">
      <c r="A161" s="8"/>
      <c r="B161" t="s">
        <v>1217</v>
      </c>
      <c r="C161">
        <v>1</v>
      </c>
      <c r="D161" t="s">
        <v>307</v>
      </c>
      <c r="E161" t="s">
        <v>1492</v>
      </c>
      <c r="F161" t="s">
        <v>260</v>
      </c>
      <c r="G161">
        <v>17</v>
      </c>
      <c r="H161">
        <v>65</v>
      </c>
      <c r="I161">
        <v>18</v>
      </c>
      <c r="J161">
        <v>1.74</v>
      </c>
      <c r="K161">
        <v>1.45</v>
      </c>
      <c r="L161">
        <v>38.200000000000003</v>
      </c>
      <c r="M161" t="s">
        <v>1582</v>
      </c>
      <c r="N161">
        <v>38.200000000000003</v>
      </c>
      <c r="O161">
        <v>5.8</v>
      </c>
      <c r="P161" t="s">
        <v>108</v>
      </c>
      <c r="Q161">
        <v>613.1699999999995</v>
      </c>
      <c r="R161">
        <v>9.6</v>
      </c>
      <c r="S161" t="s">
        <v>309</v>
      </c>
      <c r="T161" t="s">
        <v>42</v>
      </c>
      <c r="V161" t="s">
        <v>308</v>
      </c>
      <c r="W161" t="s">
        <v>708</v>
      </c>
      <c r="AA161">
        <v>0.77738195870064009</v>
      </c>
      <c r="AC161">
        <v>1075</v>
      </c>
      <c r="AG161">
        <v>1.1547518415650285E-3</v>
      </c>
      <c r="AI161">
        <v>5.1322304069556816E-3</v>
      </c>
      <c r="AM161">
        <v>1.6950000000000001</v>
      </c>
      <c r="AO161">
        <v>3.59</v>
      </c>
    </row>
    <row r="162" spans="1:41" x14ac:dyDescent="0.25">
      <c r="A162" s="8"/>
      <c r="B162" t="s">
        <v>1218</v>
      </c>
      <c r="C162">
        <v>1</v>
      </c>
      <c r="D162" t="s">
        <v>307</v>
      </c>
      <c r="E162" t="s">
        <v>1492</v>
      </c>
      <c r="F162" t="s">
        <v>260</v>
      </c>
      <c r="G162">
        <v>17</v>
      </c>
      <c r="H162">
        <v>65</v>
      </c>
      <c r="I162">
        <v>18</v>
      </c>
      <c r="J162">
        <v>1.74</v>
      </c>
      <c r="K162">
        <v>1.45</v>
      </c>
      <c r="L162">
        <v>26.3</v>
      </c>
      <c r="M162" t="s">
        <v>1582</v>
      </c>
      <c r="N162">
        <v>26.3</v>
      </c>
      <c r="O162">
        <v>5.8</v>
      </c>
      <c r="P162" t="s">
        <v>108</v>
      </c>
      <c r="Q162">
        <v>613.1699999999995</v>
      </c>
      <c r="R162">
        <v>12.2</v>
      </c>
      <c r="S162" t="s">
        <v>309</v>
      </c>
      <c r="T162" t="s">
        <v>42</v>
      </c>
      <c r="V162" t="s">
        <v>308</v>
      </c>
      <c r="W162" t="s">
        <v>708</v>
      </c>
      <c r="AA162">
        <v>0.74643762830576021</v>
      </c>
      <c r="AC162">
        <v>1110</v>
      </c>
      <c r="AG162">
        <v>2.362335466731071E-3</v>
      </c>
      <c r="AI162">
        <v>6.4152880086946014E-3</v>
      </c>
      <c r="AM162">
        <v>3.4449999999999998</v>
      </c>
      <c r="AO162">
        <v>4.6349999999999998</v>
      </c>
    </row>
    <row r="163" spans="1:41" x14ac:dyDescent="0.25">
      <c r="A163" s="8" t="s">
        <v>1576</v>
      </c>
      <c r="B163" t="s">
        <v>1339</v>
      </c>
      <c r="C163">
        <v>1</v>
      </c>
      <c r="D163" t="s">
        <v>307</v>
      </c>
      <c r="E163" t="s">
        <v>225</v>
      </c>
      <c r="F163" t="s">
        <v>260</v>
      </c>
      <c r="G163">
        <v>27</v>
      </c>
      <c r="H163">
        <v>54</v>
      </c>
      <c r="I163">
        <v>19</v>
      </c>
      <c r="J163">
        <v>1.1599999999999999</v>
      </c>
      <c r="K163">
        <v>1.4</v>
      </c>
      <c r="O163">
        <v>5.5</v>
      </c>
      <c r="P163" t="s">
        <v>108</v>
      </c>
      <c r="R163">
        <v>0</v>
      </c>
      <c r="S163" t="s">
        <v>309</v>
      </c>
      <c r="T163" t="s">
        <v>42</v>
      </c>
      <c r="V163" t="s">
        <v>268</v>
      </c>
      <c r="W163" t="s">
        <v>708</v>
      </c>
      <c r="X163">
        <v>29.875</v>
      </c>
      <c r="AA163">
        <v>1904.375</v>
      </c>
      <c r="AG163">
        <v>6.6250000000000003E-2</v>
      </c>
      <c r="AI163">
        <v>1.59375</v>
      </c>
    </row>
    <row r="164" spans="1:41" x14ac:dyDescent="0.25">
      <c r="A164" s="8"/>
      <c r="B164" t="s">
        <v>1340</v>
      </c>
      <c r="C164">
        <v>1</v>
      </c>
      <c r="D164" t="s">
        <v>307</v>
      </c>
      <c r="E164" t="s">
        <v>299</v>
      </c>
      <c r="F164" t="s">
        <v>260</v>
      </c>
      <c r="G164">
        <v>27</v>
      </c>
      <c r="H164">
        <v>54</v>
      </c>
      <c r="I164">
        <v>19</v>
      </c>
      <c r="J164">
        <v>1.1599999999999999</v>
      </c>
      <c r="K164">
        <v>1.4</v>
      </c>
      <c r="O164">
        <v>5.5</v>
      </c>
      <c r="P164" t="s">
        <v>108</v>
      </c>
      <c r="R164">
        <v>13.999999999999998</v>
      </c>
      <c r="S164" t="s">
        <v>309</v>
      </c>
      <c r="T164" t="s">
        <v>42</v>
      </c>
      <c r="V164" t="s">
        <v>268</v>
      </c>
      <c r="W164" t="s">
        <v>708</v>
      </c>
      <c r="X164">
        <v>13.125</v>
      </c>
      <c r="AA164">
        <v>35.375</v>
      </c>
      <c r="AG164">
        <v>0.02</v>
      </c>
      <c r="AI164">
        <v>7.4999999999999997E-2</v>
      </c>
    </row>
    <row r="165" spans="1:41" x14ac:dyDescent="0.25">
      <c r="A165" s="8"/>
      <c r="B165" t="s">
        <v>1341</v>
      </c>
      <c r="C165">
        <v>1</v>
      </c>
      <c r="D165" t="s">
        <v>307</v>
      </c>
      <c r="E165" t="s">
        <v>225</v>
      </c>
      <c r="F165" t="s">
        <v>260</v>
      </c>
      <c r="G165">
        <v>27</v>
      </c>
      <c r="H165">
        <v>54</v>
      </c>
      <c r="I165">
        <v>19</v>
      </c>
      <c r="J165">
        <v>1.1599999999999999</v>
      </c>
      <c r="K165">
        <v>1.4</v>
      </c>
      <c r="O165">
        <v>5.5</v>
      </c>
      <c r="P165" t="s">
        <v>108</v>
      </c>
      <c r="R165">
        <v>14</v>
      </c>
      <c r="S165" t="s">
        <v>309</v>
      </c>
      <c r="T165" t="s">
        <v>42</v>
      </c>
      <c r="V165" t="s">
        <v>268</v>
      </c>
      <c r="W165" t="s">
        <v>708</v>
      </c>
      <c r="X165">
        <v>161</v>
      </c>
      <c r="AA165">
        <v>1313.625</v>
      </c>
      <c r="AG165">
        <v>0.19500000000000001</v>
      </c>
      <c r="AI165">
        <v>0.89124999999999999</v>
      </c>
    </row>
    <row r="166" spans="1:41" x14ac:dyDescent="0.25">
      <c r="A166" s="8"/>
      <c r="B166" t="s">
        <v>1342</v>
      </c>
      <c r="C166">
        <v>1</v>
      </c>
      <c r="D166" t="s">
        <v>307</v>
      </c>
      <c r="E166" t="s">
        <v>299</v>
      </c>
      <c r="F166" t="s">
        <v>260</v>
      </c>
      <c r="G166">
        <v>27</v>
      </c>
      <c r="H166">
        <v>54</v>
      </c>
      <c r="I166">
        <v>19</v>
      </c>
      <c r="J166">
        <v>1.1599999999999999</v>
      </c>
      <c r="K166">
        <v>1.4</v>
      </c>
      <c r="O166">
        <v>5.5</v>
      </c>
      <c r="P166" t="s">
        <v>108</v>
      </c>
      <c r="R166">
        <v>0</v>
      </c>
      <c r="S166" t="s">
        <v>309</v>
      </c>
      <c r="T166" t="s">
        <v>42</v>
      </c>
      <c r="V166" t="s">
        <v>268</v>
      </c>
      <c r="W166" t="s">
        <v>708</v>
      </c>
      <c r="X166">
        <v>172.375</v>
      </c>
      <c r="AA166">
        <v>1038.625</v>
      </c>
      <c r="AG166">
        <v>0.22875000000000001</v>
      </c>
      <c r="AI166">
        <v>0.80500000000000005</v>
      </c>
    </row>
    <row r="167" spans="1:41" x14ac:dyDescent="0.25">
      <c r="A167" s="8"/>
      <c r="B167" t="s">
        <v>1343</v>
      </c>
      <c r="C167">
        <v>1</v>
      </c>
      <c r="D167" t="s">
        <v>307</v>
      </c>
      <c r="E167" t="s">
        <v>225</v>
      </c>
      <c r="F167" t="s">
        <v>260</v>
      </c>
      <c r="G167">
        <v>27</v>
      </c>
      <c r="H167">
        <v>54</v>
      </c>
      <c r="I167">
        <v>19</v>
      </c>
      <c r="J167">
        <v>1.1599999999999999</v>
      </c>
      <c r="K167">
        <v>1.4</v>
      </c>
      <c r="O167">
        <v>5.5</v>
      </c>
      <c r="P167" t="s">
        <v>108</v>
      </c>
      <c r="R167">
        <v>0</v>
      </c>
      <c r="S167" t="s">
        <v>309</v>
      </c>
      <c r="T167" t="s">
        <v>42</v>
      </c>
      <c r="V167" t="s">
        <v>308</v>
      </c>
      <c r="W167" t="s">
        <v>708</v>
      </c>
      <c r="X167">
        <v>98.125</v>
      </c>
      <c r="AA167">
        <v>556.125</v>
      </c>
      <c r="AG167">
        <v>0.315</v>
      </c>
      <c r="AI167">
        <v>0.67874999999999996</v>
      </c>
    </row>
    <row r="168" spans="1:41" x14ac:dyDescent="0.25">
      <c r="A168" s="8"/>
      <c r="B168" t="s">
        <v>1344</v>
      </c>
      <c r="C168">
        <v>1</v>
      </c>
      <c r="D168" t="s">
        <v>307</v>
      </c>
      <c r="E168" t="s">
        <v>299</v>
      </c>
      <c r="F168" t="s">
        <v>260</v>
      </c>
      <c r="G168">
        <v>27</v>
      </c>
      <c r="H168">
        <v>54</v>
      </c>
      <c r="I168">
        <v>19</v>
      </c>
      <c r="J168">
        <v>1.1599999999999999</v>
      </c>
      <c r="K168">
        <v>1.4</v>
      </c>
      <c r="O168">
        <v>5.5</v>
      </c>
      <c r="P168" t="s">
        <v>108</v>
      </c>
      <c r="R168">
        <v>13.999999999999998</v>
      </c>
      <c r="S168" t="s">
        <v>309</v>
      </c>
      <c r="T168" t="s">
        <v>42</v>
      </c>
      <c r="V168" t="s">
        <v>308</v>
      </c>
      <c r="W168" t="s">
        <v>708</v>
      </c>
      <c r="X168">
        <v>63.75</v>
      </c>
      <c r="AA168">
        <v>696</v>
      </c>
      <c r="AG168">
        <v>0.17624999999999999</v>
      </c>
      <c r="AI168">
        <v>0.48249999999999998</v>
      </c>
    </row>
    <row r="169" spans="1:41" x14ac:dyDescent="0.25">
      <c r="A169" s="8"/>
      <c r="B169" t="s">
        <v>1345</v>
      </c>
      <c r="C169">
        <v>1</v>
      </c>
      <c r="D169" t="s">
        <v>307</v>
      </c>
      <c r="E169" t="s">
        <v>225</v>
      </c>
      <c r="F169" t="s">
        <v>260</v>
      </c>
      <c r="G169">
        <v>27</v>
      </c>
      <c r="H169">
        <v>54</v>
      </c>
      <c r="I169">
        <v>19</v>
      </c>
      <c r="J169">
        <v>1.1599999999999999</v>
      </c>
      <c r="K169">
        <v>1.4</v>
      </c>
      <c r="O169">
        <v>5.5</v>
      </c>
      <c r="P169" t="s">
        <v>108</v>
      </c>
      <c r="R169">
        <v>14</v>
      </c>
      <c r="S169" t="s">
        <v>309</v>
      </c>
      <c r="T169" t="s">
        <v>42</v>
      </c>
      <c r="V169" t="s">
        <v>308</v>
      </c>
      <c r="W169" t="s">
        <v>708</v>
      </c>
      <c r="X169">
        <v>119</v>
      </c>
      <c r="AA169">
        <v>882.625</v>
      </c>
      <c r="AG169">
        <v>0.26874999999999999</v>
      </c>
      <c r="AI169">
        <v>1.0325</v>
      </c>
    </row>
    <row r="170" spans="1:41" x14ac:dyDescent="0.25">
      <c r="A170" s="8"/>
      <c r="B170" t="s">
        <v>1346</v>
      </c>
      <c r="C170">
        <v>1</v>
      </c>
      <c r="D170" t="s">
        <v>307</v>
      </c>
      <c r="E170" t="s">
        <v>299</v>
      </c>
      <c r="F170" t="s">
        <v>260</v>
      </c>
      <c r="G170">
        <v>27</v>
      </c>
      <c r="H170">
        <v>54</v>
      </c>
      <c r="I170">
        <v>19</v>
      </c>
      <c r="J170">
        <v>1.1599999999999999</v>
      </c>
      <c r="K170">
        <v>1.4</v>
      </c>
      <c r="O170">
        <v>5.5</v>
      </c>
      <c r="P170" t="s">
        <v>108</v>
      </c>
      <c r="R170">
        <v>0</v>
      </c>
      <c r="S170" t="s">
        <v>309</v>
      </c>
      <c r="T170" t="s">
        <v>42</v>
      </c>
      <c r="V170" t="s">
        <v>308</v>
      </c>
      <c r="W170" t="s">
        <v>708</v>
      </c>
      <c r="X170">
        <v>147.875</v>
      </c>
      <c r="AA170">
        <v>1091.75</v>
      </c>
      <c r="AG170">
        <v>0.24249999999999999</v>
      </c>
      <c r="AI170">
        <v>0.96750000000000003</v>
      </c>
    </row>
    <row r="171" spans="1:41" x14ac:dyDescent="0.25">
      <c r="A171" s="8"/>
      <c r="B171" t="s">
        <v>1347</v>
      </c>
      <c r="C171">
        <v>1</v>
      </c>
      <c r="D171" t="s">
        <v>313</v>
      </c>
      <c r="E171" t="s">
        <v>225</v>
      </c>
      <c r="F171" t="s">
        <v>260</v>
      </c>
      <c r="G171">
        <v>27</v>
      </c>
      <c r="H171">
        <v>54</v>
      </c>
      <c r="I171">
        <v>19</v>
      </c>
      <c r="J171">
        <v>1.1599999999999999</v>
      </c>
      <c r="K171">
        <v>1.4</v>
      </c>
      <c r="O171">
        <v>5.5</v>
      </c>
      <c r="P171" t="s">
        <v>108</v>
      </c>
      <c r="R171">
        <v>18</v>
      </c>
      <c r="S171" t="s">
        <v>325</v>
      </c>
      <c r="T171" t="s">
        <v>42</v>
      </c>
      <c r="V171" t="s">
        <v>621</v>
      </c>
      <c r="W171" t="s">
        <v>2</v>
      </c>
      <c r="X171">
        <v>145.33333333333334</v>
      </c>
      <c r="AA171">
        <v>595.33333333333337</v>
      </c>
      <c r="AG171">
        <v>0.80500000000000005</v>
      </c>
      <c r="AI171">
        <v>1.62</v>
      </c>
    </row>
    <row r="172" spans="1:41" x14ac:dyDescent="0.25">
      <c r="A172" s="8"/>
      <c r="B172" t="s">
        <v>1348</v>
      </c>
      <c r="C172">
        <v>1</v>
      </c>
      <c r="D172" t="s">
        <v>313</v>
      </c>
      <c r="E172" t="s">
        <v>299</v>
      </c>
      <c r="F172" t="s">
        <v>260</v>
      </c>
      <c r="G172">
        <v>27</v>
      </c>
      <c r="H172">
        <v>54</v>
      </c>
      <c r="I172">
        <v>19</v>
      </c>
      <c r="J172">
        <v>1.1599999999999999</v>
      </c>
      <c r="K172">
        <v>1.4</v>
      </c>
      <c r="O172">
        <v>5.5</v>
      </c>
      <c r="P172" t="s">
        <v>108</v>
      </c>
      <c r="R172">
        <v>22.400000000000002</v>
      </c>
      <c r="S172" t="s">
        <v>325</v>
      </c>
      <c r="T172" t="s">
        <v>42</v>
      </c>
      <c r="V172" t="s">
        <v>621</v>
      </c>
      <c r="W172" t="s">
        <v>2</v>
      </c>
      <c r="X172">
        <v>111.6</v>
      </c>
      <c r="AA172">
        <v>1039.2</v>
      </c>
      <c r="AG172">
        <v>0.21000000000000002</v>
      </c>
      <c r="AI172">
        <v>1.3220000000000001</v>
      </c>
    </row>
    <row r="173" spans="1:41" x14ac:dyDescent="0.25">
      <c r="A173" s="8"/>
      <c r="B173" t="s">
        <v>1353</v>
      </c>
      <c r="C173">
        <v>1</v>
      </c>
      <c r="D173" t="s">
        <v>313</v>
      </c>
      <c r="E173" t="s">
        <v>225</v>
      </c>
      <c r="F173" t="s">
        <v>260</v>
      </c>
      <c r="G173">
        <v>27</v>
      </c>
      <c r="H173">
        <v>54</v>
      </c>
      <c r="I173">
        <v>19</v>
      </c>
      <c r="J173">
        <v>1.1599999999999999</v>
      </c>
      <c r="K173">
        <v>1.4</v>
      </c>
      <c r="O173">
        <v>5.5</v>
      </c>
      <c r="P173" t="s">
        <v>108</v>
      </c>
      <c r="R173">
        <v>14.8</v>
      </c>
      <c r="S173" t="s">
        <v>325</v>
      </c>
      <c r="T173" t="s">
        <v>42</v>
      </c>
      <c r="V173" t="s">
        <v>621</v>
      </c>
      <c r="W173" t="s">
        <v>2</v>
      </c>
      <c r="X173">
        <v>75.8</v>
      </c>
      <c r="AA173">
        <v>525</v>
      </c>
      <c r="AG173">
        <v>0.29399999999999998</v>
      </c>
      <c r="AI173">
        <v>1.3960000000000001</v>
      </c>
    </row>
    <row r="174" spans="1:41" x14ac:dyDescent="0.25">
      <c r="A174" s="8"/>
      <c r="B174" t="s">
        <v>1354</v>
      </c>
      <c r="C174">
        <v>1</v>
      </c>
      <c r="D174" t="s">
        <v>313</v>
      </c>
      <c r="E174" t="s">
        <v>299</v>
      </c>
      <c r="F174" t="s">
        <v>260</v>
      </c>
      <c r="G174">
        <v>27</v>
      </c>
      <c r="H174">
        <v>54</v>
      </c>
      <c r="I174">
        <v>19</v>
      </c>
      <c r="J174">
        <v>1.1599999999999999</v>
      </c>
      <c r="K174">
        <v>1.4</v>
      </c>
      <c r="O174">
        <v>5.5</v>
      </c>
      <c r="P174" t="s">
        <v>108</v>
      </c>
      <c r="R174">
        <v>0</v>
      </c>
      <c r="S174" t="s">
        <v>325</v>
      </c>
      <c r="T174" t="s">
        <v>42</v>
      </c>
      <c r="V174" t="s">
        <v>621</v>
      </c>
      <c r="W174" t="s">
        <v>2</v>
      </c>
      <c r="X174">
        <v>75.5</v>
      </c>
      <c r="AA174">
        <v>1955.5</v>
      </c>
      <c r="AG174">
        <v>0.12333333333333334</v>
      </c>
      <c r="AI174">
        <v>0.87</v>
      </c>
    </row>
    <row r="175" spans="1:41" x14ac:dyDescent="0.25">
      <c r="A175" s="8"/>
      <c r="B175" t="s">
        <v>1350</v>
      </c>
      <c r="C175">
        <v>1</v>
      </c>
      <c r="D175" t="s">
        <v>313</v>
      </c>
      <c r="E175" t="s">
        <v>225</v>
      </c>
      <c r="F175" t="s">
        <v>260</v>
      </c>
      <c r="G175">
        <v>27</v>
      </c>
      <c r="H175">
        <v>54</v>
      </c>
      <c r="I175">
        <v>19</v>
      </c>
      <c r="J175">
        <v>1.1599999999999999</v>
      </c>
      <c r="K175">
        <v>1.4</v>
      </c>
      <c r="O175">
        <v>5.5</v>
      </c>
      <c r="P175" t="s">
        <v>108</v>
      </c>
      <c r="R175">
        <v>37.6</v>
      </c>
      <c r="S175" t="s">
        <v>325</v>
      </c>
      <c r="T175" t="s">
        <v>42</v>
      </c>
      <c r="V175" t="s">
        <v>621</v>
      </c>
      <c r="W175" t="s">
        <v>2</v>
      </c>
      <c r="X175">
        <v>165.8</v>
      </c>
      <c r="AA175">
        <v>1109.8</v>
      </c>
      <c r="AG175">
        <v>1.1179999999999999</v>
      </c>
      <c r="AI175">
        <v>4.1139999999999999</v>
      </c>
    </row>
    <row r="176" spans="1:41" x14ac:dyDescent="0.25">
      <c r="A176" s="8"/>
      <c r="B176" t="s">
        <v>1351</v>
      </c>
      <c r="C176">
        <v>1</v>
      </c>
      <c r="D176" t="s">
        <v>313</v>
      </c>
      <c r="E176" t="s">
        <v>299</v>
      </c>
      <c r="F176" t="s">
        <v>260</v>
      </c>
      <c r="G176">
        <v>27</v>
      </c>
      <c r="H176">
        <v>54</v>
      </c>
      <c r="I176">
        <v>19</v>
      </c>
      <c r="J176">
        <v>1.1599999999999999</v>
      </c>
      <c r="K176">
        <v>1.4</v>
      </c>
      <c r="O176">
        <v>5.5</v>
      </c>
      <c r="P176" t="s">
        <v>108</v>
      </c>
      <c r="R176">
        <v>0</v>
      </c>
      <c r="S176" t="s">
        <v>325</v>
      </c>
      <c r="T176" t="s">
        <v>42</v>
      </c>
      <c r="V176" t="s">
        <v>621</v>
      </c>
      <c r="W176" t="s">
        <v>2</v>
      </c>
      <c r="X176">
        <v>242.4</v>
      </c>
      <c r="AA176">
        <v>4932.6000000000004</v>
      </c>
      <c r="AG176">
        <v>0.51200000000000001</v>
      </c>
      <c r="AI176">
        <v>1.968</v>
      </c>
    </row>
    <row r="177" spans="1:33" x14ac:dyDescent="0.25">
      <c r="A177" s="8" t="s">
        <v>1608</v>
      </c>
      <c r="G177">
        <f>MAX(G2:G176)</f>
        <v>57</v>
      </c>
      <c r="H177">
        <f>MAX(H2:H176)</f>
        <v>65</v>
      </c>
      <c r="I177">
        <f>MAX(I2:I176)</f>
        <v>65</v>
      </c>
      <c r="J177">
        <f>MAX(J2:J176)</f>
        <v>4.0999999999999996</v>
      </c>
      <c r="K177">
        <f>MAX(K2:K176)</f>
        <v>1.45</v>
      </c>
      <c r="L177">
        <f>MAX(L2:L176)</f>
        <v>411.9</v>
      </c>
      <c r="N177">
        <f>MAX(N2:N176)</f>
        <v>411.9</v>
      </c>
      <c r="O177">
        <f>MAX(O2:O176)</f>
        <v>8.5</v>
      </c>
      <c r="Q177">
        <f>MAX(Q2:Q176)</f>
        <v>1301.0800000000002</v>
      </c>
      <c r="R177">
        <f>MAX(R2:R176)</f>
        <v>117.4</v>
      </c>
      <c r="AD177">
        <f>MAX(AD2:AD176)</f>
        <v>2.4</v>
      </c>
      <c r="AG177">
        <f>MAX(AG2:AG176)</f>
        <v>2.2999999999999998</v>
      </c>
    </row>
    <row r="178" spans="1:33" x14ac:dyDescent="0.25">
      <c r="A178" s="8" t="s">
        <v>1609</v>
      </c>
      <c r="G178">
        <f>MIN(G2:G176)</f>
        <v>5</v>
      </c>
      <c r="H178">
        <f>MIN(H2:H176)</f>
        <v>20</v>
      </c>
      <c r="I178">
        <f>MIN(I2:I176)</f>
        <v>10</v>
      </c>
      <c r="J178">
        <f>MIN(J2:J176)</f>
        <v>1.1599999999999999</v>
      </c>
      <c r="K178">
        <f>MIN(K2:K176)</f>
        <v>1.06</v>
      </c>
      <c r="L178">
        <f>MIN(L2:L176)</f>
        <v>11.3</v>
      </c>
      <c r="N178">
        <f>MIN(N2:N176)</f>
        <v>11.3</v>
      </c>
      <c r="O178">
        <f>MIN(O2:O176)</f>
        <v>5.4</v>
      </c>
      <c r="Q178">
        <f>MIN(Q2:Q176)</f>
        <v>613.1699999999995</v>
      </c>
      <c r="R178">
        <f>MIN(R2:R176)</f>
        <v>0</v>
      </c>
      <c r="AD178">
        <f>MIN(AD2:AD176)</f>
        <v>7.4999999999999997E-3</v>
      </c>
      <c r="AG178">
        <f>MIN(AG2:AG176)</f>
        <v>3.0717908465161216E-5</v>
      </c>
    </row>
    <row r="179" spans="1:33" x14ac:dyDescent="0.25">
      <c r="A179" s="8" t="s">
        <v>1610</v>
      </c>
      <c r="G179">
        <f>COUNT(G2:G176)</f>
        <v>175</v>
      </c>
      <c r="H179">
        <f>COUNT(H2:H176)</f>
        <v>175</v>
      </c>
      <c r="I179">
        <f>COUNT(I2:I176)</f>
        <v>175</v>
      </c>
      <c r="J179">
        <f>COUNT(J2:J176)</f>
        <v>97</v>
      </c>
      <c r="K179">
        <f>COUNT(K2:K176)</f>
        <v>69</v>
      </c>
      <c r="L179">
        <f>COUNT(L2:L176)</f>
        <v>141</v>
      </c>
      <c r="N179">
        <f>COUNT(N2:N176)</f>
        <v>141</v>
      </c>
      <c r="O179">
        <f>COUNT(O2:O176)</f>
        <v>97</v>
      </c>
      <c r="Q179">
        <f>COUNT(Q2:Q176)</f>
        <v>161</v>
      </c>
      <c r="R179">
        <f>COUNT(R2:R176)</f>
        <v>99</v>
      </c>
      <c r="AD179">
        <f>COUNT(AD2:AD176)</f>
        <v>135</v>
      </c>
      <c r="AG179">
        <f>COUNT(AG2:AG176)</f>
        <v>98</v>
      </c>
    </row>
  </sheetData>
  <autoFilter ref="A1:AO179" xr:uid="{94BC8427-25DA-4C74-BC13-4CF854FBC5A8}"/>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E1E66-3DA2-405C-BEFD-B6D7AF027A2E}">
  <dimension ref="A1:R121"/>
  <sheetViews>
    <sheetView topLeftCell="A97" workbookViewId="0">
      <selection activeCell="I24" sqref="I24"/>
    </sheetView>
  </sheetViews>
  <sheetFormatPr defaultRowHeight="15" x14ac:dyDescent="0.25"/>
  <cols>
    <col min="1" max="1" width="11" customWidth="1"/>
  </cols>
  <sheetData>
    <row r="1" spans="1:16" x14ac:dyDescent="0.25">
      <c r="A1" s="13" t="s">
        <v>383</v>
      </c>
      <c r="O1" s="3" t="s">
        <v>300</v>
      </c>
      <c r="P1" t="s">
        <v>781</v>
      </c>
    </row>
    <row r="7" spans="1:16" x14ac:dyDescent="0.25">
      <c r="H7" t="s">
        <v>549</v>
      </c>
      <c r="I7" t="s">
        <v>550</v>
      </c>
    </row>
    <row r="10" spans="1:16" x14ac:dyDescent="0.25">
      <c r="A10" s="13" t="s">
        <v>281</v>
      </c>
      <c r="B10" t="s">
        <v>548</v>
      </c>
    </row>
    <row r="11" spans="1:16" x14ac:dyDescent="0.25">
      <c r="B11" t="s">
        <v>537</v>
      </c>
      <c r="C11" t="s">
        <v>538</v>
      </c>
      <c r="D11" t="s">
        <v>539</v>
      </c>
      <c r="E11" t="s">
        <v>540</v>
      </c>
      <c r="F11" t="s">
        <v>541</v>
      </c>
    </row>
    <row r="12" spans="1:16" x14ac:dyDescent="0.25">
      <c r="A12" t="s">
        <v>14</v>
      </c>
      <c r="B12">
        <v>38.299999999999997</v>
      </c>
      <c r="C12">
        <v>42</v>
      </c>
      <c r="D12">
        <v>66.2</v>
      </c>
      <c r="E12">
        <v>89.4</v>
      </c>
      <c r="F12">
        <v>68.400000000000006</v>
      </c>
    </row>
    <row r="13" spans="1:16" x14ac:dyDescent="0.25">
      <c r="A13" t="s">
        <v>542</v>
      </c>
      <c r="B13">
        <v>29</v>
      </c>
      <c r="C13">
        <v>92</v>
      </c>
      <c r="D13">
        <v>48.2</v>
      </c>
      <c r="E13">
        <v>45</v>
      </c>
      <c r="F13">
        <v>68.900000000000006</v>
      </c>
    </row>
    <row r="14" spans="1:16" x14ac:dyDescent="0.25">
      <c r="A14" t="s">
        <v>543</v>
      </c>
      <c r="B14">
        <v>14.5</v>
      </c>
      <c r="C14">
        <v>59.6</v>
      </c>
      <c r="D14">
        <v>57.6</v>
      </c>
      <c r="E14">
        <v>10</v>
      </c>
      <c r="F14">
        <v>51.3</v>
      </c>
    </row>
    <row r="15" spans="1:16" x14ac:dyDescent="0.25">
      <c r="A15" t="s">
        <v>544</v>
      </c>
      <c r="B15">
        <v>19.3</v>
      </c>
      <c r="C15">
        <v>60.6</v>
      </c>
      <c r="D15">
        <v>35</v>
      </c>
      <c r="E15">
        <v>32.200000000000003</v>
      </c>
      <c r="F15">
        <v>42.8</v>
      </c>
    </row>
    <row r="16" spans="1:16" x14ac:dyDescent="0.25">
      <c r="A16" t="s">
        <v>545</v>
      </c>
      <c r="B16">
        <v>38.299999999999997</v>
      </c>
      <c r="C16">
        <v>14.6</v>
      </c>
      <c r="D16">
        <v>45.2</v>
      </c>
      <c r="E16">
        <v>40.4</v>
      </c>
      <c r="F16">
        <v>63</v>
      </c>
    </row>
    <row r="17" spans="1:13" x14ac:dyDescent="0.25">
      <c r="A17" t="s">
        <v>480</v>
      </c>
      <c r="B17">
        <v>73</v>
      </c>
      <c r="C17">
        <v>75.8</v>
      </c>
      <c r="D17">
        <v>100.6</v>
      </c>
      <c r="E17">
        <v>57.8</v>
      </c>
      <c r="F17">
        <v>79.3</v>
      </c>
      <c r="H17" t="s">
        <v>551</v>
      </c>
      <c r="I17" t="s">
        <v>552</v>
      </c>
      <c r="J17" t="s">
        <v>553</v>
      </c>
      <c r="K17" t="s">
        <v>146</v>
      </c>
      <c r="L17">
        <f>142*0.46*0.4364</f>
        <v>28.505648000000004</v>
      </c>
      <c r="M17" t="s">
        <v>659</v>
      </c>
    </row>
    <row r="18" spans="1:13" x14ac:dyDescent="0.25">
      <c r="A18" t="s">
        <v>8</v>
      </c>
      <c r="B18">
        <v>99.8</v>
      </c>
      <c r="C18">
        <v>85.2</v>
      </c>
      <c r="D18">
        <v>104.4</v>
      </c>
      <c r="E18">
        <v>159.19999999999999</v>
      </c>
      <c r="F18">
        <v>71.3</v>
      </c>
      <c r="H18" t="s">
        <v>554</v>
      </c>
      <c r="I18" t="s">
        <v>555</v>
      </c>
    </row>
    <row r="19" spans="1:13" ht="15" customHeight="1" x14ac:dyDescent="0.25">
      <c r="A19" t="s">
        <v>9</v>
      </c>
      <c r="B19">
        <v>129.6</v>
      </c>
      <c r="C19">
        <v>32.200000000000003</v>
      </c>
      <c r="D19">
        <v>90.4</v>
      </c>
      <c r="E19">
        <v>73.2</v>
      </c>
      <c r="F19">
        <v>88.8</v>
      </c>
      <c r="H19" t="s">
        <v>557</v>
      </c>
    </row>
    <row r="20" spans="1:13" x14ac:dyDescent="0.25">
      <c r="A20" t="s">
        <v>10</v>
      </c>
      <c r="B20">
        <v>136</v>
      </c>
      <c r="C20">
        <v>14.6</v>
      </c>
      <c r="D20">
        <v>61.8</v>
      </c>
      <c r="E20">
        <v>53.8</v>
      </c>
      <c r="F20">
        <v>79.900000000000006</v>
      </c>
      <c r="H20" t="s">
        <v>558</v>
      </c>
    </row>
    <row r="21" spans="1:13" x14ac:dyDescent="0.25">
      <c r="A21" t="s">
        <v>11</v>
      </c>
      <c r="B21">
        <v>95.8</v>
      </c>
      <c r="C21">
        <v>138</v>
      </c>
      <c r="D21">
        <v>21.2</v>
      </c>
      <c r="E21">
        <v>47.6</v>
      </c>
      <c r="F21">
        <v>79.599999999999994</v>
      </c>
      <c r="H21" t="s">
        <v>556</v>
      </c>
    </row>
    <row r="22" spans="1:13" x14ac:dyDescent="0.25">
      <c r="A22" t="s">
        <v>12</v>
      </c>
      <c r="B22">
        <v>122.2</v>
      </c>
      <c r="C22">
        <v>133.6</v>
      </c>
      <c r="D22">
        <v>43</v>
      </c>
      <c r="E22">
        <v>106.8</v>
      </c>
      <c r="F22">
        <v>81.400000000000006</v>
      </c>
    </row>
    <row r="23" spans="1:13" x14ac:dyDescent="0.25">
      <c r="A23" t="s">
        <v>13</v>
      </c>
      <c r="B23">
        <v>79</v>
      </c>
      <c r="C23">
        <v>145.6</v>
      </c>
      <c r="D23">
        <v>55</v>
      </c>
      <c r="E23">
        <v>58.8</v>
      </c>
      <c r="F23">
        <v>55.2</v>
      </c>
    </row>
    <row r="24" spans="1:13" x14ac:dyDescent="0.25">
      <c r="A24" t="s">
        <v>546</v>
      </c>
      <c r="B24">
        <v>662.4</v>
      </c>
      <c r="C24">
        <v>529.20000000000005</v>
      </c>
      <c r="D24">
        <v>375.8</v>
      </c>
      <c r="E24">
        <v>499.4</v>
      </c>
      <c r="F24">
        <v>456.2</v>
      </c>
    </row>
    <row r="25" spans="1:13" x14ac:dyDescent="0.25">
      <c r="A25" t="s">
        <v>547</v>
      </c>
      <c r="B25">
        <v>874.8</v>
      </c>
      <c r="C25">
        <v>873.8</v>
      </c>
      <c r="D25">
        <v>728.6</v>
      </c>
      <c r="E25">
        <v>774.2</v>
      </c>
      <c r="F25">
        <v>829.9</v>
      </c>
    </row>
    <row r="28" spans="1:13" x14ac:dyDescent="0.25">
      <c r="A28" s="13" t="s">
        <v>516</v>
      </c>
    </row>
    <row r="29" spans="1:13" x14ac:dyDescent="0.25">
      <c r="A29" t="s">
        <v>292</v>
      </c>
    </row>
    <row r="30" spans="1:13" x14ac:dyDescent="0.25">
      <c r="A30" t="s">
        <v>572</v>
      </c>
    </row>
    <row r="32" spans="1:13" x14ac:dyDescent="0.25">
      <c r="A32" t="s">
        <v>20</v>
      </c>
      <c r="B32" t="s">
        <v>559</v>
      </c>
      <c r="C32" t="s">
        <v>571</v>
      </c>
      <c r="D32" t="s">
        <v>560</v>
      </c>
      <c r="E32" t="s">
        <v>571</v>
      </c>
      <c r="F32" t="s">
        <v>561</v>
      </c>
      <c r="G32" t="s">
        <v>571</v>
      </c>
      <c r="H32" t="s">
        <v>562</v>
      </c>
      <c r="I32" t="s">
        <v>571</v>
      </c>
      <c r="L32" t="s">
        <v>577</v>
      </c>
    </row>
    <row r="33" spans="1:18" x14ac:dyDescent="0.25">
      <c r="A33" t="s">
        <v>570</v>
      </c>
      <c r="M33" t="s">
        <v>563</v>
      </c>
      <c r="N33" t="s">
        <v>564</v>
      </c>
      <c r="O33" t="s">
        <v>565</v>
      </c>
      <c r="P33" t="s">
        <v>566</v>
      </c>
      <c r="Q33" t="s">
        <v>567</v>
      </c>
    </row>
    <row r="34" spans="1:18" x14ac:dyDescent="0.25">
      <c r="A34" t="s">
        <v>563</v>
      </c>
      <c r="B34">
        <v>0.31</v>
      </c>
      <c r="C34">
        <v>0.14000000000000001</v>
      </c>
      <c r="D34">
        <v>0.31</v>
      </c>
      <c r="E34">
        <v>0.02</v>
      </c>
      <c r="F34">
        <v>0.3</v>
      </c>
      <c r="G34">
        <v>0.08</v>
      </c>
      <c r="H34">
        <v>0.57999999999999996</v>
      </c>
      <c r="I34">
        <v>0.16</v>
      </c>
      <c r="L34" t="s">
        <v>578</v>
      </c>
    </row>
    <row r="35" spans="1:18" x14ac:dyDescent="0.25">
      <c r="A35" t="s">
        <v>564</v>
      </c>
      <c r="B35">
        <v>0.15</v>
      </c>
      <c r="C35">
        <v>0.06</v>
      </c>
      <c r="D35">
        <v>0.16</v>
      </c>
      <c r="E35">
        <v>0.02</v>
      </c>
      <c r="F35">
        <v>0.16</v>
      </c>
      <c r="G35">
        <v>0.04</v>
      </c>
      <c r="H35">
        <v>0.22</v>
      </c>
      <c r="I35">
        <v>0.02</v>
      </c>
      <c r="L35" t="s">
        <v>573</v>
      </c>
      <c r="M35" t="s">
        <v>574</v>
      </c>
      <c r="N35" t="s">
        <v>574</v>
      </c>
      <c r="O35" t="s">
        <v>574</v>
      </c>
      <c r="P35" t="s">
        <v>574</v>
      </c>
      <c r="Q35" t="s">
        <v>574</v>
      </c>
    </row>
    <row r="36" spans="1:18" x14ac:dyDescent="0.25">
      <c r="A36" t="s">
        <v>565</v>
      </c>
      <c r="B36">
        <v>0.31</v>
      </c>
      <c r="C36">
        <v>0.1</v>
      </c>
      <c r="D36">
        <v>0.2</v>
      </c>
      <c r="E36">
        <v>0.06</v>
      </c>
      <c r="F36">
        <v>0.32</v>
      </c>
      <c r="G36">
        <v>0.11</v>
      </c>
      <c r="H36">
        <v>0.19</v>
      </c>
      <c r="I36">
        <v>0.03</v>
      </c>
      <c r="L36" t="s">
        <v>135</v>
      </c>
      <c r="M36" t="s">
        <v>574</v>
      </c>
      <c r="N36" t="s">
        <v>574</v>
      </c>
      <c r="O36" t="s">
        <v>575</v>
      </c>
      <c r="P36" t="s">
        <v>574</v>
      </c>
      <c r="Q36" t="s">
        <v>574</v>
      </c>
    </row>
    <row r="37" spans="1:18" x14ac:dyDescent="0.25">
      <c r="A37" t="s">
        <v>566</v>
      </c>
      <c r="B37">
        <v>0.25</v>
      </c>
      <c r="C37">
        <v>0.09</v>
      </c>
      <c r="D37">
        <v>0.26</v>
      </c>
      <c r="E37">
        <v>0.06</v>
      </c>
      <c r="F37">
        <v>0.19</v>
      </c>
      <c r="G37">
        <v>0.05</v>
      </c>
      <c r="H37">
        <v>0.23</v>
      </c>
      <c r="I37">
        <v>0.01</v>
      </c>
      <c r="L37" t="s">
        <v>573</v>
      </c>
      <c r="M37" t="s">
        <v>576</v>
      </c>
      <c r="N37" t="s">
        <v>574</v>
      </c>
      <c r="O37" t="s">
        <v>574</v>
      </c>
      <c r="P37" t="s">
        <v>574</v>
      </c>
      <c r="Q37" t="s">
        <v>574</v>
      </c>
      <c r="R37" t="s">
        <v>574</v>
      </c>
    </row>
    <row r="38" spans="1:18" x14ac:dyDescent="0.25">
      <c r="A38" t="s">
        <v>567</v>
      </c>
      <c r="B38">
        <v>0.23</v>
      </c>
      <c r="C38">
        <v>0.09</v>
      </c>
      <c r="D38">
        <v>0.24</v>
      </c>
      <c r="E38">
        <v>0.01</v>
      </c>
      <c r="F38">
        <v>0.23</v>
      </c>
      <c r="G38">
        <v>0.06</v>
      </c>
      <c r="H38">
        <v>0.28999999999999998</v>
      </c>
      <c r="I38">
        <v>0.04</v>
      </c>
      <c r="L38" t="s">
        <v>579</v>
      </c>
    </row>
    <row r="39" spans="1:18" x14ac:dyDescent="0.25">
      <c r="A39" t="s">
        <v>568</v>
      </c>
      <c r="L39" t="s">
        <v>573</v>
      </c>
      <c r="M39" t="s">
        <v>574</v>
      </c>
      <c r="N39" t="s">
        <v>574</v>
      </c>
      <c r="O39" t="s">
        <v>574</v>
      </c>
      <c r="P39" t="s">
        <v>574</v>
      </c>
      <c r="Q39" t="s">
        <v>574</v>
      </c>
    </row>
    <row r="40" spans="1:18" x14ac:dyDescent="0.25">
      <c r="A40" t="s">
        <v>563</v>
      </c>
      <c r="B40">
        <v>0.48</v>
      </c>
      <c r="C40">
        <v>0.05</v>
      </c>
      <c r="D40">
        <v>0.28000000000000003</v>
      </c>
      <c r="E40">
        <v>0.02</v>
      </c>
      <c r="F40">
        <v>0.36</v>
      </c>
      <c r="G40" t="s">
        <v>141</v>
      </c>
      <c r="H40">
        <v>0.25</v>
      </c>
      <c r="I40">
        <v>0.11</v>
      </c>
      <c r="L40" t="s">
        <v>135</v>
      </c>
      <c r="M40" t="s">
        <v>575</v>
      </c>
      <c r="N40" t="s">
        <v>574</v>
      </c>
      <c r="O40" t="s">
        <v>575</v>
      </c>
      <c r="P40" t="s">
        <v>574</v>
      </c>
      <c r="Q40" t="s">
        <v>575</v>
      </c>
    </row>
    <row r="41" spans="1:18" x14ac:dyDescent="0.25">
      <c r="A41" t="s">
        <v>564</v>
      </c>
      <c r="B41">
        <v>0.39</v>
      </c>
      <c r="C41">
        <v>0.08</v>
      </c>
      <c r="D41">
        <v>0.35</v>
      </c>
      <c r="E41">
        <v>0.03</v>
      </c>
      <c r="F41">
        <v>0.39</v>
      </c>
      <c r="G41">
        <v>0.01</v>
      </c>
      <c r="H41">
        <v>0.38</v>
      </c>
      <c r="I41" t="s">
        <v>141</v>
      </c>
      <c r="L41" t="s">
        <v>573</v>
      </c>
      <c r="M41" t="s">
        <v>576</v>
      </c>
      <c r="N41" t="s">
        <v>574</v>
      </c>
      <c r="O41" t="s">
        <v>574</v>
      </c>
      <c r="P41" t="s">
        <v>574</v>
      </c>
      <c r="Q41" t="s">
        <v>574</v>
      </c>
      <c r="R41" t="s">
        <v>574</v>
      </c>
    </row>
    <row r="42" spans="1:18" x14ac:dyDescent="0.25">
      <c r="A42" t="s">
        <v>565</v>
      </c>
      <c r="B42">
        <v>0.89</v>
      </c>
      <c r="C42">
        <v>7.0000000000000007E-2</v>
      </c>
      <c r="D42">
        <v>0.3</v>
      </c>
      <c r="E42">
        <v>0.03</v>
      </c>
      <c r="F42">
        <v>0.77</v>
      </c>
      <c r="G42">
        <v>7.0000000000000007E-2</v>
      </c>
      <c r="H42">
        <v>0.46</v>
      </c>
      <c r="I42">
        <v>0.09</v>
      </c>
      <c r="L42" t="s">
        <v>580</v>
      </c>
    </row>
    <row r="43" spans="1:18" x14ac:dyDescent="0.25">
      <c r="A43" t="s">
        <v>566</v>
      </c>
      <c r="B43">
        <v>0.17</v>
      </c>
      <c r="C43">
        <v>0.08</v>
      </c>
      <c r="D43">
        <v>0.25</v>
      </c>
      <c r="E43">
        <v>0.04</v>
      </c>
      <c r="F43">
        <v>0.23</v>
      </c>
      <c r="G43">
        <v>0.02</v>
      </c>
      <c r="H43">
        <v>0.28999999999999998</v>
      </c>
      <c r="I43">
        <v>0.11</v>
      </c>
      <c r="L43" t="s">
        <v>573</v>
      </c>
      <c r="M43" t="s">
        <v>574</v>
      </c>
      <c r="N43" t="s">
        <v>574</v>
      </c>
      <c r="O43" t="s">
        <v>574</v>
      </c>
      <c r="P43" t="s">
        <v>574</v>
      </c>
      <c r="Q43" t="s">
        <v>574</v>
      </c>
    </row>
    <row r="44" spans="1:18" x14ac:dyDescent="0.25">
      <c r="A44" t="s">
        <v>567</v>
      </c>
      <c r="B44">
        <v>0.47</v>
      </c>
      <c r="C44">
        <v>7.0000000000000007E-2</v>
      </c>
      <c r="D44">
        <v>0.3</v>
      </c>
      <c r="E44">
        <v>0.01</v>
      </c>
      <c r="F44">
        <v>0.42</v>
      </c>
      <c r="G44" t="s">
        <v>141</v>
      </c>
      <c r="H44">
        <v>0.36</v>
      </c>
      <c r="I44">
        <v>0.04</v>
      </c>
      <c r="L44" t="s">
        <v>135</v>
      </c>
      <c r="M44" t="s">
        <v>574</v>
      </c>
      <c r="N44" t="s">
        <v>574</v>
      </c>
      <c r="O44" t="s">
        <v>575</v>
      </c>
      <c r="P44" t="s">
        <v>574</v>
      </c>
      <c r="Q44" t="s">
        <v>575</v>
      </c>
    </row>
    <row r="45" spans="1:18" x14ac:dyDescent="0.25">
      <c r="A45" t="s">
        <v>569</v>
      </c>
      <c r="L45" t="s">
        <v>573</v>
      </c>
      <c r="M45" t="s">
        <v>576</v>
      </c>
      <c r="N45" t="s">
        <v>574</v>
      </c>
      <c r="O45" t="s">
        <v>574</v>
      </c>
      <c r="P45" t="s">
        <v>574</v>
      </c>
      <c r="Q45" t="s">
        <v>574</v>
      </c>
      <c r="R45" t="s">
        <v>574</v>
      </c>
    </row>
    <row r="46" spans="1:18" x14ac:dyDescent="0.25">
      <c r="A46" t="s">
        <v>563</v>
      </c>
      <c r="B46">
        <v>0.94</v>
      </c>
      <c r="C46">
        <v>7.0000000000000007E-2</v>
      </c>
      <c r="D46">
        <v>0.76</v>
      </c>
      <c r="E46">
        <v>0.03</v>
      </c>
      <c r="F46">
        <v>0.9</v>
      </c>
      <c r="G46">
        <v>0.02</v>
      </c>
      <c r="H46">
        <v>1</v>
      </c>
      <c r="I46">
        <v>0.28000000000000003</v>
      </c>
    </row>
    <row r="47" spans="1:18" x14ac:dyDescent="0.25">
      <c r="A47" t="s">
        <v>564</v>
      </c>
      <c r="B47">
        <v>0.62</v>
      </c>
      <c r="C47" t="s">
        <v>141</v>
      </c>
      <c r="D47">
        <v>0.61</v>
      </c>
      <c r="E47">
        <v>0.01</v>
      </c>
      <c r="F47">
        <v>0.66</v>
      </c>
      <c r="G47">
        <v>0.03</v>
      </c>
      <c r="H47">
        <v>0.69</v>
      </c>
      <c r="I47">
        <v>0.02</v>
      </c>
    </row>
    <row r="48" spans="1:18" x14ac:dyDescent="0.25">
      <c r="A48" t="s">
        <v>565</v>
      </c>
      <c r="B48">
        <v>1.25</v>
      </c>
      <c r="C48">
        <v>0.06</v>
      </c>
      <c r="D48">
        <v>0.56000000000000005</v>
      </c>
      <c r="E48">
        <v>0.11</v>
      </c>
      <c r="F48">
        <v>1.1299999999999999</v>
      </c>
      <c r="G48">
        <v>0.19</v>
      </c>
      <c r="H48">
        <v>0.67</v>
      </c>
      <c r="I48">
        <v>0.12</v>
      </c>
    </row>
    <row r="49" spans="1:18" x14ac:dyDescent="0.25">
      <c r="A49" t="s">
        <v>566</v>
      </c>
      <c r="B49">
        <v>0.49</v>
      </c>
      <c r="C49">
        <v>0.04</v>
      </c>
      <c r="D49">
        <v>0.55000000000000004</v>
      </c>
      <c r="E49">
        <v>0.11</v>
      </c>
      <c r="F49">
        <v>0.47</v>
      </c>
      <c r="G49">
        <v>0.04</v>
      </c>
      <c r="H49">
        <v>0.6</v>
      </c>
      <c r="I49">
        <v>0.1</v>
      </c>
    </row>
    <row r="50" spans="1:18" x14ac:dyDescent="0.25">
      <c r="A50" t="s">
        <v>567</v>
      </c>
      <c r="B50">
        <v>0.79</v>
      </c>
      <c r="C50">
        <v>0.03</v>
      </c>
      <c r="D50">
        <v>0.62</v>
      </c>
      <c r="E50" t="s">
        <v>141</v>
      </c>
      <c r="F50">
        <v>0.75</v>
      </c>
      <c r="G50">
        <v>0.06</v>
      </c>
      <c r="H50">
        <v>0.74</v>
      </c>
      <c r="I50">
        <v>0.08</v>
      </c>
    </row>
    <row r="53" spans="1:18" x14ac:dyDescent="0.25">
      <c r="A53" t="s">
        <v>289</v>
      </c>
    </row>
    <row r="54" spans="1:18" x14ac:dyDescent="0.25">
      <c r="A54" t="s">
        <v>581</v>
      </c>
    </row>
    <row r="56" spans="1:18" x14ac:dyDescent="0.25">
      <c r="A56" t="s">
        <v>20</v>
      </c>
      <c r="B56" t="s">
        <v>559</v>
      </c>
      <c r="C56" t="s">
        <v>571</v>
      </c>
      <c r="D56" t="s">
        <v>560</v>
      </c>
      <c r="E56" t="s">
        <v>571</v>
      </c>
      <c r="F56" t="s">
        <v>561</v>
      </c>
      <c r="G56" t="s">
        <v>571</v>
      </c>
      <c r="H56" t="s">
        <v>562</v>
      </c>
      <c r="I56" t="s">
        <v>571</v>
      </c>
      <c r="L56" t="s">
        <v>577</v>
      </c>
    </row>
    <row r="57" spans="1:18" x14ac:dyDescent="0.25">
      <c r="A57" t="s">
        <v>582</v>
      </c>
      <c r="M57" t="s">
        <v>563</v>
      </c>
      <c r="N57" t="s">
        <v>564</v>
      </c>
      <c r="O57" t="s">
        <v>565</v>
      </c>
      <c r="P57" t="s">
        <v>566</v>
      </c>
      <c r="Q57" t="s">
        <v>567</v>
      </c>
    </row>
    <row r="58" spans="1:18" x14ac:dyDescent="0.25">
      <c r="A58" t="s">
        <v>563</v>
      </c>
      <c r="B58">
        <v>0.33</v>
      </c>
      <c r="C58">
        <v>0.06</v>
      </c>
      <c r="D58">
        <v>0.33</v>
      </c>
      <c r="E58">
        <v>7.0000000000000007E-2</v>
      </c>
      <c r="F58">
        <v>0.41</v>
      </c>
      <c r="G58">
        <v>0.01</v>
      </c>
      <c r="H58">
        <v>0.35</v>
      </c>
      <c r="I58">
        <v>0.13</v>
      </c>
      <c r="L58" t="s">
        <v>585</v>
      </c>
    </row>
    <row r="59" spans="1:18" x14ac:dyDescent="0.25">
      <c r="A59" t="s">
        <v>564</v>
      </c>
      <c r="B59">
        <v>0.05</v>
      </c>
      <c r="C59">
        <v>0.01</v>
      </c>
      <c r="D59">
        <v>0.06</v>
      </c>
      <c r="E59">
        <v>0.01</v>
      </c>
      <c r="F59">
        <v>0.09</v>
      </c>
      <c r="G59">
        <v>0.03</v>
      </c>
      <c r="H59">
        <v>0.1</v>
      </c>
      <c r="I59">
        <v>0.06</v>
      </c>
      <c r="L59" t="s">
        <v>573</v>
      </c>
      <c r="M59" t="s">
        <v>574</v>
      </c>
      <c r="N59" t="s">
        <v>575</v>
      </c>
      <c r="O59" t="s">
        <v>575</v>
      </c>
      <c r="P59" t="s">
        <v>574</v>
      </c>
      <c r="Q59" t="s">
        <v>575</v>
      </c>
    </row>
    <row r="60" spans="1:18" x14ac:dyDescent="0.25">
      <c r="A60" t="s">
        <v>565</v>
      </c>
      <c r="B60">
        <v>0.21</v>
      </c>
      <c r="C60">
        <v>0.03</v>
      </c>
      <c r="D60">
        <v>0.13</v>
      </c>
      <c r="E60">
        <v>0.01</v>
      </c>
      <c r="F60">
        <v>0.25</v>
      </c>
      <c r="G60">
        <v>0.05</v>
      </c>
      <c r="H60">
        <v>0.21</v>
      </c>
      <c r="I60">
        <v>0.05</v>
      </c>
      <c r="L60" t="s">
        <v>135</v>
      </c>
      <c r="M60" t="s">
        <v>574</v>
      </c>
      <c r="N60" t="s">
        <v>574</v>
      </c>
      <c r="O60" t="s">
        <v>575</v>
      </c>
      <c r="P60" t="s">
        <v>575</v>
      </c>
      <c r="Q60" t="s">
        <v>574</v>
      </c>
    </row>
    <row r="61" spans="1:18" x14ac:dyDescent="0.25">
      <c r="A61" t="s">
        <v>566</v>
      </c>
      <c r="B61">
        <v>0.13</v>
      </c>
      <c r="C61">
        <v>0.01</v>
      </c>
      <c r="D61">
        <v>0.19</v>
      </c>
      <c r="E61">
        <v>0.01</v>
      </c>
      <c r="F61">
        <v>0.14000000000000001</v>
      </c>
      <c r="G61">
        <v>0.02</v>
      </c>
      <c r="H61">
        <v>0.17</v>
      </c>
      <c r="I61">
        <v>0.01</v>
      </c>
      <c r="L61" t="s">
        <v>573</v>
      </c>
      <c r="M61" t="s">
        <v>576</v>
      </c>
      <c r="N61" t="s">
        <v>574</v>
      </c>
      <c r="O61" t="s">
        <v>574</v>
      </c>
      <c r="P61" t="s">
        <v>574</v>
      </c>
      <c r="Q61" t="s">
        <v>574</v>
      </c>
      <c r="R61" t="s">
        <v>574</v>
      </c>
    </row>
    <row r="62" spans="1:18" x14ac:dyDescent="0.25">
      <c r="A62" t="s">
        <v>567</v>
      </c>
      <c r="B62">
        <v>0.16</v>
      </c>
      <c r="C62">
        <v>0.03</v>
      </c>
      <c r="D62">
        <v>0.15</v>
      </c>
      <c r="E62">
        <v>0.01</v>
      </c>
      <c r="F62">
        <v>0.2</v>
      </c>
      <c r="G62">
        <v>0.03</v>
      </c>
      <c r="H62">
        <v>0.18</v>
      </c>
      <c r="I62">
        <v>0.05</v>
      </c>
      <c r="L62" t="s">
        <v>586</v>
      </c>
    </row>
    <row r="63" spans="1:18" x14ac:dyDescent="0.25">
      <c r="A63" t="s">
        <v>583</v>
      </c>
      <c r="L63" t="s">
        <v>573</v>
      </c>
      <c r="M63" t="s">
        <v>574</v>
      </c>
      <c r="N63" t="s">
        <v>574</v>
      </c>
      <c r="O63" t="s">
        <v>574</v>
      </c>
      <c r="P63" t="s">
        <v>574</v>
      </c>
      <c r="Q63" t="s">
        <v>574</v>
      </c>
    </row>
    <row r="64" spans="1:18" x14ac:dyDescent="0.25">
      <c r="A64" t="s">
        <v>563</v>
      </c>
      <c r="B64">
        <v>0.45</v>
      </c>
      <c r="C64">
        <v>0.14000000000000001</v>
      </c>
      <c r="D64">
        <v>0.24</v>
      </c>
      <c r="E64">
        <v>0.03</v>
      </c>
      <c r="F64">
        <v>0.25</v>
      </c>
      <c r="G64">
        <v>0.02</v>
      </c>
      <c r="H64">
        <v>0.22</v>
      </c>
      <c r="I64">
        <v>0.06</v>
      </c>
      <c r="L64" t="s">
        <v>135</v>
      </c>
      <c r="M64" t="s">
        <v>574</v>
      </c>
      <c r="N64" t="s">
        <v>574</v>
      </c>
      <c r="O64" t="s">
        <v>575</v>
      </c>
      <c r="P64" t="s">
        <v>574</v>
      </c>
      <c r="Q64" t="s">
        <v>575</v>
      </c>
    </row>
    <row r="65" spans="1:18" x14ac:dyDescent="0.25">
      <c r="A65" t="s">
        <v>564</v>
      </c>
      <c r="B65">
        <v>0.4</v>
      </c>
      <c r="C65">
        <v>0.03</v>
      </c>
      <c r="D65">
        <v>0.47</v>
      </c>
      <c r="E65">
        <v>0.03</v>
      </c>
      <c r="F65">
        <v>0.42</v>
      </c>
      <c r="G65">
        <v>0.02</v>
      </c>
      <c r="H65">
        <v>0.4</v>
      </c>
      <c r="I65">
        <v>0.05</v>
      </c>
      <c r="L65" t="s">
        <v>573</v>
      </c>
      <c r="M65" t="s">
        <v>576</v>
      </c>
      <c r="N65" t="s">
        <v>574</v>
      </c>
      <c r="O65" t="s">
        <v>574</v>
      </c>
      <c r="P65" t="s">
        <v>574</v>
      </c>
      <c r="Q65" t="s">
        <v>574</v>
      </c>
      <c r="R65" t="s">
        <v>574</v>
      </c>
    </row>
    <row r="66" spans="1:18" x14ac:dyDescent="0.25">
      <c r="A66" t="s">
        <v>565</v>
      </c>
      <c r="B66">
        <v>0.52</v>
      </c>
      <c r="C66">
        <v>0.09</v>
      </c>
      <c r="D66">
        <v>0.3</v>
      </c>
      <c r="E66">
        <v>0.01</v>
      </c>
      <c r="F66">
        <v>0.57999999999999996</v>
      </c>
      <c r="G66">
        <v>0.19</v>
      </c>
      <c r="H66">
        <v>0.32</v>
      </c>
      <c r="I66">
        <v>0.02</v>
      </c>
      <c r="L66" t="s">
        <v>587</v>
      </c>
    </row>
    <row r="67" spans="1:18" x14ac:dyDescent="0.25">
      <c r="A67" t="s">
        <v>566</v>
      </c>
      <c r="B67">
        <v>0.28000000000000003</v>
      </c>
      <c r="C67">
        <v>0.03</v>
      </c>
      <c r="D67">
        <v>0.15</v>
      </c>
      <c r="E67">
        <v>0.04</v>
      </c>
      <c r="F67">
        <v>0.23</v>
      </c>
      <c r="G67">
        <v>0.05</v>
      </c>
      <c r="H67">
        <v>0.24</v>
      </c>
      <c r="I67">
        <v>0.09</v>
      </c>
      <c r="L67" t="s">
        <v>573</v>
      </c>
      <c r="M67" t="s">
        <v>574</v>
      </c>
      <c r="N67" t="s">
        <v>574</v>
      </c>
      <c r="O67" t="s">
        <v>574</v>
      </c>
      <c r="P67" t="s">
        <v>574</v>
      </c>
      <c r="Q67" t="s">
        <v>574</v>
      </c>
    </row>
    <row r="68" spans="1:18" x14ac:dyDescent="0.25">
      <c r="A68" t="s">
        <v>567</v>
      </c>
      <c r="B68">
        <v>0.4</v>
      </c>
      <c r="C68">
        <v>0.02</v>
      </c>
      <c r="D68">
        <v>0.32</v>
      </c>
      <c r="E68">
        <v>0.01</v>
      </c>
      <c r="F68">
        <v>0.4</v>
      </c>
      <c r="G68">
        <v>0.03</v>
      </c>
      <c r="H68">
        <v>0.31</v>
      </c>
      <c r="I68">
        <v>0.05</v>
      </c>
      <c r="L68" t="s">
        <v>135</v>
      </c>
      <c r="M68" t="s">
        <v>574</v>
      </c>
      <c r="N68" t="s">
        <v>574</v>
      </c>
      <c r="O68" t="s">
        <v>575</v>
      </c>
      <c r="P68" t="s">
        <v>574</v>
      </c>
      <c r="Q68" t="s">
        <v>575</v>
      </c>
    </row>
    <row r="69" spans="1:18" x14ac:dyDescent="0.25">
      <c r="A69" t="s">
        <v>584</v>
      </c>
      <c r="L69" t="s">
        <v>573</v>
      </c>
      <c r="M69" t="s">
        <v>576</v>
      </c>
      <c r="N69" t="s">
        <v>574</v>
      </c>
      <c r="O69" t="s">
        <v>574</v>
      </c>
      <c r="P69" t="s">
        <v>574</v>
      </c>
      <c r="Q69" t="s">
        <v>574</v>
      </c>
      <c r="R69" t="s">
        <v>574</v>
      </c>
    </row>
    <row r="70" spans="1:18" x14ac:dyDescent="0.25">
      <c r="A70" t="s">
        <v>563</v>
      </c>
      <c r="B70">
        <v>0.88</v>
      </c>
      <c r="C70">
        <v>7.0000000000000007E-2</v>
      </c>
      <c r="D70">
        <v>0.73</v>
      </c>
      <c r="E70">
        <v>0.11</v>
      </c>
      <c r="F70">
        <v>0.8</v>
      </c>
      <c r="G70">
        <v>0.04</v>
      </c>
      <c r="H70">
        <v>0.73</v>
      </c>
      <c r="I70">
        <v>0.04</v>
      </c>
    </row>
    <row r="71" spans="1:18" x14ac:dyDescent="0.25">
      <c r="A71" t="s">
        <v>564</v>
      </c>
      <c r="B71">
        <v>0.55000000000000004</v>
      </c>
      <c r="C71">
        <v>0.05</v>
      </c>
      <c r="D71">
        <v>0.6</v>
      </c>
      <c r="E71">
        <v>0.01</v>
      </c>
      <c r="F71">
        <v>0.59</v>
      </c>
      <c r="G71">
        <v>0.01</v>
      </c>
      <c r="H71">
        <v>0.6</v>
      </c>
      <c r="I71" t="s">
        <v>141</v>
      </c>
    </row>
    <row r="72" spans="1:18" x14ac:dyDescent="0.25">
      <c r="A72" t="s">
        <v>565</v>
      </c>
      <c r="B72">
        <v>0.75</v>
      </c>
      <c r="C72">
        <v>0.12</v>
      </c>
      <c r="D72">
        <v>0.46</v>
      </c>
      <c r="E72" t="s">
        <v>141</v>
      </c>
      <c r="F72">
        <v>0.87</v>
      </c>
      <c r="G72">
        <v>0.24</v>
      </c>
      <c r="H72">
        <v>0.56000000000000005</v>
      </c>
      <c r="I72">
        <v>0.03</v>
      </c>
    </row>
    <row r="73" spans="1:18" x14ac:dyDescent="0.25">
      <c r="A73" t="s">
        <v>566</v>
      </c>
      <c r="B73">
        <v>0.47</v>
      </c>
      <c r="C73">
        <v>0.02</v>
      </c>
      <c r="D73">
        <v>0.38</v>
      </c>
      <c r="E73">
        <v>0.06</v>
      </c>
      <c r="F73">
        <v>0.4</v>
      </c>
      <c r="G73">
        <v>0.02</v>
      </c>
      <c r="H73">
        <v>0.44</v>
      </c>
      <c r="I73">
        <v>0.08</v>
      </c>
    </row>
    <row r="74" spans="1:18" x14ac:dyDescent="0.25">
      <c r="A74" t="s">
        <v>567</v>
      </c>
      <c r="B74">
        <v>0.64</v>
      </c>
      <c r="C74">
        <v>0.05</v>
      </c>
      <c r="D74">
        <v>0.52</v>
      </c>
      <c r="E74" t="s">
        <v>141</v>
      </c>
      <c r="F74">
        <v>0.66</v>
      </c>
      <c r="G74">
        <v>0.06</v>
      </c>
      <c r="H74">
        <v>0.56000000000000005</v>
      </c>
      <c r="I74">
        <v>0.01</v>
      </c>
    </row>
    <row r="76" spans="1:18" x14ac:dyDescent="0.25">
      <c r="A76" t="s">
        <v>290</v>
      </c>
    </row>
    <row r="77" spans="1:18" x14ac:dyDescent="0.25">
      <c r="A77" t="s">
        <v>588</v>
      </c>
    </row>
    <row r="79" spans="1:18" x14ac:dyDescent="0.25">
      <c r="A79" t="s">
        <v>20</v>
      </c>
      <c r="B79" t="s">
        <v>559</v>
      </c>
      <c r="C79" t="s">
        <v>571</v>
      </c>
      <c r="D79" t="s">
        <v>560</v>
      </c>
      <c r="E79" t="s">
        <v>571</v>
      </c>
      <c r="F79" t="s">
        <v>561</v>
      </c>
      <c r="G79" t="s">
        <v>571</v>
      </c>
      <c r="H79" t="s">
        <v>562</v>
      </c>
      <c r="I79" t="s">
        <v>571</v>
      </c>
      <c r="L79" t="s">
        <v>577</v>
      </c>
    </row>
    <row r="80" spans="1:18" x14ac:dyDescent="0.25">
      <c r="A80" t="s">
        <v>589</v>
      </c>
      <c r="M80" t="s">
        <v>563</v>
      </c>
      <c r="N80" t="s">
        <v>564</v>
      </c>
      <c r="O80" t="s">
        <v>565</v>
      </c>
      <c r="P80" t="s">
        <v>566</v>
      </c>
      <c r="Q80" t="s">
        <v>567</v>
      </c>
    </row>
    <row r="81" spans="1:18" x14ac:dyDescent="0.25">
      <c r="A81" t="s">
        <v>563</v>
      </c>
      <c r="B81">
        <v>0.28999999999999998</v>
      </c>
      <c r="C81">
        <v>0.11</v>
      </c>
      <c r="D81">
        <v>0.17</v>
      </c>
      <c r="E81">
        <v>0.11</v>
      </c>
      <c r="F81">
        <v>0.21</v>
      </c>
      <c r="G81">
        <v>0.03</v>
      </c>
      <c r="H81">
        <v>0.38</v>
      </c>
      <c r="I81">
        <v>0.17</v>
      </c>
      <c r="L81" t="s">
        <v>592</v>
      </c>
    </row>
    <row r="82" spans="1:18" x14ac:dyDescent="0.25">
      <c r="A82" t="s">
        <v>564</v>
      </c>
      <c r="B82">
        <v>0.32</v>
      </c>
      <c r="C82">
        <v>0.13</v>
      </c>
      <c r="D82">
        <v>0.11</v>
      </c>
      <c r="E82">
        <v>7.0000000000000007E-2</v>
      </c>
      <c r="F82">
        <v>0.18</v>
      </c>
      <c r="G82">
        <v>0.05</v>
      </c>
      <c r="H82">
        <v>0.19</v>
      </c>
      <c r="I82">
        <v>0.08</v>
      </c>
      <c r="L82" t="s">
        <v>573</v>
      </c>
      <c r="M82" t="s">
        <v>574</v>
      </c>
      <c r="N82" t="s">
        <v>574</v>
      </c>
      <c r="O82" t="s">
        <v>575</v>
      </c>
      <c r="P82" t="s">
        <v>574</v>
      </c>
      <c r="Q82" t="s">
        <v>574</v>
      </c>
    </row>
    <row r="83" spans="1:18" x14ac:dyDescent="0.25">
      <c r="A83" t="s">
        <v>565</v>
      </c>
      <c r="B83">
        <v>0.34</v>
      </c>
      <c r="C83">
        <v>0.11</v>
      </c>
      <c r="D83">
        <v>0.19</v>
      </c>
      <c r="E83">
        <v>0.14000000000000001</v>
      </c>
      <c r="F83">
        <v>0.24</v>
      </c>
      <c r="G83">
        <v>7.0000000000000007E-2</v>
      </c>
      <c r="H83">
        <v>0.18</v>
      </c>
      <c r="I83">
        <v>0.08</v>
      </c>
      <c r="L83" t="s">
        <v>135</v>
      </c>
      <c r="M83" t="s">
        <v>574</v>
      </c>
      <c r="N83" t="s">
        <v>574</v>
      </c>
      <c r="O83" t="s">
        <v>593</v>
      </c>
      <c r="P83" t="s">
        <v>574</v>
      </c>
      <c r="Q83" t="s">
        <v>575</v>
      </c>
    </row>
    <row r="84" spans="1:18" x14ac:dyDescent="0.25">
      <c r="A84" t="s">
        <v>566</v>
      </c>
      <c r="B84">
        <v>0.26</v>
      </c>
      <c r="C84">
        <v>0.08</v>
      </c>
      <c r="D84">
        <v>0.21</v>
      </c>
      <c r="E84">
        <v>0.01</v>
      </c>
      <c r="F84">
        <v>0.19</v>
      </c>
      <c r="G84">
        <v>0.06</v>
      </c>
      <c r="H84">
        <v>0.15</v>
      </c>
      <c r="I84">
        <v>0.02</v>
      </c>
      <c r="L84" t="s">
        <v>573</v>
      </c>
      <c r="M84" t="s">
        <v>576</v>
      </c>
      <c r="N84" t="s">
        <v>574</v>
      </c>
      <c r="O84" t="s">
        <v>575</v>
      </c>
      <c r="P84" t="s">
        <v>575</v>
      </c>
      <c r="Q84" t="s">
        <v>574</v>
      </c>
      <c r="R84" t="s">
        <v>575</v>
      </c>
    </row>
    <row r="85" spans="1:18" x14ac:dyDescent="0.25">
      <c r="A85" t="s">
        <v>567</v>
      </c>
      <c r="B85">
        <v>0.3</v>
      </c>
      <c r="C85">
        <v>0.11</v>
      </c>
      <c r="D85">
        <v>0.17</v>
      </c>
      <c r="E85">
        <v>0.08</v>
      </c>
      <c r="F85">
        <v>0.2</v>
      </c>
      <c r="G85">
        <v>0.06</v>
      </c>
      <c r="H85">
        <v>0.22</v>
      </c>
      <c r="I85">
        <v>0.09</v>
      </c>
      <c r="L85" t="s">
        <v>594</v>
      </c>
    </row>
    <row r="86" spans="1:18" x14ac:dyDescent="0.25">
      <c r="A86" t="s">
        <v>590</v>
      </c>
      <c r="L86" t="s">
        <v>573</v>
      </c>
      <c r="M86" t="s">
        <v>575</v>
      </c>
      <c r="N86" t="s">
        <v>574</v>
      </c>
      <c r="O86" t="s">
        <v>574</v>
      </c>
      <c r="P86" t="s">
        <v>574</v>
      </c>
      <c r="Q86" t="s">
        <v>574</v>
      </c>
    </row>
    <row r="87" spans="1:18" x14ac:dyDescent="0.25">
      <c r="A87" t="s">
        <v>563</v>
      </c>
      <c r="B87">
        <v>0.46</v>
      </c>
      <c r="C87">
        <v>0.08</v>
      </c>
      <c r="D87">
        <v>0.14000000000000001</v>
      </c>
      <c r="E87">
        <v>0.02</v>
      </c>
      <c r="F87">
        <v>0.26</v>
      </c>
      <c r="G87">
        <v>0.08</v>
      </c>
      <c r="H87">
        <v>0.17</v>
      </c>
      <c r="I87">
        <v>0.1</v>
      </c>
      <c r="L87" t="s">
        <v>135</v>
      </c>
      <c r="M87" t="s">
        <v>575</v>
      </c>
      <c r="N87" t="s">
        <v>575</v>
      </c>
      <c r="O87" t="s">
        <v>575</v>
      </c>
      <c r="P87" t="s">
        <v>574</v>
      </c>
      <c r="Q87" t="s">
        <v>575</v>
      </c>
    </row>
    <row r="88" spans="1:18" x14ac:dyDescent="0.25">
      <c r="A88" t="s">
        <v>564</v>
      </c>
      <c r="B88">
        <v>0.79</v>
      </c>
      <c r="C88">
        <v>0.13</v>
      </c>
      <c r="D88">
        <v>0.28999999999999998</v>
      </c>
      <c r="E88">
        <v>0.01</v>
      </c>
      <c r="F88">
        <v>0.45</v>
      </c>
      <c r="G88">
        <v>0.21</v>
      </c>
      <c r="H88">
        <v>0.31</v>
      </c>
      <c r="I88">
        <v>0.11</v>
      </c>
      <c r="L88" t="s">
        <v>573</v>
      </c>
      <c r="M88" t="s">
        <v>576</v>
      </c>
      <c r="N88" t="s">
        <v>575</v>
      </c>
      <c r="O88" t="s">
        <v>575</v>
      </c>
      <c r="P88" t="s">
        <v>575</v>
      </c>
      <c r="Q88" t="s">
        <v>574</v>
      </c>
      <c r="R88" t="s">
        <v>575</v>
      </c>
    </row>
    <row r="89" spans="1:18" x14ac:dyDescent="0.25">
      <c r="A89" t="s">
        <v>565</v>
      </c>
      <c r="B89">
        <v>0.99</v>
      </c>
      <c r="C89">
        <v>0.09</v>
      </c>
      <c r="D89">
        <v>0.26</v>
      </c>
      <c r="E89">
        <v>0.03</v>
      </c>
      <c r="F89">
        <v>0.57999999999999996</v>
      </c>
      <c r="G89">
        <v>0.16</v>
      </c>
      <c r="H89">
        <v>0.45</v>
      </c>
      <c r="I89">
        <v>0.23</v>
      </c>
      <c r="L89" t="s">
        <v>595</v>
      </c>
    </row>
    <row r="90" spans="1:18" x14ac:dyDescent="0.25">
      <c r="A90" t="s">
        <v>566</v>
      </c>
      <c r="B90">
        <v>0.18</v>
      </c>
      <c r="C90">
        <v>0.09</v>
      </c>
      <c r="D90">
        <v>0.21</v>
      </c>
      <c r="E90">
        <v>0.01</v>
      </c>
      <c r="F90">
        <v>0.23</v>
      </c>
      <c r="G90">
        <v>0.01</v>
      </c>
      <c r="H90">
        <v>0.17</v>
      </c>
      <c r="I90">
        <v>0.05</v>
      </c>
      <c r="L90" t="s">
        <v>573</v>
      </c>
      <c r="M90" t="s">
        <v>574</v>
      </c>
      <c r="N90" t="s">
        <v>575</v>
      </c>
      <c r="O90" t="s">
        <v>574</v>
      </c>
      <c r="P90" t="s">
        <v>575</v>
      </c>
      <c r="Q90" t="s">
        <v>574</v>
      </c>
    </row>
    <row r="91" spans="1:18" x14ac:dyDescent="0.25">
      <c r="A91" t="s">
        <v>567</v>
      </c>
      <c r="B91">
        <v>0.61</v>
      </c>
      <c r="C91">
        <v>0.1</v>
      </c>
      <c r="D91">
        <v>0.23</v>
      </c>
      <c r="E91" t="s">
        <v>141</v>
      </c>
      <c r="F91">
        <v>0.38</v>
      </c>
      <c r="G91">
        <v>0.11</v>
      </c>
      <c r="H91">
        <v>0.27</v>
      </c>
      <c r="I91">
        <v>0.1</v>
      </c>
      <c r="L91" t="s">
        <v>135</v>
      </c>
      <c r="M91" t="s">
        <v>574</v>
      </c>
      <c r="N91" t="s">
        <v>575</v>
      </c>
      <c r="O91" t="s">
        <v>575</v>
      </c>
      <c r="P91" t="s">
        <v>574</v>
      </c>
      <c r="Q91" t="s">
        <v>575</v>
      </c>
    </row>
    <row r="92" spans="1:18" x14ac:dyDescent="0.25">
      <c r="A92" t="s">
        <v>591</v>
      </c>
      <c r="L92" t="s">
        <v>573</v>
      </c>
      <c r="M92" t="s">
        <v>576</v>
      </c>
      <c r="N92" t="s">
        <v>575</v>
      </c>
      <c r="O92" t="s">
        <v>593</v>
      </c>
      <c r="P92" t="s">
        <v>575</v>
      </c>
      <c r="Q92" t="s">
        <v>574</v>
      </c>
      <c r="R92" t="s">
        <v>575</v>
      </c>
    </row>
    <row r="93" spans="1:18" x14ac:dyDescent="0.25">
      <c r="A93" t="s">
        <v>563</v>
      </c>
      <c r="B93">
        <v>0.9</v>
      </c>
      <c r="C93">
        <v>0.01</v>
      </c>
      <c r="D93">
        <v>0.41</v>
      </c>
      <c r="E93">
        <v>0.05</v>
      </c>
      <c r="F93">
        <v>0.64</v>
      </c>
      <c r="G93">
        <v>0.25</v>
      </c>
      <c r="H93">
        <v>0.67</v>
      </c>
      <c r="I93">
        <v>0.28999999999999998</v>
      </c>
    </row>
    <row r="94" spans="1:18" x14ac:dyDescent="0.25">
      <c r="A94" t="s">
        <v>564</v>
      </c>
      <c r="B94">
        <v>1.27</v>
      </c>
      <c r="C94">
        <v>7.0000000000000007E-2</v>
      </c>
      <c r="D94">
        <v>0.48</v>
      </c>
      <c r="E94">
        <v>0.05</v>
      </c>
      <c r="F94">
        <v>0.76</v>
      </c>
      <c r="G94">
        <v>0.32</v>
      </c>
      <c r="H94">
        <v>0.56999999999999995</v>
      </c>
      <c r="I94">
        <v>0.23</v>
      </c>
    </row>
    <row r="95" spans="1:18" x14ac:dyDescent="0.25">
      <c r="A95" t="s">
        <v>565</v>
      </c>
      <c r="B95">
        <v>1.38</v>
      </c>
      <c r="C95">
        <v>0.05</v>
      </c>
      <c r="D95">
        <v>0.5</v>
      </c>
      <c r="E95">
        <v>0.12</v>
      </c>
      <c r="F95">
        <v>0.85</v>
      </c>
      <c r="G95">
        <v>0.34</v>
      </c>
      <c r="H95">
        <v>0.65</v>
      </c>
      <c r="I95">
        <v>0.33</v>
      </c>
    </row>
    <row r="96" spans="1:18" x14ac:dyDescent="0.25">
      <c r="A96" t="s">
        <v>566</v>
      </c>
      <c r="B96">
        <v>0.51</v>
      </c>
      <c r="C96">
        <v>0.01</v>
      </c>
      <c r="D96">
        <v>0.45</v>
      </c>
      <c r="E96">
        <v>7.0000000000000007E-2</v>
      </c>
      <c r="F96">
        <v>0.46</v>
      </c>
      <c r="G96">
        <v>0.01</v>
      </c>
      <c r="H96">
        <v>0.37</v>
      </c>
      <c r="I96">
        <v>0.02</v>
      </c>
    </row>
    <row r="97" spans="1:18" x14ac:dyDescent="0.25">
      <c r="A97" t="s">
        <v>567</v>
      </c>
      <c r="B97">
        <v>1.02</v>
      </c>
      <c r="C97">
        <v>0.03</v>
      </c>
      <c r="D97">
        <v>0.46</v>
      </c>
      <c r="E97">
        <v>0.05</v>
      </c>
      <c r="F97">
        <v>0.68</v>
      </c>
      <c r="G97">
        <v>0.23</v>
      </c>
      <c r="H97">
        <v>0.56000000000000005</v>
      </c>
      <c r="I97">
        <v>0.21</v>
      </c>
    </row>
    <row r="100" spans="1:18" x14ac:dyDescent="0.25">
      <c r="A100" t="s">
        <v>596</v>
      </c>
    </row>
    <row r="101" spans="1:18" x14ac:dyDescent="0.25">
      <c r="A101" t="s">
        <v>597</v>
      </c>
    </row>
    <row r="103" spans="1:18" x14ac:dyDescent="0.25">
      <c r="A103" t="s">
        <v>20</v>
      </c>
      <c r="B103" t="s">
        <v>559</v>
      </c>
      <c r="C103" t="s">
        <v>571</v>
      </c>
      <c r="D103" t="s">
        <v>560</v>
      </c>
      <c r="E103" t="s">
        <v>571</v>
      </c>
      <c r="F103" t="s">
        <v>561</v>
      </c>
      <c r="G103" t="s">
        <v>571</v>
      </c>
      <c r="H103" t="s">
        <v>562</v>
      </c>
      <c r="I103" t="s">
        <v>571</v>
      </c>
      <c r="L103" t="s">
        <v>577</v>
      </c>
    </row>
    <row r="104" spans="1:18" x14ac:dyDescent="0.25">
      <c r="A104" t="s">
        <v>598</v>
      </c>
      <c r="M104" t="s">
        <v>563</v>
      </c>
      <c r="N104" t="s">
        <v>564</v>
      </c>
      <c r="O104" t="s">
        <v>565</v>
      </c>
      <c r="P104" t="s">
        <v>566</v>
      </c>
      <c r="Q104" t="s">
        <v>567</v>
      </c>
    </row>
    <row r="105" spans="1:18" x14ac:dyDescent="0.25">
      <c r="A105" t="s">
        <v>563</v>
      </c>
      <c r="B105">
        <v>0.28000000000000003</v>
      </c>
      <c r="C105">
        <v>0.12</v>
      </c>
      <c r="D105">
        <v>0.32</v>
      </c>
      <c r="E105">
        <v>0.11</v>
      </c>
      <c r="F105">
        <v>0.4</v>
      </c>
      <c r="G105">
        <v>0.08</v>
      </c>
      <c r="H105">
        <v>0.28000000000000003</v>
      </c>
      <c r="I105">
        <v>0.12</v>
      </c>
      <c r="L105" t="s">
        <v>601</v>
      </c>
    </row>
    <row r="106" spans="1:18" x14ac:dyDescent="0.25">
      <c r="A106" t="s">
        <v>564</v>
      </c>
      <c r="B106">
        <v>0.06</v>
      </c>
      <c r="C106">
        <v>0.01</v>
      </c>
      <c r="D106">
        <v>0.14000000000000001</v>
      </c>
      <c r="E106">
        <v>0.05</v>
      </c>
      <c r="F106">
        <v>0.19</v>
      </c>
      <c r="G106">
        <v>0.08</v>
      </c>
      <c r="H106">
        <v>0.24</v>
      </c>
      <c r="I106">
        <v>0.15</v>
      </c>
      <c r="L106" t="s">
        <v>573</v>
      </c>
      <c r="M106" t="s">
        <v>574</v>
      </c>
      <c r="N106" t="s">
        <v>574</v>
      </c>
      <c r="O106" t="s">
        <v>593</v>
      </c>
      <c r="P106" t="s">
        <v>574</v>
      </c>
      <c r="Q106" t="s">
        <v>575</v>
      </c>
    </row>
    <row r="107" spans="1:18" x14ac:dyDescent="0.25">
      <c r="A107" t="s">
        <v>565</v>
      </c>
      <c r="B107">
        <v>0.25</v>
      </c>
      <c r="C107">
        <v>0.04</v>
      </c>
      <c r="D107">
        <v>0.28999999999999998</v>
      </c>
      <c r="E107">
        <v>0.05</v>
      </c>
      <c r="F107">
        <v>0.55000000000000004</v>
      </c>
      <c r="G107">
        <v>0.15</v>
      </c>
      <c r="H107">
        <v>0.51</v>
      </c>
      <c r="I107">
        <v>0.15</v>
      </c>
      <c r="L107" t="s">
        <v>135</v>
      </c>
      <c r="M107" t="s">
        <v>574</v>
      </c>
      <c r="N107" t="s">
        <v>575</v>
      </c>
      <c r="O107" t="s">
        <v>575</v>
      </c>
      <c r="P107" t="s">
        <v>575</v>
      </c>
      <c r="Q107" t="s">
        <v>574</v>
      </c>
    </row>
    <row r="108" spans="1:18" x14ac:dyDescent="0.25">
      <c r="A108" t="s">
        <v>566</v>
      </c>
      <c r="B108">
        <v>0.17</v>
      </c>
      <c r="C108">
        <v>0.02</v>
      </c>
      <c r="D108">
        <v>0.32</v>
      </c>
      <c r="E108">
        <v>0.02</v>
      </c>
      <c r="F108">
        <v>0.24</v>
      </c>
      <c r="G108">
        <v>0.05</v>
      </c>
      <c r="H108">
        <v>0.33</v>
      </c>
      <c r="I108">
        <v>7.0000000000000007E-2</v>
      </c>
      <c r="L108" t="s">
        <v>573</v>
      </c>
      <c r="M108" t="s">
        <v>576</v>
      </c>
      <c r="N108" t="s">
        <v>574</v>
      </c>
      <c r="O108" t="s">
        <v>575</v>
      </c>
      <c r="P108" t="s">
        <v>575</v>
      </c>
      <c r="Q108" t="s">
        <v>574</v>
      </c>
      <c r="R108" t="s">
        <v>575</v>
      </c>
    </row>
    <row r="109" spans="1:18" x14ac:dyDescent="0.25">
      <c r="A109" t="s">
        <v>567</v>
      </c>
      <c r="B109">
        <v>0.19</v>
      </c>
      <c r="C109">
        <v>0.05</v>
      </c>
      <c r="D109">
        <v>0.27</v>
      </c>
      <c r="E109">
        <v>0.05</v>
      </c>
      <c r="F109">
        <v>0.34</v>
      </c>
      <c r="G109">
        <v>0.09</v>
      </c>
      <c r="H109">
        <v>0.34</v>
      </c>
      <c r="I109">
        <v>0.12</v>
      </c>
      <c r="L109" t="s">
        <v>602</v>
      </c>
    </row>
    <row r="110" spans="1:18" x14ac:dyDescent="0.25">
      <c r="A110" t="s">
        <v>599</v>
      </c>
      <c r="L110" t="s">
        <v>573</v>
      </c>
      <c r="M110" t="s">
        <v>574</v>
      </c>
      <c r="N110" t="s">
        <v>574</v>
      </c>
      <c r="O110" t="s">
        <v>574</v>
      </c>
      <c r="P110" t="s">
        <v>574</v>
      </c>
      <c r="Q110" t="s">
        <v>574</v>
      </c>
    </row>
    <row r="111" spans="1:18" x14ac:dyDescent="0.25">
      <c r="A111" t="s">
        <v>563</v>
      </c>
      <c r="B111">
        <v>0.33</v>
      </c>
      <c r="C111">
        <v>0.02</v>
      </c>
      <c r="D111">
        <v>0.23</v>
      </c>
      <c r="E111">
        <v>0.06</v>
      </c>
      <c r="F111">
        <v>0.24</v>
      </c>
      <c r="G111">
        <v>0.03</v>
      </c>
      <c r="H111">
        <v>0.17</v>
      </c>
      <c r="I111">
        <v>0.04</v>
      </c>
      <c r="L111" t="s">
        <v>135</v>
      </c>
      <c r="M111" t="s">
        <v>574</v>
      </c>
      <c r="N111" t="s">
        <v>575</v>
      </c>
      <c r="O111" t="s">
        <v>574</v>
      </c>
      <c r="P111" t="s">
        <v>574</v>
      </c>
      <c r="Q111" t="s">
        <v>574</v>
      </c>
    </row>
    <row r="112" spans="1:18" x14ac:dyDescent="0.25">
      <c r="A112" t="s">
        <v>564</v>
      </c>
      <c r="B112">
        <v>0.5</v>
      </c>
      <c r="C112">
        <v>0.05</v>
      </c>
      <c r="D112">
        <v>1.1499999999999999</v>
      </c>
      <c r="E112">
        <v>0.19</v>
      </c>
      <c r="F112">
        <v>0.88</v>
      </c>
      <c r="G112">
        <v>0.03</v>
      </c>
      <c r="H112">
        <v>0.98</v>
      </c>
      <c r="I112">
        <v>0.09</v>
      </c>
      <c r="L112" t="s">
        <v>573</v>
      </c>
      <c r="M112" t="s">
        <v>576</v>
      </c>
      <c r="N112" t="s">
        <v>574</v>
      </c>
      <c r="O112" t="s">
        <v>574</v>
      </c>
      <c r="P112" t="s">
        <v>574</v>
      </c>
      <c r="Q112" t="s">
        <v>575</v>
      </c>
      <c r="R112" t="s">
        <v>574</v>
      </c>
    </row>
    <row r="113" spans="1:18" x14ac:dyDescent="0.25">
      <c r="A113" t="s">
        <v>565</v>
      </c>
      <c r="B113">
        <v>0.64</v>
      </c>
      <c r="C113">
        <v>0.12</v>
      </c>
      <c r="D113">
        <v>0.63</v>
      </c>
      <c r="E113">
        <v>0.02</v>
      </c>
      <c r="F113">
        <v>1.27</v>
      </c>
      <c r="G113">
        <v>0.49</v>
      </c>
      <c r="H113">
        <v>0.75</v>
      </c>
      <c r="I113" t="s">
        <v>141</v>
      </c>
      <c r="L113" t="s">
        <v>603</v>
      </c>
    </row>
    <row r="114" spans="1:18" x14ac:dyDescent="0.25">
      <c r="A114" t="s">
        <v>566</v>
      </c>
      <c r="B114">
        <v>0.36</v>
      </c>
      <c r="C114">
        <v>7.0000000000000007E-2</v>
      </c>
      <c r="D114">
        <v>0.26</v>
      </c>
      <c r="E114">
        <v>7.0000000000000007E-2</v>
      </c>
      <c r="F114">
        <v>0.37</v>
      </c>
      <c r="G114">
        <v>0.03</v>
      </c>
      <c r="H114">
        <v>0.42</v>
      </c>
      <c r="I114">
        <v>0.09</v>
      </c>
      <c r="L114" t="s">
        <v>573</v>
      </c>
      <c r="M114" t="s">
        <v>574</v>
      </c>
      <c r="N114" t="s">
        <v>575</v>
      </c>
      <c r="O114" t="s">
        <v>593</v>
      </c>
      <c r="P114" t="s">
        <v>574</v>
      </c>
      <c r="Q114" t="s">
        <v>575</v>
      </c>
    </row>
    <row r="115" spans="1:18" x14ac:dyDescent="0.25">
      <c r="A115" t="s">
        <v>567</v>
      </c>
      <c r="B115">
        <v>0.46</v>
      </c>
      <c r="C115">
        <v>0.05</v>
      </c>
      <c r="D115">
        <v>0.56999999999999995</v>
      </c>
      <c r="E115">
        <v>0.05</v>
      </c>
      <c r="F115">
        <v>0.69</v>
      </c>
      <c r="G115">
        <v>0.13</v>
      </c>
      <c r="H115">
        <v>0.57999999999999996</v>
      </c>
      <c r="I115">
        <v>0.05</v>
      </c>
      <c r="L115" t="s">
        <v>135</v>
      </c>
      <c r="M115" t="s">
        <v>574</v>
      </c>
      <c r="N115" t="s">
        <v>574</v>
      </c>
      <c r="O115" t="s">
        <v>574</v>
      </c>
      <c r="P115" t="s">
        <v>574</v>
      </c>
      <c r="Q115" t="s">
        <v>574</v>
      </c>
    </row>
    <row r="116" spans="1:18" x14ac:dyDescent="0.25">
      <c r="A116" t="s">
        <v>600</v>
      </c>
      <c r="L116" t="s">
        <v>573</v>
      </c>
      <c r="M116" t="s">
        <v>576</v>
      </c>
      <c r="N116" t="s">
        <v>574</v>
      </c>
      <c r="O116" t="s">
        <v>575</v>
      </c>
      <c r="P116" t="s">
        <v>574</v>
      </c>
      <c r="Q116" t="s">
        <v>574</v>
      </c>
      <c r="R116" t="s">
        <v>574</v>
      </c>
    </row>
    <row r="117" spans="1:18" x14ac:dyDescent="0.25">
      <c r="A117" t="s">
        <v>563</v>
      </c>
      <c r="B117">
        <v>0.7</v>
      </c>
      <c r="C117">
        <v>0.14000000000000001</v>
      </c>
      <c r="D117">
        <v>0.7</v>
      </c>
      <c r="E117">
        <v>0.22</v>
      </c>
      <c r="F117">
        <v>0.77</v>
      </c>
      <c r="G117">
        <v>0.1</v>
      </c>
      <c r="H117">
        <v>0.57999999999999996</v>
      </c>
      <c r="I117">
        <v>0.05</v>
      </c>
    </row>
    <row r="118" spans="1:18" x14ac:dyDescent="0.25">
      <c r="A118" t="s">
        <v>564</v>
      </c>
      <c r="B118">
        <v>0.7</v>
      </c>
      <c r="C118">
        <v>0.08</v>
      </c>
      <c r="D118">
        <v>1.47</v>
      </c>
      <c r="E118">
        <v>0.27</v>
      </c>
      <c r="F118">
        <v>1.25</v>
      </c>
      <c r="G118">
        <v>0.11</v>
      </c>
      <c r="H118">
        <v>1.47</v>
      </c>
      <c r="I118">
        <v>0.05</v>
      </c>
    </row>
    <row r="119" spans="1:18" x14ac:dyDescent="0.25">
      <c r="A119" t="s">
        <v>565</v>
      </c>
      <c r="B119">
        <v>0.93</v>
      </c>
      <c r="C119">
        <v>0.16</v>
      </c>
      <c r="D119">
        <v>0.99</v>
      </c>
      <c r="E119">
        <v>7.0000000000000007E-2</v>
      </c>
      <c r="F119">
        <v>1.88</v>
      </c>
      <c r="G119">
        <v>0.64</v>
      </c>
      <c r="H119">
        <v>1.34</v>
      </c>
      <c r="I119">
        <v>0.16</v>
      </c>
    </row>
    <row r="120" spans="1:18" x14ac:dyDescent="0.25">
      <c r="A120" t="s">
        <v>566</v>
      </c>
      <c r="B120">
        <v>0.6</v>
      </c>
      <c r="C120">
        <v>7.0000000000000007E-2</v>
      </c>
      <c r="D120">
        <v>0.64</v>
      </c>
      <c r="E120">
        <v>0.09</v>
      </c>
      <c r="F120">
        <v>0.66</v>
      </c>
      <c r="G120">
        <v>0.04</v>
      </c>
      <c r="H120">
        <v>0.79</v>
      </c>
      <c r="I120">
        <v>0.02</v>
      </c>
    </row>
    <row r="121" spans="1:18" x14ac:dyDescent="0.25">
      <c r="A121" t="s">
        <v>567</v>
      </c>
      <c r="B121">
        <v>0.73</v>
      </c>
      <c r="C121">
        <v>0.11</v>
      </c>
      <c r="D121">
        <v>0.95</v>
      </c>
      <c r="E121">
        <v>0.12</v>
      </c>
      <c r="F121">
        <v>1.1399999999999999</v>
      </c>
      <c r="G121">
        <v>0.22</v>
      </c>
      <c r="H121">
        <v>1.04</v>
      </c>
      <c r="I121">
        <v>0.06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2"/>
  <sheetViews>
    <sheetView workbookViewId="0">
      <selection activeCell="E48" sqref="E48"/>
    </sheetView>
  </sheetViews>
  <sheetFormatPr defaultColWidth="8.85546875" defaultRowHeight="15" x14ac:dyDescent="0.25"/>
  <cols>
    <col min="1" max="1" width="19.42578125" bestFit="1" customWidth="1"/>
    <col min="2" max="2" width="27.7109375" bestFit="1" customWidth="1"/>
    <col min="3" max="3" width="11.42578125" bestFit="1" customWidth="1"/>
    <col min="4" max="4" width="30.42578125" bestFit="1" customWidth="1"/>
    <col min="5" max="5" width="11.42578125" bestFit="1" customWidth="1"/>
    <col min="6" max="6" width="14.28515625" bestFit="1" customWidth="1"/>
    <col min="7" max="8" width="11.42578125" bestFit="1" customWidth="1"/>
    <col min="9" max="9" width="12.42578125" bestFit="1" customWidth="1"/>
    <col min="10" max="10" width="11.42578125" bestFit="1" customWidth="1"/>
    <col min="11" max="11" width="9.42578125" bestFit="1" customWidth="1"/>
    <col min="12" max="14" width="5.42578125" bestFit="1" customWidth="1"/>
    <col min="15" max="15" width="13.7109375" customWidth="1"/>
  </cols>
  <sheetData>
    <row r="1" spans="1:10" x14ac:dyDescent="0.25">
      <c r="A1" s="13" t="s">
        <v>274</v>
      </c>
    </row>
    <row r="2" spans="1:10" x14ac:dyDescent="0.25">
      <c r="A2" s="8"/>
    </row>
    <row r="3" spans="1:10" x14ac:dyDescent="0.25">
      <c r="A3" s="14" t="s">
        <v>292</v>
      </c>
      <c r="B3" s="8" t="s">
        <v>159</v>
      </c>
    </row>
    <row r="4" spans="1:10" x14ac:dyDescent="0.25">
      <c r="A4" t="s">
        <v>155</v>
      </c>
      <c r="B4" t="s">
        <v>156</v>
      </c>
      <c r="D4" t="s">
        <v>157</v>
      </c>
      <c r="G4" s="9" t="s">
        <v>158</v>
      </c>
      <c r="H4" s="9"/>
      <c r="I4" s="9" t="s">
        <v>131</v>
      </c>
      <c r="J4" s="9"/>
    </row>
    <row r="5" spans="1:10" x14ac:dyDescent="0.25">
      <c r="B5" t="s">
        <v>134</v>
      </c>
      <c r="C5" t="s">
        <v>135</v>
      </c>
      <c r="D5" t="s">
        <v>134</v>
      </c>
      <c r="E5" t="s">
        <v>135</v>
      </c>
      <c r="F5" t="s">
        <v>0</v>
      </c>
      <c r="G5" s="9" t="s">
        <v>136</v>
      </c>
      <c r="H5" s="9" t="s">
        <v>41</v>
      </c>
      <c r="I5" s="9" t="s">
        <v>136</v>
      </c>
      <c r="J5" s="9" t="s">
        <v>41</v>
      </c>
    </row>
    <row r="6" spans="1:10" x14ac:dyDescent="0.25">
      <c r="A6" t="s">
        <v>129</v>
      </c>
      <c r="G6" s="9"/>
      <c r="H6" s="9"/>
      <c r="I6" s="9"/>
      <c r="J6" s="9"/>
    </row>
    <row r="7" spans="1:10" x14ac:dyDescent="0.25">
      <c r="A7" t="s">
        <v>137</v>
      </c>
      <c r="B7" t="s">
        <v>160</v>
      </c>
      <c r="C7" t="s">
        <v>138</v>
      </c>
      <c r="D7" t="s">
        <v>177</v>
      </c>
      <c r="E7" t="s">
        <v>138</v>
      </c>
      <c r="F7" t="s">
        <v>197</v>
      </c>
      <c r="G7" s="9" t="s">
        <v>139</v>
      </c>
      <c r="H7" s="9" t="s">
        <v>139</v>
      </c>
      <c r="I7" s="9" t="s">
        <v>139</v>
      </c>
      <c r="J7" s="9" t="s">
        <v>139</v>
      </c>
    </row>
    <row r="8" spans="1:10" x14ac:dyDescent="0.25">
      <c r="A8" t="s">
        <v>140</v>
      </c>
      <c r="B8" t="s">
        <v>138</v>
      </c>
      <c r="C8" t="s">
        <v>161</v>
      </c>
      <c r="D8" t="s">
        <v>138</v>
      </c>
      <c r="E8" t="s">
        <v>178</v>
      </c>
      <c r="F8" t="s">
        <v>198</v>
      </c>
      <c r="G8" s="9" t="s">
        <v>139</v>
      </c>
      <c r="H8" s="9" t="s">
        <v>141</v>
      </c>
      <c r="I8" s="9" t="s">
        <v>139</v>
      </c>
      <c r="J8" s="9" t="s">
        <v>141</v>
      </c>
    </row>
    <row r="9" spans="1:10" x14ac:dyDescent="0.25">
      <c r="A9" t="s">
        <v>162</v>
      </c>
      <c r="B9" t="s">
        <v>138</v>
      </c>
      <c r="C9" t="s">
        <v>138</v>
      </c>
      <c r="D9" t="s">
        <v>179</v>
      </c>
      <c r="E9" t="s">
        <v>186</v>
      </c>
      <c r="F9" t="s">
        <v>199</v>
      </c>
      <c r="G9" s="9" t="s">
        <v>139</v>
      </c>
      <c r="H9" s="9" t="s">
        <v>139</v>
      </c>
      <c r="I9" s="9" t="s">
        <v>139</v>
      </c>
      <c r="J9" s="9" t="s">
        <v>139</v>
      </c>
    </row>
    <row r="10" spans="1:10" x14ac:dyDescent="0.25">
      <c r="A10" t="s">
        <v>163</v>
      </c>
      <c r="B10" t="s">
        <v>138</v>
      </c>
      <c r="C10" t="s">
        <v>138</v>
      </c>
      <c r="D10" t="s">
        <v>177</v>
      </c>
      <c r="E10" t="s">
        <v>187</v>
      </c>
      <c r="F10" t="s">
        <v>200</v>
      </c>
      <c r="G10" s="9" t="s">
        <v>139</v>
      </c>
      <c r="H10" s="9">
        <v>0.03</v>
      </c>
      <c r="I10" s="9" t="s">
        <v>139</v>
      </c>
      <c r="J10" s="9">
        <v>0.04</v>
      </c>
    </row>
    <row r="11" spans="1:10" x14ac:dyDescent="0.25">
      <c r="A11" t="s">
        <v>142</v>
      </c>
      <c r="B11" t="s">
        <v>138</v>
      </c>
      <c r="C11" t="s">
        <v>138</v>
      </c>
      <c r="D11" t="s">
        <v>180</v>
      </c>
      <c r="E11" t="s">
        <v>188</v>
      </c>
      <c r="F11" t="s">
        <v>139</v>
      </c>
      <c r="G11" s="9" t="s">
        <v>139</v>
      </c>
      <c r="H11" s="9">
        <v>0.01</v>
      </c>
      <c r="I11" s="9" t="s">
        <v>139</v>
      </c>
      <c r="J11" s="9">
        <v>0.03</v>
      </c>
    </row>
    <row r="12" spans="1:10" x14ac:dyDescent="0.25">
      <c r="A12" t="s">
        <v>143</v>
      </c>
      <c r="B12" t="s">
        <v>138</v>
      </c>
      <c r="C12" t="s">
        <v>138</v>
      </c>
      <c r="D12" t="s">
        <v>177</v>
      </c>
      <c r="E12" t="s">
        <v>189</v>
      </c>
      <c r="F12" t="s">
        <v>201</v>
      </c>
      <c r="G12" s="9">
        <v>0.15</v>
      </c>
      <c r="H12" s="9">
        <v>0.06</v>
      </c>
      <c r="I12" s="9">
        <v>0.18</v>
      </c>
      <c r="J12" s="9">
        <v>0.11</v>
      </c>
    </row>
    <row r="13" spans="1:10" x14ac:dyDescent="0.25">
      <c r="A13" t="s">
        <v>144</v>
      </c>
      <c r="B13" t="s">
        <v>164</v>
      </c>
      <c r="C13" t="s">
        <v>166</v>
      </c>
      <c r="D13" t="s">
        <v>181</v>
      </c>
      <c r="E13" t="s">
        <v>190</v>
      </c>
      <c r="F13" t="s">
        <v>202</v>
      </c>
      <c r="G13" s="9" t="s">
        <v>139</v>
      </c>
      <c r="H13" s="9" t="s">
        <v>139</v>
      </c>
      <c r="I13" s="9" t="s">
        <v>139</v>
      </c>
      <c r="J13" s="9" t="s">
        <v>139</v>
      </c>
    </row>
    <row r="14" spans="1:10" x14ac:dyDescent="0.25">
      <c r="A14" t="s">
        <v>133</v>
      </c>
      <c r="D14" t="s">
        <v>165</v>
      </c>
      <c r="E14" t="s">
        <v>167</v>
      </c>
      <c r="F14" t="s">
        <v>203</v>
      </c>
      <c r="G14" s="5">
        <v>0.15</v>
      </c>
      <c r="H14" s="5">
        <v>0.1</v>
      </c>
      <c r="I14" s="5">
        <v>0.18</v>
      </c>
      <c r="J14" s="5">
        <v>0.18</v>
      </c>
    </row>
    <row r="15" spans="1:10" x14ac:dyDescent="0.25">
      <c r="A15" t="s">
        <v>128</v>
      </c>
      <c r="G15" s="9"/>
      <c r="H15" s="9"/>
      <c r="I15" s="9"/>
      <c r="J15" s="9"/>
    </row>
    <row r="16" spans="1:10" x14ac:dyDescent="0.25">
      <c r="A16" t="s">
        <v>137</v>
      </c>
      <c r="B16" t="s">
        <v>168</v>
      </c>
      <c r="C16" t="s">
        <v>176</v>
      </c>
      <c r="D16" t="s">
        <v>182</v>
      </c>
      <c r="E16" t="s">
        <v>138</v>
      </c>
      <c r="F16" t="s">
        <v>204</v>
      </c>
      <c r="G16" s="9" t="s">
        <v>139</v>
      </c>
      <c r="H16" s="9" t="s">
        <v>139</v>
      </c>
      <c r="I16" s="9" t="s">
        <v>139</v>
      </c>
      <c r="J16" s="9" t="s">
        <v>139</v>
      </c>
    </row>
    <row r="17" spans="1:10" x14ac:dyDescent="0.25">
      <c r="A17" t="s">
        <v>140</v>
      </c>
      <c r="B17" t="s">
        <v>138</v>
      </c>
      <c r="C17" t="s">
        <v>138</v>
      </c>
      <c r="D17" t="s">
        <v>138</v>
      </c>
      <c r="E17" t="s">
        <v>191</v>
      </c>
      <c r="F17" t="s">
        <v>205</v>
      </c>
      <c r="G17" s="9" t="s">
        <v>139</v>
      </c>
      <c r="H17" s="9">
        <v>0.02</v>
      </c>
      <c r="I17" s="9" t="s">
        <v>139</v>
      </c>
      <c r="J17" s="9">
        <v>0.03</v>
      </c>
    </row>
    <row r="18" spans="1:10" x14ac:dyDescent="0.25">
      <c r="A18" t="s">
        <v>162</v>
      </c>
      <c r="B18" t="s">
        <v>138</v>
      </c>
      <c r="C18" t="s">
        <v>138</v>
      </c>
      <c r="D18" t="s">
        <v>183</v>
      </c>
      <c r="E18" t="s">
        <v>192</v>
      </c>
      <c r="F18" t="s">
        <v>206</v>
      </c>
      <c r="G18" s="9" t="s">
        <v>141</v>
      </c>
      <c r="H18" s="9" t="s">
        <v>141</v>
      </c>
      <c r="I18" s="9">
        <v>0.01</v>
      </c>
      <c r="J18" s="9" t="s">
        <v>141</v>
      </c>
    </row>
    <row r="19" spans="1:10" x14ac:dyDescent="0.25">
      <c r="A19" t="s">
        <v>163</v>
      </c>
      <c r="D19" t="s">
        <v>169</v>
      </c>
      <c r="E19" t="s">
        <v>193</v>
      </c>
      <c r="F19" t="s">
        <v>207</v>
      </c>
      <c r="G19" s="9" t="s">
        <v>139</v>
      </c>
      <c r="H19" s="9">
        <v>0.04</v>
      </c>
      <c r="I19" s="9" t="s">
        <v>139</v>
      </c>
      <c r="J19" s="9">
        <v>7.0000000000000007E-2</v>
      </c>
    </row>
    <row r="20" spans="1:10" x14ac:dyDescent="0.25">
      <c r="A20" t="s">
        <v>142</v>
      </c>
      <c r="B20" t="s">
        <v>139</v>
      </c>
      <c r="C20" t="s">
        <v>139</v>
      </c>
      <c r="D20" t="s">
        <v>184</v>
      </c>
      <c r="E20" t="s">
        <v>194</v>
      </c>
      <c r="F20" t="s">
        <v>139</v>
      </c>
      <c r="G20" s="9" t="s">
        <v>139</v>
      </c>
      <c r="H20" s="9" t="s">
        <v>141</v>
      </c>
      <c r="I20" s="9" t="s">
        <v>139</v>
      </c>
      <c r="J20" s="9">
        <v>0.01</v>
      </c>
    </row>
    <row r="21" spans="1:10" x14ac:dyDescent="0.25">
      <c r="A21" t="s">
        <v>143</v>
      </c>
      <c r="B21" t="s">
        <v>139</v>
      </c>
      <c r="C21" t="s">
        <v>139</v>
      </c>
      <c r="D21" t="s">
        <v>185</v>
      </c>
      <c r="E21" t="s">
        <v>195</v>
      </c>
      <c r="F21" t="s">
        <v>208</v>
      </c>
      <c r="G21" s="9" t="s">
        <v>139</v>
      </c>
      <c r="H21" s="9">
        <v>0.1</v>
      </c>
      <c r="I21" s="9" t="s">
        <v>139</v>
      </c>
      <c r="J21" s="9">
        <v>0.16</v>
      </c>
    </row>
    <row r="22" spans="1:10" x14ac:dyDescent="0.25">
      <c r="A22" t="s">
        <v>144</v>
      </c>
      <c r="B22" t="s">
        <v>171</v>
      </c>
      <c r="C22" t="s">
        <v>173</v>
      </c>
      <c r="D22" t="s">
        <v>145</v>
      </c>
      <c r="E22" t="s">
        <v>196</v>
      </c>
      <c r="F22" t="s">
        <v>209</v>
      </c>
      <c r="G22" s="9" t="s">
        <v>139</v>
      </c>
      <c r="H22" s="9">
        <v>0</v>
      </c>
      <c r="I22" s="9" t="s">
        <v>139</v>
      </c>
      <c r="J22" s="9">
        <v>0.01</v>
      </c>
    </row>
    <row r="23" spans="1:10" x14ac:dyDescent="0.25">
      <c r="A23" t="s">
        <v>133</v>
      </c>
      <c r="D23" t="s">
        <v>172</v>
      </c>
      <c r="E23" t="s">
        <v>174</v>
      </c>
      <c r="F23" t="s">
        <v>175</v>
      </c>
      <c r="G23" s="5">
        <v>0</v>
      </c>
      <c r="H23" s="5">
        <v>0.17</v>
      </c>
      <c r="I23" s="5">
        <v>0.01</v>
      </c>
      <c r="J23" s="5">
        <v>0.28000000000000003</v>
      </c>
    </row>
    <row r="25" spans="1:10" x14ac:dyDescent="0.25">
      <c r="A25" s="3" t="s">
        <v>170</v>
      </c>
      <c r="G25" s="10" t="s">
        <v>263</v>
      </c>
      <c r="H25">
        <f>(G23+H23)/(I23+J23)</f>
        <v>0.58620689655172409</v>
      </c>
    </row>
    <row r="26" spans="1:10" x14ac:dyDescent="0.25">
      <c r="A26" t="s">
        <v>138</v>
      </c>
      <c r="B26" t="s">
        <v>146</v>
      </c>
      <c r="C26" t="s">
        <v>147</v>
      </c>
      <c r="D26" t="s">
        <v>148</v>
      </c>
      <c r="E26" t="s">
        <v>149</v>
      </c>
    </row>
    <row r="27" spans="1:10" x14ac:dyDescent="0.25">
      <c r="A27" t="s">
        <v>132</v>
      </c>
      <c r="B27" t="s">
        <v>146</v>
      </c>
      <c r="C27" t="s">
        <v>147</v>
      </c>
      <c r="D27" t="s">
        <v>150</v>
      </c>
    </row>
    <row r="28" spans="1:10" x14ac:dyDescent="0.25">
      <c r="A28" t="s">
        <v>134</v>
      </c>
      <c r="B28" t="s">
        <v>146</v>
      </c>
      <c r="C28" t="s">
        <v>151</v>
      </c>
      <c r="D28" t="s">
        <v>152</v>
      </c>
    </row>
    <row r="29" spans="1:10" x14ac:dyDescent="0.25">
      <c r="A29" t="s">
        <v>135</v>
      </c>
      <c r="B29" t="s">
        <v>146</v>
      </c>
      <c r="C29" t="s">
        <v>153</v>
      </c>
      <c r="D29" t="s">
        <v>154</v>
      </c>
    </row>
    <row r="31" spans="1:10" ht="112.5" customHeight="1" x14ac:dyDescent="0.25">
      <c r="A31" s="45" t="s">
        <v>159</v>
      </c>
      <c r="B31" s="45"/>
      <c r="C31" s="45"/>
      <c r="D31" s="45"/>
      <c r="E31" s="45"/>
    </row>
    <row r="32" spans="1:10" ht="18" customHeight="1" x14ac:dyDescent="0.25">
      <c r="B32" s="21" t="s">
        <v>629</v>
      </c>
      <c r="C32" s="21" t="s">
        <v>630</v>
      </c>
    </row>
    <row r="33" spans="1:15" ht="18" customHeight="1" x14ac:dyDescent="0.25"/>
    <row r="34" spans="1:15" ht="18" customHeight="1" x14ac:dyDescent="0.25">
      <c r="A34" s="13" t="s">
        <v>291</v>
      </c>
      <c r="G34" t="s">
        <v>617</v>
      </c>
    </row>
    <row r="35" spans="1:15" ht="18" customHeight="1" x14ac:dyDescent="0.25">
      <c r="G35" t="s">
        <v>618</v>
      </c>
      <c r="H35" t="s">
        <v>607</v>
      </c>
      <c r="I35" t="s">
        <v>606</v>
      </c>
      <c r="J35" t="s">
        <v>608</v>
      </c>
      <c r="K35" t="s">
        <v>482</v>
      </c>
      <c r="L35" t="s">
        <v>657</v>
      </c>
      <c r="M35" t="s">
        <v>733</v>
      </c>
      <c r="N35" t="s">
        <v>734</v>
      </c>
    </row>
    <row r="36" spans="1:15" ht="18" customHeight="1" x14ac:dyDescent="0.25">
      <c r="F36" t="s">
        <v>128</v>
      </c>
      <c r="G36" t="s">
        <v>736</v>
      </c>
      <c r="H36">
        <v>36</v>
      </c>
      <c r="I36">
        <v>49</v>
      </c>
      <c r="J36">
        <v>15</v>
      </c>
      <c r="K36">
        <v>1.27</v>
      </c>
      <c r="L36">
        <v>6.8</v>
      </c>
      <c r="M36">
        <v>2</v>
      </c>
      <c r="N36" t="s">
        <v>735</v>
      </c>
      <c r="O36" s="19" t="s">
        <v>619</v>
      </c>
    </row>
    <row r="37" spans="1:15" ht="18" customHeight="1" x14ac:dyDescent="0.25">
      <c r="F37" t="s">
        <v>129</v>
      </c>
      <c r="G37" t="s">
        <v>737</v>
      </c>
      <c r="H37">
        <v>22</v>
      </c>
      <c r="I37">
        <v>55</v>
      </c>
      <c r="J37">
        <v>23</v>
      </c>
      <c r="K37">
        <v>1.26</v>
      </c>
      <c r="L37">
        <v>7.7</v>
      </c>
      <c r="M37">
        <v>2.1</v>
      </c>
      <c r="N37" t="s">
        <v>738</v>
      </c>
      <c r="O37" s="19" t="s">
        <v>620</v>
      </c>
    </row>
    <row r="38" spans="1:15" ht="18" customHeight="1" x14ac:dyDescent="0.25">
      <c r="L38" s="19"/>
    </row>
    <row r="39" spans="1:15" ht="18" customHeight="1" x14ac:dyDescent="0.25"/>
    <row r="40" spans="1:15" ht="18" customHeight="1" x14ac:dyDescent="0.25"/>
    <row r="41" spans="1:15" ht="18" customHeight="1" x14ac:dyDescent="0.25">
      <c r="F41" t="s">
        <v>313</v>
      </c>
    </row>
    <row r="42" spans="1:15" ht="18" customHeight="1" x14ac:dyDescent="0.25">
      <c r="F42" t="s">
        <v>621</v>
      </c>
    </row>
    <row r="43" spans="1:15" ht="18" customHeight="1" x14ac:dyDescent="0.25">
      <c r="E43" s="25" t="s">
        <v>128</v>
      </c>
      <c r="F43" t="s">
        <v>622</v>
      </c>
      <c r="G43" t="s">
        <v>624</v>
      </c>
    </row>
    <row r="44" spans="1:15" ht="18" customHeight="1" x14ac:dyDescent="0.25">
      <c r="E44" s="25"/>
      <c r="F44" t="s">
        <v>623</v>
      </c>
    </row>
    <row r="45" spans="1:15" ht="18" customHeight="1" x14ac:dyDescent="0.25">
      <c r="F45" t="s">
        <v>625</v>
      </c>
      <c r="G45" t="s">
        <v>626</v>
      </c>
      <c r="H45" t="s">
        <v>627</v>
      </c>
    </row>
    <row r="46" spans="1:15" ht="18" customHeight="1" x14ac:dyDescent="0.25">
      <c r="F46" s="21" t="s">
        <v>130</v>
      </c>
    </row>
    <row r="47" spans="1:15" ht="18" customHeight="1" x14ac:dyDescent="0.25">
      <c r="E47" s="26" t="s">
        <v>129</v>
      </c>
      <c r="F47" t="s">
        <v>626</v>
      </c>
    </row>
    <row r="48" spans="1:15" ht="18" customHeight="1" x14ac:dyDescent="0.25">
      <c r="F48" t="s">
        <v>813</v>
      </c>
      <c r="G48" t="s">
        <v>624</v>
      </c>
    </row>
    <row r="49" spans="1:2" ht="18" customHeight="1" x14ac:dyDescent="0.25"/>
    <row r="50" spans="1:2" ht="18" customHeight="1" x14ac:dyDescent="0.25"/>
    <row r="51" spans="1:2" ht="18" customHeight="1" x14ac:dyDescent="0.25"/>
    <row r="52" spans="1:2" ht="18" customHeight="1" x14ac:dyDescent="0.25"/>
    <row r="53" spans="1:2" ht="18" customHeight="1" x14ac:dyDescent="0.25"/>
    <row r="54" spans="1:2" ht="18" customHeight="1" x14ac:dyDescent="0.25">
      <c r="A54" s="13" t="s">
        <v>281</v>
      </c>
    </row>
    <row r="55" spans="1:2" ht="18" customHeight="1" x14ac:dyDescent="0.25"/>
    <row r="56" spans="1:2" ht="18" customHeight="1" x14ac:dyDescent="0.25"/>
    <row r="57" spans="1:2" ht="18" customHeight="1" x14ac:dyDescent="0.25"/>
    <row r="58" spans="1:2" ht="18" customHeight="1" x14ac:dyDescent="0.25"/>
    <row r="59" spans="1:2" ht="18" customHeight="1" x14ac:dyDescent="0.25"/>
    <row r="60" spans="1:2" ht="18" customHeight="1" x14ac:dyDescent="0.25"/>
    <row r="61" spans="1:2" ht="18" customHeight="1" x14ac:dyDescent="0.25"/>
    <row r="63" spans="1:2" x14ac:dyDescent="0.25">
      <c r="A63" s="13" t="s">
        <v>273</v>
      </c>
      <c r="B63" t="s">
        <v>275</v>
      </c>
    </row>
    <row r="72" spans="1:1" x14ac:dyDescent="0.25">
      <c r="A72" t="s">
        <v>628</v>
      </c>
    </row>
  </sheetData>
  <mergeCells count="1">
    <mergeCell ref="A31:E31"/>
  </mergeCells>
  <hyperlinks>
    <hyperlink ref="O36" r:id="rId1" xr:uid="{54BB81F6-8F28-4956-A586-628F6248F764}"/>
    <hyperlink ref="O37" r:id="rId2" xr:uid="{46B6457D-528B-40D0-98AA-582390374F84}"/>
  </hyperlinks>
  <pageMargins left="0.7" right="0.7" top="0.75" bottom="0.75" header="0.3" footer="0.3"/>
  <pageSetup orientation="portrait"/>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BB24-DAF6-4E93-9FB8-11EB5C2F2737}">
  <dimension ref="A1:AF207"/>
  <sheetViews>
    <sheetView topLeftCell="K178" workbookViewId="0">
      <selection activeCell="AF199" activeCellId="2" sqref="AF181:AF188 AF190:AF197 AF199:AF206"/>
    </sheetView>
  </sheetViews>
  <sheetFormatPr defaultRowHeight="15" x14ac:dyDescent="0.25"/>
  <sheetData>
    <row r="1" spans="1:1" x14ac:dyDescent="0.25">
      <c r="A1" s="13" t="s">
        <v>383</v>
      </c>
    </row>
    <row r="18" spans="11:18" x14ac:dyDescent="0.25">
      <c r="L18" t="s">
        <v>315</v>
      </c>
      <c r="M18" t="s">
        <v>859</v>
      </c>
    </row>
    <row r="19" spans="11:18" x14ac:dyDescent="0.25">
      <c r="K19" t="s">
        <v>254</v>
      </c>
      <c r="L19">
        <v>13.8</v>
      </c>
      <c r="M19">
        <v>14.9</v>
      </c>
    </row>
    <row r="20" spans="11:18" x14ac:dyDescent="0.25">
      <c r="K20" t="s">
        <v>632</v>
      </c>
      <c r="L20">
        <v>0.9</v>
      </c>
      <c r="M20">
        <v>0.8</v>
      </c>
    </row>
    <row r="21" spans="11:18" x14ac:dyDescent="0.25">
      <c r="K21" t="s">
        <v>860</v>
      </c>
      <c r="L21">
        <v>97.8</v>
      </c>
      <c r="M21">
        <v>106.7</v>
      </c>
    </row>
    <row r="22" spans="11:18" x14ac:dyDescent="0.25">
      <c r="K22" t="s">
        <v>861</v>
      </c>
      <c r="L22">
        <v>55</v>
      </c>
      <c r="M22">
        <v>55</v>
      </c>
    </row>
    <row r="23" spans="11:18" x14ac:dyDescent="0.25">
      <c r="K23" t="s">
        <v>41</v>
      </c>
      <c r="L23" t="s">
        <v>863</v>
      </c>
      <c r="M23" t="s">
        <v>864</v>
      </c>
    </row>
    <row r="24" spans="11:18" x14ac:dyDescent="0.25">
      <c r="K24" t="s">
        <v>0</v>
      </c>
      <c r="L24" t="s">
        <v>879</v>
      </c>
      <c r="M24" t="s">
        <v>880</v>
      </c>
      <c r="P24" t="s">
        <v>881</v>
      </c>
    </row>
    <row r="25" spans="11:18" x14ac:dyDescent="0.25">
      <c r="K25" t="s">
        <v>891</v>
      </c>
      <c r="L25" t="s">
        <v>607</v>
      </c>
      <c r="M25" t="s">
        <v>606</v>
      </c>
      <c r="N25" t="s">
        <v>608</v>
      </c>
      <c r="O25" t="s">
        <v>482</v>
      </c>
      <c r="P25" t="s">
        <v>657</v>
      </c>
      <c r="Q25" t="s">
        <v>733</v>
      </c>
      <c r="R25" t="s">
        <v>734</v>
      </c>
    </row>
    <row r="26" spans="11:18" x14ac:dyDescent="0.25">
      <c r="K26" t="s">
        <v>879</v>
      </c>
      <c r="L26">
        <v>41.5</v>
      </c>
      <c r="M26">
        <v>27.1</v>
      </c>
      <c r="N26">
        <v>31.4</v>
      </c>
      <c r="O26">
        <v>1.22</v>
      </c>
      <c r="P26">
        <v>5.9</v>
      </c>
      <c r="Q26">
        <v>1.74</v>
      </c>
      <c r="R26" t="s">
        <v>883</v>
      </c>
    </row>
    <row r="27" spans="11:18" x14ac:dyDescent="0.25">
      <c r="K27" t="s">
        <v>880</v>
      </c>
      <c r="L27">
        <v>40.299999999999997</v>
      </c>
      <c r="M27">
        <v>32.4</v>
      </c>
      <c r="N27">
        <v>27.4</v>
      </c>
      <c r="O27">
        <v>1.18</v>
      </c>
      <c r="P27">
        <v>6.7</v>
      </c>
      <c r="Q27">
        <v>2.3199999999999998</v>
      </c>
      <c r="R27" t="s">
        <v>738</v>
      </c>
    </row>
    <row r="54" spans="1:1" x14ac:dyDescent="0.25">
      <c r="A54" s="13" t="s">
        <v>281</v>
      </c>
    </row>
    <row r="69" spans="1:7" x14ac:dyDescent="0.25">
      <c r="A69" t="s">
        <v>20</v>
      </c>
      <c r="B69" t="s">
        <v>884</v>
      </c>
      <c r="C69" t="s">
        <v>368</v>
      </c>
      <c r="D69" t="s">
        <v>315</v>
      </c>
      <c r="F69" t="s">
        <v>859</v>
      </c>
    </row>
    <row r="70" spans="1:7" x14ac:dyDescent="0.25">
      <c r="D70" t="s">
        <v>885</v>
      </c>
      <c r="E70" t="s">
        <v>886</v>
      </c>
      <c r="F70" t="s">
        <v>885</v>
      </c>
      <c r="G70" t="s">
        <v>886</v>
      </c>
    </row>
    <row r="71" spans="1:7" x14ac:dyDescent="0.25">
      <c r="A71">
        <v>2006</v>
      </c>
      <c r="B71">
        <v>1064</v>
      </c>
      <c r="C71" t="s">
        <v>126</v>
      </c>
      <c r="D71">
        <v>239</v>
      </c>
      <c r="E71">
        <v>22</v>
      </c>
      <c r="F71">
        <v>245</v>
      </c>
      <c r="G71">
        <v>23</v>
      </c>
    </row>
    <row r="72" spans="1:7" x14ac:dyDescent="0.25">
      <c r="A72">
        <v>2007</v>
      </c>
      <c r="B72">
        <v>1095</v>
      </c>
      <c r="C72" t="s">
        <v>223</v>
      </c>
      <c r="D72">
        <v>339</v>
      </c>
      <c r="E72">
        <v>31</v>
      </c>
      <c r="F72">
        <v>335</v>
      </c>
      <c r="G72">
        <v>31</v>
      </c>
    </row>
    <row r="73" spans="1:7" x14ac:dyDescent="0.25">
      <c r="A73">
        <v>2008</v>
      </c>
      <c r="B73">
        <v>1006</v>
      </c>
      <c r="C73" t="s">
        <v>223</v>
      </c>
      <c r="D73">
        <v>222</v>
      </c>
      <c r="E73">
        <v>22</v>
      </c>
      <c r="F73">
        <v>312</v>
      </c>
      <c r="G73">
        <v>31</v>
      </c>
    </row>
    <row r="74" spans="1:7" x14ac:dyDescent="0.25">
      <c r="A74">
        <v>2009</v>
      </c>
      <c r="B74">
        <v>938</v>
      </c>
      <c r="C74" t="s">
        <v>126</v>
      </c>
      <c r="D74">
        <v>154</v>
      </c>
      <c r="E74">
        <v>16</v>
      </c>
      <c r="F74">
        <v>139</v>
      </c>
      <c r="G74">
        <v>15</v>
      </c>
    </row>
    <row r="75" spans="1:7" x14ac:dyDescent="0.25">
      <c r="A75">
        <v>2010</v>
      </c>
      <c r="B75">
        <v>773</v>
      </c>
      <c r="C75" t="s">
        <v>223</v>
      </c>
      <c r="D75">
        <v>106</v>
      </c>
      <c r="E75">
        <v>14</v>
      </c>
      <c r="F75">
        <v>135</v>
      </c>
      <c r="G75">
        <v>17</v>
      </c>
    </row>
    <row r="76" spans="1:7" x14ac:dyDescent="0.25">
      <c r="A76">
        <v>2011</v>
      </c>
      <c r="B76">
        <v>1239</v>
      </c>
      <c r="C76" t="s">
        <v>126</v>
      </c>
      <c r="D76">
        <v>463</v>
      </c>
      <c r="E76">
        <v>37</v>
      </c>
      <c r="F76">
        <v>351</v>
      </c>
      <c r="G76">
        <v>28</v>
      </c>
    </row>
    <row r="77" spans="1:7" x14ac:dyDescent="0.25">
      <c r="A77">
        <v>2012</v>
      </c>
      <c r="B77">
        <v>793</v>
      </c>
      <c r="C77" t="s">
        <v>223</v>
      </c>
      <c r="D77">
        <v>84</v>
      </c>
      <c r="E77">
        <v>11</v>
      </c>
      <c r="F77">
        <v>97</v>
      </c>
      <c r="G77">
        <v>12</v>
      </c>
    </row>
    <row r="78" spans="1:7" x14ac:dyDescent="0.25">
      <c r="A78" t="s">
        <v>887</v>
      </c>
      <c r="B78">
        <v>986</v>
      </c>
      <c r="D78">
        <v>230</v>
      </c>
      <c r="E78">
        <v>22</v>
      </c>
      <c r="F78">
        <v>231</v>
      </c>
      <c r="G78">
        <v>22</v>
      </c>
    </row>
    <row r="81" spans="1:10" x14ac:dyDescent="0.25">
      <c r="A81" t="s">
        <v>888</v>
      </c>
      <c r="B81" t="s">
        <v>889</v>
      </c>
      <c r="I81" t="s">
        <v>890</v>
      </c>
    </row>
    <row r="83" spans="1:10" x14ac:dyDescent="0.25">
      <c r="I83" t="s">
        <v>315</v>
      </c>
      <c r="J83" t="s">
        <v>859</v>
      </c>
    </row>
    <row r="84" spans="1:10" x14ac:dyDescent="0.25">
      <c r="H84">
        <v>2006</v>
      </c>
      <c r="I84">
        <v>0.32</v>
      </c>
      <c r="J84">
        <v>0.28000000000000003</v>
      </c>
    </row>
    <row r="85" spans="1:10" x14ac:dyDescent="0.25">
      <c r="H85">
        <v>2007</v>
      </c>
      <c r="I85">
        <v>0.3</v>
      </c>
      <c r="J85">
        <v>0.27</v>
      </c>
    </row>
    <row r="86" spans="1:10" x14ac:dyDescent="0.25">
      <c r="H86">
        <v>2008</v>
      </c>
      <c r="I86">
        <v>0.31</v>
      </c>
      <c r="J86">
        <v>0.35</v>
      </c>
    </row>
    <row r="87" spans="1:10" x14ac:dyDescent="0.25">
      <c r="H87">
        <v>2009</v>
      </c>
      <c r="I87">
        <v>0.09</v>
      </c>
      <c r="J87">
        <v>0.06</v>
      </c>
    </row>
    <row r="88" spans="1:10" x14ac:dyDescent="0.25">
      <c r="H88">
        <v>2010</v>
      </c>
      <c r="I88">
        <v>0.17</v>
      </c>
      <c r="J88">
        <v>7.0000000000000007E-2</v>
      </c>
    </row>
    <row r="89" spans="1:10" x14ac:dyDescent="0.25">
      <c r="H89">
        <v>2011</v>
      </c>
      <c r="I89">
        <v>0.73</v>
      </c>
      <c r="J89">
        <v>0.24</v>
      </c>
    </row>
    <row r="90" spans="1:10" x14ac:dyDescent="0.25">
      <c r="H90">
        <v>2012</v>
      </c>
      <c r="I90">
        <v>0.18</v>
      </c>
      <c r="J90">
        <v>0.08</v>
      </c>
    </row>
    <row r="104" spans="1:16" x14ac:dyDescent="0.25">
      <c r="A104" t="s">
        <v>891</v>
      </c>
    </row>
    <row r="109" spans="1:16" x14ac:dyDescent="0.25">
      <c r="N109" t="s">
        <v>254</v>
      </c>
      <c r="O109" t="s">
        <v>0</v>
      </c>
      <c r="P109" t="s">
        <v>898</v>
      </c>
    </row>
    <row r="110" spans="1:16" x14ac:dyDescent="0.25">
      <c r="J110" t="s">
        <v>315</v>
      </c>
      <c r="K110" t="s">
        <v>908</v>
      </c>
      <c r="L110" t="s">
        <v>894</v>
      </c>
      <c r="N110">
        <v>13.8</v>
      </c>
      <c r="O110" t="s">
        <v>879</v>
      </c>
      <c r="P110">
        <v>60.5</v>
      </c>
    </row>
    <row r="111" spans="1:16" x14ac:dyDescent="0.25">
      <c r="J111" t="s">
        <v>859</v>
      </c>
      <c r="K111" t="s">
        <v>909</v>
      </c>
      <c r="L111" t="s">
        <v>896</v>
      </c>
      <c r="N111">
        <v>14.9</v>
      </c>
      <c r="O111" t="s">
        <v>880</v>
      </c>
      <c r="P111">
        <v>63.2</v>
      </c>
    </row>
    <row r="112" spans="1:16" x14ac:dyDescent="0.25">
      <c r="J112" t="s">
        <v>895</v>
      </c>
      <c r="K112" t="s">
        <v>910</v>
      </c>
      <c r="L112" t="s">
        <v>897</v>
      </c>
      <c r="N112">
        <v>7.7</v>
      </c>
      <c r="O112" t="s">
        <v>879</v>
      </c>
      <c r="P112">
        <v>42</v>
      </c>
    </row>
    <row r="147" spans="11:13" x14ac:dyDescent="0.25">
      <c r="L147" t="s">
        <v>257</v>
      </c>
      <c r="M147" t="s">
        <v>259</v>
      </c>
    </row>
    <row r="148" spans="11:13" x14ac:dyDescent="0.25">
      <c r="L148" t="s">
        <v>972</v>
      </c>
      <c r="M148" t="s">
        <v>973</v>
      </c>
    </row>
    <row r="149" spans="11:13" x14ac:dyDescent="0.25">
      <c r="K149" t="s">
        <v>408</v>
      </c>
      <c r="L149">
        <v>6</v>
      </c>
      <c r="M149">
        <v>6</v>
      </c>
    </row>
    <row r="179" spans="12:32" x14ac:dyDescent="0.25">
      <c r="O179" t="s">
        <v>974</v>
      </c>
      <c r="R179" t="s">
        <v>983</v>
      </c>
      <c r="U179" t="s">
        <v>975</v>
      </c>
      <c r="X179" t="s">
        <v>976</v>
      </c>
      <c r="AA179" t="s">
        <v>977</v>
      </c>
      <c r="AD179" t="s">
        <v>978</v>
      </c>
    </row>
    <row r="180" spans="12:32" x14ac:dyDescent="0.25">
      <c r="L180" t="s">
        <v>386</v>
      </c>
      <c r="M180" t="s">
        <v>20</v>
      </c>
      <c r="N180" t="s">
        <v>219</v>
      </c>
      <c r="O180" t="s">
        <v>257</v>
      </c>
      <c r="P180" t="s">
        <v>259</v>
      </c>
      <c r="Q180" t="s">
        <v>133</v>
      </c>
      <c r="R180" t="s">
        <v>257</v>
      </c>
      <c r="S180" t="s">
        <v>259</v>
      </c>
      <c r="T180" t="s">
        <v>133</v>
      </c>
      <c r="U180" t="s">
        <v>257</v>
      </c>
      <c r="V180" t="s">
        <v>259</v>
      </c>
      <c r="W180" t="s">
        <v>133</v>
      </c>
      <c r="X180" t="s">
        <v>257</v>
      </c>
      <c r="Y180" t="s">
        <v>259</v>
      </c>
      <c r="Z180" t="s">
        <v>133</v>
      </c>
      <c r="AA180" t="s">
        <v>257</v>
      </c>
      <c r="AB180" t="s">
        <v>259</v>
      </c>
      <c r="AC180" t="s">
        <v>133</v>
      </c>
      <c r="AD180" t="s">
        <v>257</v>
      </c>
      <c r="AE180" t="s">
        <v>259</v>
      </c>
      <c r="AF180" t="s">
        <v>133</v>
      </c>
    </row>
    <row r="181" spans="12:32" x14ac:dyDescent="0.25">
      <c r="L181" t="s">
        <v>315</v>
      </c>
      <c r="M181">
        <v>2005</v>
      </c>
      <c r="N181" t="s">
        <v>979</v>
      </c>
      <c r="O181">
        <v>535</v>
      </c>
      <c r="P181">
        <v>586</v>
      </c>
      <c r="Q181" s="29">
        <v>1121</v>
      </c>
      <c r="R181">
        <v>56</v>
      </c>
      <c r="S181">
        <v>264</v>
      </c>
      <c r="T181">
        <v>320</v>
      </c>
      <c r="U181">
        <v>27.9</v>
      </c>
      <c r="V181">
        <v>31.8</v>
      </c>
      <c r="W181">
        <v>59.6</v>
      </c>
      <c r="X181">
        <v>33.700000000000003</v>
      </c>
      <c r="Y181">
        <v>38.200000000000003</v>
      </c>
      <c r="Z181">
        <v>71.900000000000006</v>
      </c>
      <c r="AA181">
        <v>0.36</v>
      </c>
      <c r="AB181">
        <v>0.42</v>
      </c>
      <c r="AC181">
        <v>0.78</v>
      </c>
      <c r="AD181">
        <v>0.41</v>
      </c>
      <c r="AE181">
        <v>0.49</v>
      </c>
      <c r="AF181">
        <v>0.9</v>
      </c>
    </row>
    <row r="182" spans="12:32" x14ac:dyDescent="0.25">
      <c r="M182">
        <v>2006</v>
      </c>
      <c r="N182" t="s">
        <v>225</v>
      </c>
      <c r="O182">
        <v>561</v>
      </c>
      <c r="P182">
        <v>503</v>
      </c>
      <c r="Q182" s="29">
        <v>1064</v>
      </c>
      <c r="R182">
        <v>55</v>
      </c>
      <c r="S182">
        <v>185</v>
      </c>
      <c r="T182">
        <v>239</v>
      </c>
      <c r="U182">
        <v>3.7</v>
      </c>
      <c r="V182">
        <v>11.6</v>
      </c>
      <c r="W182">
        <v>15.3</v>
      </c>
      <c r="X182">
        <v>4.5</v>
      </c>
      <c r="Y182">
        <v>14</v>
      </c>
      <c r="Z182">
        <v>18.399999999999999</v>
      </c>
      <c r="AA182">
        <v>0.16</v>
      </c>
      <c r="AB182">
        <v>0.22</v>
      </c>
      <c r="AC182">
        <v>0.38</v>
      </c>
      <c r="AD182">
        <v>0.18</v>
      </c>
      <c r="AE182">
        <v>0.31</v>
      </c>
      <c r="AF182">
        <v>0.49</v>
      </c>
    </row>
    <row r="183" spans="12:32" x14ac:dyDescent="0.25">
      <c r="M183">
        <v>2007</v>
      </c>
      <c r="N183" t="s">
        <v>979</v>
      </c>
      <c r="O183">
        <v>422</v>
      </c>
      <c r="P183">
        <v>673</v>
      </c>
      <c r="Q183" s="29">
        <v>1095</v>
      </c>
      <c r="R183">
        <v>4</v>
      </c>
      <c r="S183">
        <v>336</v>
      </c>
      <c r="T183">
        <v>339</v>
      </c>
      <c r="U183">
        <v>0.3</v>
      </c>
      <c r="V183">
        <v>18.8</v>
      </c>
      <c r="W183">
        <v>19.100000000000001</v>
      </c>
      <c r="X183">
        <v>0.4</v>
      </c>
      <c r="Y183">
        <v>23.2</v>
      </c>
      <c r="Z183">
        <v>23.6</v>
      </c>
      <c r="AA183">
        <v>0.01</v>
      </c>
      <c r="AB183">
        <v>0.34</v>
      </c>
      <c r="AC183">
        <v>0.36</v>
      </c>
      <c r="AD183">
        <v>0.02</v>
      </c>
      <c r="AE183">
        <v>0.57999999999999996</v>
      </c>
      <c r="AF183">
        <v>0.6</v>
      </c>
    </row>
    <row r="184" spans="12:32" x14ac:dyDescent="0.25">
      <c r="M184">
        <v>2008</v>
      </c>
      <c r="N184" t="s">
        <v>979</v>
      </c>
      <c r="O184">
        <v>480</v>
      </c>
      <c r="P184">
        <v>525</v>
      </c>
      <c r="Q184" s="29">
        <v>1006</v>
      </c>
      <c r="R184">
        <v>70</v>
      </c>
      <c r="S184">
        <v>154</v>
      </c>
      <c r="T184">
        <v>224</v>
      </c>
      <c r="U184">
        <v>3.4</v>
      </c>
      <c r="V184">
        <v>7.3</v>
      </c>
      <c r="W184">
        <v>10.8</v>
      </c>
      <c r="X184">
        <v>4.5</v>
      </c>
      <c r="Y184">
        <v>9.1</v>
      </c>
      <c r="Z184">
        <v>13.6</v>
      </c>
      <c r="AA184">
        <v>0.08</v>
      </c>
      <c r="AB184">
        <v>0.24</v>
      </c>
      <c r="AC184">
        <v>0.32</v>
      </c>
      <c r="AD184">
        <v>0.15</v>
      </c>
      <c r="AE184">
        <v>0.28999999999999998</v>
      </c>
      <c r="AF184">
        <v>0.44</v>
      </c>
    </row>
    <row r="185" spans="12:32" x14ac:dyDescent="0.25">
      <c r="M185">
        <v>2009</v>
      </c>
      <c r="N185" t="s">
        <v>225</v>
      </c>
      <c r="O185">
        <v>601</v>
      </c>
      <c r="P185">
        <v>337</v>
      </c>
      <c r="Q185">
        <v>938</v>
      </c>
      <c r="R185">
        <v>50</v>
      </c>
      <c r="S185">
        <v>102</v>
      </c>
      <c r="T185">
        <v>151</v>
      </c>
      <c r="U185">
        <v>11.5</v>
      </c>
      <c r="V185">
        <v>29.1</v>
      </c>
      <c r="W185">
        <v>40.700000000000003</v>
      </c>
      <c r="X185">
        <v>12.8</v>
      </c>
      <c r="Y185">
        <v>31.1</v>
      </c>
      <c r="Z185">
        <v>43.9</v>
      </c>
      <c r="AA185">
        <v>0.06</v>
      </c>
      <c r="AB185">
        <v>0.04</v>
      </c>
      <c r="AC185">
        <v>0.1</v>
      </c>
      <c r="AD185">
        <v>7.0000000000000007E-2</v>
      </c>
      <c r="AE185">
        <v>0.04</v>
      </c>
      <c r="AF185">
        <v>0.11</v>
      </c>
    </row>
    <row r="186" spans="12:32" x14ac:dyDescent="0.25">
      <c r="M186">
        <v>2010</v>
      </c>
      <c r="N186" t="s">
        <v>979</v>
      </c>
      <c r="O186">
        <v>466</v>
      </c>
      <c r="P186">
        <v>306</v>
      </c>
      <c r="Q186">
        <v>773</v>
      </c>
      <c r="R186">
        <v>27</v>
      </c>
      <c r="S186">
        <v>79</v>
      </c>
      <c r="T186">
        <v>106</v>
      </c>
      <c r="U186">
        <v>4</v>
      </c>
      <c r="V186">
        <v>9.3000000000000007</v>
      </c>
      <c r="W186">
        <v>13.2</v>
      </c>
      <c r="X186">
        <v>4.4000000000000004</v>
      </c>
      <c r="Y186">
        <v>10.199999999999999</v>
      </c>
      <c r="Z186">
        <v>14.6</v>
      </c>
      <c r="AA186">
        <v>0.05</v>
      </c>
      <c r="AB186">
        <v>0.15</v>
      </c>
      <c r="AC186">
        <v>0.2</v>
      </c>
      <c r="AD186">
        <v>0.06</v>
      </c>
      <c r="AE186">
        <v>0.17</v>
      </c>
      <c r="AF186">
        <v>0.23</v>
      </c>
    </row>
    <row r="187" spans="12:32" x14ac:dyDescent="0.25">
      <c r="M187">
        <v>2011</v>
      </c>
      <c r="N187" t="s">
        <v>225</v>
      </c>
      <c r="O187">
        <v>547</v>
      </c>
      <c r="P187">
        <v>692</v>
      </c>
      <c r="Q187" s="29">
        <v>1239</v>
      </c>
      <c r="R187">
        <v>78</v>
      </c>
      <c r="S187">
        <v>384</v>
      </c>
      <c r="T187">
        <v>463</v>
      </c>
      <c r="U187">
        <v>5.4</v>
      </c>
      <c r="V187">
        <v>23.2</v>
      </c>
      <c r="W187">
        <v>28.7</v>
      </c>
      <c r="X187">
        <v>6.9</v>
      </c>
      <c r="Y187">
        <v>28</v>
      </c>
      <c r="Z187">
        <v>34.9</v>
      </c>
      <c r="AA187">
        <v>0.28000000000000003</v>
      </c>
      <c r="AB187">
        <v>0.67</v>
      </c>
      <c r="AC187">
        <v>0.96</v>
      </c>
      <c r="AD187">
        <v>0.34</v>
      </c>
      <c r="AE187">
        <v>0.76</v>
      </c>
      <c r="AF187">
        <v>1.1000000000000001</v>
      </c>
    </row>
    <row r="188" spans="12:32" x14ac:dyDescent="0.25">
      <c r="M188">
        <v>2012</v>
      </c>
      <c r="N188" t="s">
        <v>979</v>
      </c>
      <c r="O188">
        <v>341</v>
      </c>
      <c r="P188">
        <v>453</v>
      </c>
      <c r="Q188">
        <v>794</v>
      </c>
      <c r="R188">
        <v>0</v>
      </c>
      <c r="S188">
        <v>84</v>
      </c>
      <c r="T188">
        <v>84</v>
      </c>
      <c r="U188">
        <v>0</v>
      </c>
      <c r="V188">
        <v>4.0999999999999996</v>
      </c>
      <c r="W188">
        <v>4.0999999999999996</v>
      </c>
      <c r="X188">
        <v>0</v>
      </c>
      <c r="Y188">
        <v>5.2</v>
      </c>
      <c r="Z188">
        <v>5.2</v>
      </c>
      <c r="AA188">
        <v>0</v>
      </c>
      <c r="AB188">
        <v>0.16</v>
      </c>
      <c r="AC188">
        <v>0.16</v>
      </c>
      <c r="AD188">
        <v>0</v>
      </c>
      <c r="AE188">
        <v>0.19</v>
      </c>
      <c r="AF188">
        <v>0.19</v>
      </c>
    </row>
    <row r="189" spans="12:32" x14ac:dyDescent="0.25">
      <c r="L189" t="s">
        <v>980</v>
      </c>
      <c r="O189">
        <v>494</v>
      </c>
      <c r="P189">
        <v>509</v>
      </c>
      <c r="Q189" s="29">
        <v>1003</v>
      </c>
      <c r="R189">
        <v>42</v>
      </c>
      <c r="S189">
        <v>198</v>
      </c>
      <c r="T189">
        <v>241</v>
      </c>
      <c r="U189">
        <v>7</v>
      </c>
      <c r="V189">
        <v>16.899999999999999</v>
      </c>
      <c r="W189">
        <v>23.9</v>
      </c>
      <c r="X189">
        <v>8.4</v>
      </c>
      <c r="Y189">
        <v>19.899999999999999</v>
      </c>
      <c r="Z189">
        <v>28.3</v>
      </c>
      <c r="AA189">
        <v>0.13</v>
      </c>
      <c r="AB189">
        <v>0.28000000000000003</v>
      </c>
      <c r="AC189">
        <v>0.41</v>
      </c>
      <c r="AD189">
        <v>0.15</v>
      </c>
      <c r="AE189">
        <v>0.36</v>
      </c>
      <c r="AF189">
        <v>0.51</v>
      </c>
    </row>
    <row r="190" spans="12:32" x14ac:dyDescent="0.25">
      <c r="L190" t="s">
        <v>859</v>
      </c>
      <c r="M190">
        <v>2005</v>
      </c>
      <c r="N190" t="s">
        <v>979</v>
      </c>
      <c r="O190">
        <v>535</v>
      </c>
      <c r="P190">
        <v>586</v>
      </c>
      <c r="Q190" s="29">
        <v>1121</v>
      </c>
      <c r="R190">
        <v>43</v>
      </c>
      <c r="S190">
        <v>258</v>
      </c>
      <c r="T190">
        <v>301</v>
      </c>
      <c r="U190">
        <v>28</v>
      </c>
      <c r="V190">
        <v>35.799999999999997</v>
      </c>
      <c r="W190">
        <v>63.8</v>
      </c>
      <c r="X190">
        <v>35</v>
      </c>
      <c r="Y190">
        <v>44</v>
      </c>
      <c r="Z190">
        <v>79</v>
      </c>
      <c r="AA190">
        <v>0.24</v>
      </c>
      <c r="AB190">
        <v>0.28999999999999998</v>
      </c>
      <c r="AC190">
        <v>0.53</v>
      </c>
      <c r="AD190">
        <v>0.39</v>
      </c>
      <c r="AE190">
        <v>0.45</v>
      </c>
      <c r="AF190">
        <v>0.83</v>
      </c>
    </row>
    <row r="191" spans="12:32" x14ac:dyDescent="0.25">
      <c r="M191">
        <v>2006</v>
      </c>
      <c r="N191" t="s">
        <v>225</v>
      </c>
      <c r="O191">
        <v>561</v>
      </c>
      <c r="P191">
        <v>503</v>
      </c>
      <c r="Q191" s="29">
        <v>1064</v>
      </c>
      <c r="R191">
        <v>50</v>
      </c>
      <c r="S191">
        <v>195</v>
      </c>
      <c r="T191">
        <v>245</v>
      </c>
      <c r="U191">
        <v>6</v>
      </c>
      <c r="V191">
        <v>24.3</v>
      </c>
      <c r="W191">
        <v>30.3</v>
      </c>
      <c r="X191">
        <v>6.8</v>
      </c>
      <c r="Y191">
        <v>28.5</v>
      </c>
      <c r="Z191">
        <v>35.299999999999997</v>
      </c>
      <c r="AA191">
        <v>0.12</v>
      </c>
      <c r="AB191">
        <v>0.2</v>
      </c>
      <c r="AC191">
        <v>0.32</v>
      </c>
      <c r="AD191">
        <v>0.15</v>
      </c>
      <c r="AE191">
        <v>0.28000000000000003</v>
      </c>
      <c r="AF191">
        <v>0.43</v>
      </c>
    </row>
    <row r="192" spans="12:32" x14ac:dyDescent="0.25">
      <c r="M192">
        <v>2007</v>
      </c>
      <c r="N192" t="s">
        <v>979</v>
      </c>
      <c r="O192">
        <v>422</v>
      </c>
      <c r="P192">
        <v>673</v>
      </c>
      <c r="Q192" s="29">
        <v>1095</v>
      </c>
      <c r="R192">
        <v>7</v>
      </c>
      <c r="S192">
        <v>328</v>
      </c>
      <c r="T192">
        <v>335</v>
      </c>
      <c r="U192">
        <v>1</v>
      </c>
      <c r="V192">
        <v>35.6</v>
      </c>
      <c r="W192">
        <v>36.5</v>
      </c>
      <c r="X192">
        <v>1</v>
      </c>
      <c r="Y192">
        <v>41.1</v>
      </c>
      <c r="Z192">
        <v>42.1</v>
      </c>
      <c r="AA192">
        <v>0.01</v>
      </c>
      <c r="AB192">
        <v>0.3</v>
      </c>
      <c r="AC192">
        <v>0.31</v>
      </c>
      <c r="AD192">
        <v>0.01</v>
      </c>
      <c r="AE192">
        <v>0.41</v>
      </c>
      <c r="AF192">
        <v>0.42</v>
      </c>
    </row>
    <row r="193" spans="12:32" x14ac:dyDescent="0.25">
      <c r="M193">
        <v>2008</v>
      </c>
      <c r="N193" t="s">
        <v>979</v>
      </c>
      <c r="O193">
        <v>480</v>
      </c>
      <c r="P193">
        <v>525</v>
      </c>
      <c r="Q193" s="29">
        <v>1006</v>
      </c>
      <c r="R193">
        <v>91</v>
      </c>
      <c r="S193">
        <v>221</v>
      </c>
      <c r="T193">
        <v>312</v>
      </c>
      <c r="U193">
        <v>8.8000000000000007</v>
      </c>
      <c r="V193">
        <v>24.1</v>
      </c>
      <c r="W193">
        <v>32.799999999999997</v>
      </c>
      <c r="X193">
        <v>12.1</v>
      </c>
      <c r="Y193">
        <v>27.6</v>
      </c>
      <c r="Z193">
        <v>39.700000000000003</v>
      </c>
      <c r="AA193">
        <v>0.75</v>
      </c>
      <c r="AB193">
        <v>0.19</v>
      </c>
      <c r="AC193">
        <v>0.94</v>
      </c>
      <c r="AD193">
        <v>0.79</v>
      </c>
      <c r="AE193">
        <v>0.24</v>
      </c>
      <c r="AF193">
        <v>1.03</v>
      </c>
    </row>
    <row r="194" spans="12:32" x14ac:dyDescent="0.25">
      <c r="M194">
        <v>2009</v>
      </c>
      <c r="N194" t="s">
        <v>225</v>
      </c>
      <c r="O194">
        <v>601</v>
      </c>
      <c r="P194">
        <v>337</v>
      </c>
      <c r="Q194">
        <v>938</v>
      </c>
      <c r="R194">
        <v>55</v>
      </c>
      <c r="S194">
        <v>85</v>
      </c>
      <c r="T194">
        <v>140</v>
      </c>
      <c r="U194">
        <v>18.3</v>
      </c>
      <c r="V194">
        <v>25.6</v>
      </c>
      <c r="W194">
        <v>43.9</v>
      </c>
      <c r="X194">
        <v>19.899999999999999</v>
      </c>
      <c r="Y194">
        <v>25.8</v>
      </c>
      <c r="Z194">
        <v>45.7</v>
      </c>
      <c r="AA194">
        <v>0.04</v>
      </c>
      <c r="AB194">
        <v>0.05</v>
      </c>
      <c r="AC194">
        <v>0.08</v>
      </c>
      <c r="AD194">
        <v>0.05</v>
      </c>
      <c r="AE194">
        <v>0.04</v>
      </c>
      <c r="AF194">
        <v>0.09</v>
      </c>
    </row>
    <row r="195" spans="12:32" x14ac:dyDescent="0.25">
      <c r="M195">
        <v>2010</v>
      </c>
      <c r="N195" t="s">
        <v>979</v>
      </c>
      <c r="O195">
        <v>466</v>
      </c>
      <c r="P195">
        <v>306</v>
      </c>
      <c r="Q195">
        <v>773</v>
      </c>
      <c r="R195">
        <v>48</v>
      </c>
      <c r="S195">
        <v>123</v>
      </c>
      <c r="T195">
        <v>171</v>
      </c>
      <c r="U195">
        <v>11.4</v>
      </c>
      <c r="V195">
        <v>27.1</v>
      </c>
      <c r="W195">
        <v>38.4</v>
      </c>
      <c r="X195">
        <v>11.8</v>
      </c>
      <c r="Y195">
        <v>27</v>
      </c>
      <c r="Z195">
        <v>38.799999999999997</v>
      </c>
      <c r="AA195">
        <v>0.05</v>
      </c>
      <c r="AB195">
        <v>0.09</v>
      </c>
      <c r="AC195">
        <v>0.14000000000000001</v>
      </c>
      <c r="AD195">
        <v>7.0000000000000007E-2</v>
      </c>
      <c r="AE195">
        <v>0.11</v>
      </c>
      <c r="AF195">
        <v>0.18</v>
      </c>
    </row>
    <row r="196" spans="12:32" x14ac:dyDescent="0.25">
      <c r="M196">
        <v>2011</v>
      </c>
      <c r="N196" t="s">
        <v>225</v>
      </c>
      <c r="O196">
        <v>547</v>
      </c>
      <c r="P196">
        <v>692</v>
      </c>
      <c r="Q196" s="29">
        <v>1239</v>
      </c>
      <c r="R196">
        <v>84</v>
      </c>
      <c r="S196">
        <v>286</v>
      </c>
      <c r="T196">
        <v>370</v>
      </c>
      <c r="U196">
        <v>11</v>
      </c>
      <c r="V196">
        <v>33.9</v>
      </c>
      <c r="W196">
        <v>44.9</v>
      </c>
      <c r="X196">
        <v>11.7</v>
      </c>
      <c r="Y196">
        <v>36.200000000000003</v>
      </c>
      <c r="Z196">
        <v>48</v>
      </c>
      <c r="AA196">
        <v>0.08</v>
      </c>
      <c r="AB196">
        <v>0.28000000000000003</v>
      </c>
      <c r="AC196">
        <v>0.35</v>
      </c>
      <c r="AD196">
        <v>0.08</v>
      </c>
      <c r="AE196">
        <v>0.27</v>
      </c>
      <c r="AF196">
        <v>0.36</v>
      </c>
    </row>
    <row r="197" spans="12:32" x14ac:dyDescent="0.25">
      <c r="M197">
        <v>2012</v>
      </c>
      <c r="N197" t="s">
        <v>979</v>
      </c>
      <c r="O197">
        <v>341</v>
      </c>
      <c r="P197">
        <v>453</v>
      </c>
      <c r="Q197">
        <v>794</v>
      </c>
      <c r="R197">
        <v>11</v>
      </c>
      <c r="S197">
        <v>179</v>
      </c>
      <c r="T197">
        <v>190</v>
      </c>
      <c r="U197">
        <v>0.9</v>
      </c>
      <c r="V197">
        <v>12.6</v>
      </c>
      <c r="W197">
        <v>13.5</v>
      </c>
      <c r="X197">
        <v>1</v>
      </c>
      <c r="Y197">
        <v>14.1</v>
      </c>
      <c r="Z197">
        <v>15.1</v>
      </c>
      <c r="AA197">
        <v>0.01</v>
      </c>
      <c r="AB197">
        <v>0.17</v>
      </c>
      <c r="AC197">
        <v>0.18</v>
      </c>
      <c r="AD197">
        <v>0.01</v>
      </c>
      <c r="AE197">
        <v>0.17</v>
      </c>
      <c r="AF197">
        <v>0.18</v>
      </c>
    </row>
    <row r="198" spans="12:32" x14ac:dyDescent="0.25">
      <c r="L198" t="s">
        <v>981</v>
      </c>
      <c r="O198">
        <v>494</v>
      </c>
      <c r="P198">
        <v>509</v>
      </c>
      <c r="Q198" s="29">
        <v>1003</v>
      </c>
      <c r="R198">
        <v>49</v>
      </c>
      <c r="S198">
        <v>209</v>
      </c>
      <c r="T198">
        <v>258</v>
      </c>
      <c r="U198">
        <v>10.7</v>
      </c>
      <c r="V198">
        <v>27.4</v>
      </c>
      <c r="W198">
        <v>38</v>
      </c>
      <c r="X198">
        <v>12.4</v>
      </c>
      <c r="Y198">
        <v>30.5</v>
      </c>
      <c r="Z198">
        <v>43</v>
      </c>
      <c r="AA198">
        <v>0.16</v>
      </c>
      <c r="AB198">
        <v>0.2</v>
      </c>
      <c r="AC198">
        <v>0.36</v>
      </c>
      <c r="AD198">
        <v>0.19</v>
      </c>
      <c r="AE198">
        <v>0.25</v>
      </c>
      <c r="AF198">
        <v>0.44</v>
      </c>
    </row>
    <row r="199" spans="12:32" x14ac:dyDescent="0.25">
      <c r="L199" t="s">
        <v>895</v>
      </c>
      <c r="M199">
        <v>2005</v>
      </c>
      <c r="N199" t="s">
        <v>979</v>
      </c>
      <c r="O199">
        <v>535</v>
      </c>
      <c r="P199">
        <v>586</v>
      </c>
      <c r="Q199" s="29">
        <v>1121</v>
      </c>
      <c r="R199">
        <v>56</v>
      </c>
      <c r="S199">
        <v>457</v>
      </c>
      <c r="T199">
        <v>513</v>
      </c>
      <c r="U199">
        <v>14.7</v>
      </c>
      <c r="V199">
        <v>18.600000000000001</v>
      </c>
      <c r="W199">
        <v>33.299999999999997</v>
      </c>
      <c r="X199">
        <v>18.2</v>
      </c>
      <c r="Y199">
        <v>22.8</v>
      </c>
      <c r="Z199">
        <v>41</v>
      </c>
      <c r="AA199">
        <v>0.13</v>
      </c>
      <c r="AB199">
        <v>0.2</v>
      </c>
      <c r="AC199">
        <v>0.33</v>
      </c>
      <c r="AD199">
        <v>0.28999999999999998</v>
      </c>
      <c r="AE199">
        <v>0.35</v>
      </c>
      <c r="AF199">
        <v>0.64</v>
      </c>
    </row>
    <row r="200" spans="12:32" x14ac:dyDescent="0.25">
      <c r="M200">
        <v>2006</v>
      </c>
      <c r="N200" t="s">
        <v>225</v>
      </c>
      <c r="O200">
        <v>559</v>
      </c>
      <c r="P200">
        <v>503</v>
      </c>
      <c r="Q200" s="29">
        <v>1062</v>
      </c>
      <c r="R200">
        <v>78</v>
      </c>
      <c r="S200">
        <v>293</v>
      </c>
      <c r="T200">
        <v>372</v>
      </c>
      <c r="U200">
        <v>12.8</v>
      </c>
      <c r="V200">
        <v>15.5</v>
      </c>
      <c r="W200">
        <v>28.2</v>
      </c>
      <c r="X200">
        <v>16.3</v>
      </c>
      <c r="Y200">
        <v>18.5</v>
      </c>
      <c r="Z200">
        <v>34.799999999999997</v>
      </c>
      <c r="AA200">
        <v>0.09</v>
      </c>
      <c r="AB200">
        <v>0.2</v>
      </c>
      <c r="AC200">
        <v>0.28999999999999998</v>
      </c>
      <c r="AD200">
        <v>0.13</v>
      </c>
      <c r="AE200">
        <v>0.22</v>
      </c>
      <c r="AF200">
        <v>0.35</v>
      </c>
    </row>
    <row r="201" spans="12:32" x14ac:dyDescent="0.25">
      <c r="M201">
        <v>2007</v>
      </c>
      <c r="N201" t="s">
        <v>979</v>
      </c>
      <c r="O201">
        <v>416</v>
      </c>
      <c r="P201">
        <v>679</v>
      </c>
      <c r="Q201" s="29">
        <v>1095</v>
      </c>
      <c r="R201">
        <v>5</v>
      </c>
      <c r="S201">
        <v>411</v>
      </c>
      <c r="T201">
        <v>415</v>
      </c>
      <c r="U201">
        <v>0.3</v>
      </c>
      <c r="V201">
        <v>70.3</v>
      </c>
      <c r="W201">
        <v>70.599999999999994</v>
      </c>
      <c r="X201">
        <v>0.3</v>
      </c>
      <c r="Y201">
        <v>82.4</v>
      </c>
      <c r="Z201">
        <v>82.7</v>
      </c>
      <c r="AA201">
        <v>0</v>
      </c>
      <c r="AB201">
        <v>0.6</v>
      </c>
      <c r="AC201">
        <v>0.6</v>
      </c>
      <c r="AD201">
        <v>0</v>
      </c>
      <c r="AE201">
        <v>0.86</v>
      </c>
      <c r="AF201">
        <v>0.86</v>
      </c>
    </row>
    <row r="202" spans="12:32" x14ac:dyDescent="0.25">
      <c r="M202">
        <v>2008</v>
      </c>
      <c r="N202" t="s">
        <v>225</v>
      </c>
      <c r="O202">
        <v>515</v>
      </c>
      <c r="P202">
        <v>491</v>
      </c>
      <c r="Q202" s="29">
        <v>1006</v>
      </c>
      <c r="R202">
        <v>209</v>
      </c>
      <c r="S202">
        <v>413</v>
      </c>
      <c r="T202">
        <v>622</v>
      </c>
      <c r="U202">
        <v>64.099999999999994</v>
      </c>
      <c r="V202">
        <v>69.2</v>
      </c>
      <c r="W202">
        <v>133.19999999999999</v>
      </c>
      <c r="X202">
        <v>69.3</v>
      </c>
      <c r="Y202">
        <v>74.099999999999994</v>
      </c>
      <c r="Z202">
        <v>143.4</v>
      </c>
      <c r="AA202">
        <v>0.86</v>
      </c>
      <c r="AB202">
        <v>1.1200000000000001</v>
      </c>
      <c r="AC202">
        <v>1.97</v>
      </c>
      <c r="AD202">
        <v>0.93</v>
      </c>
      <c r="AE202">
        <v>1.1599999999999999</v>
      </c>
      <c r="AF202">
        <v>2.1</v>
      </c>
    </row>
    <row r="203" spans="12:32" x14ac:dyDescent="0.25">
      <c r="M203">
        <v>2009</v>
      </c>
      <c r="N203" t="s">
        <v>979</v>
      </c>
      <c r="O203">
        <v>526</v>
      </c>
      <c r="P203">
        <v>412</v>
      </c>
      <c r="Q203">
        <v>938</v>
      </c>
      <c r="R203">
        <v>108</v>
      </c>
      <c r="S203">
        <v>383</v>
      </c>
      <c r="T203">
        <v>491</v>
      </c>
      <c r="U203">
        <v>13.9</v>
      </c>
      <c r="V203">
        <v>46.7</v>
      </c>
      <c r="W203">
        <v>60.6</v>
      </c>
      <c r="X203">
        <v>15.1</v>
      </c>
      <c r="Y203">
        <v>51.1</v>
      </c>
      <c r="Z203">
        <v>66.2</v>
      </c>
      <c r="AA203">
        <v>0.05</v>
      </c>
      <c r="AB203">
        <v>0.18</v>
      </c>
      <c r="AC203">
        <v>0.23</v>
      </c>
      <c r="AD203">
        <v>7.0000000000000007E-2</v>
      </c>
      <c r="AE203">
        <v>0.25</v>
      </c>
      <c r="AF203">
        <v>0.32</v>
      </c>
    </row>
    <row r="204" spans="12:32" x14ac:dyDescent="0.25">
      <c r="M204">
        <v>2010</v>
      </c>
      <c r="N204" t="s">
        <v>225</v>
      </c>
      <c r="O204">
        <v>517</v>
      </c>
      <c r="P204">
        <v>256</v>
      </c>
      <c r="Q204">
        <v>773</v>
      </c>
      <c r="R204">
        <v>121</v>
      </c>
      <c r="S204">
        <v>361</v>
      </c>
      <c r="T204">
        <v>482</v>
      </c>
      <c r="U204">
        <v>29.1</v>
      </c>
      <c r="V204">
        <v>30.3</v>
      </c>
      <c r="W204">
        <v>59.4</v>
      </c>
      <c r="X204">
        <v>31.5</v>
      </c>
      <c r="Y204">
        <v>33.4</v>
      </c>
      <c r="Z204">
        <v>64.900000000000006</v>
      </c>
      <c r="AA204">
        <v>0.16</v>
      </c>
      <c r="AB204">
        <v>0.17</v>
      </c>
      <c r="AC204">
        <v>0.32</v>
      </c>
      <c r="AD204">
        <v>0.16</v>
      </c>
      <c r="AE204">
        <v>0.24</v>
      </c>
      <c r="AF204">
        <v>0.4</v>
      </c>
    </row>
    <row r="205" spans="12:32" x14ac:dyDescent="0.25">
      <c r="M205">
        <v>2011</v>
      </c>
      <c r="N205" t="s">
        <v>979</v>
      </c>
      <c r="O205">
        <v>546</v>
      </c>
      <c r="P205">
        <v>693</v>
      </c>
      <c r="Q205" s="29">
        <v>1239</v>
      </c>
      <c r="R205">
        <v>238</v>
      </c>
      <c r="S205">
        <v>838</v>
      </c>
      <c r="T205" s="29">
        <v>1076</v>
      </c>
      <c r="U205">
        <v>14.1</v>
      </c>
      <c r="V205">
        <v>36.4</v>
      </c>
      <c r="W205">
        <v>50.4</v>
      </c>
      <c r="X205">
        <v>15.9</v>
      </c>
      <c r="Y205">
        <v>43.9</v>
      </c>
      <c r="Z205">
        <v>59.8</v>
      </c>
      <c r="AA205">
        <v>0.12</v>
      </c>
      <c r="AB205">
        <v>0.63</v>
      </c>
      <c r="AC205">
        <v>0.75</v>
      </c>
      <c r="AD205">
        <v>0.16</v>
      </c>
      <c r="AE205">
        <v>0.77</v>
      </c>
      <c r="AF205">
        <v>0.94</v>
      </c>
    </row>
    <row r="206" spans="12:32" x14ac:dyDescent="0.25">
      <c r="M206">
        <v>2012</v>
      </c>
      <c r="N206" t="s">
        <v>225</v>
      </c>
      <c r="O206">
        <v>392</v>
      </c>
      <c r="P206">
        <v>402</v>
      </c>
      <c r="Q206">
        <v>794</v>
      </c>
      <c r="R206">
        <v>14</v>
      </c>
      <c r="S206">
        <v>328</v>
      </c>
      <c r="T206">
        <v>342</v>
      </c>
      <c r="U206">
        <v>1.8</v>
      </c>
      <c r="V206">
        <v>16.8</v>
      </c>
      <c r="W206">
        <v>18.600000000000001</v>
      </c>
      <c r="X206">
        <v>2</v>
      </c>
      <c r="Y206">
        <v>19.100000000000001</v>
      </c>
      <c r="Z206">
        <v>21.2</v>
      </c>
      <c r="AA206">
        <v>0.03</v>
      </c>
      <c r="AB206">
        <v>0.35</v>
      </c>
      <c r="AC206">
        <v>0.38</v>
      </c>
      <c r="AD206">
        <v>0.02</v>
      </c>
      <c r="AE206">
        <v>0.37</v>
      </c>
      <c r="AF206">
        <v>0.39</v>
      </c>
    </row>
    <row r="207" spans="12:32" x14ac:dyDescent="0.25">
      <c r="L207" t="s">
        <v>982</v>
      </c>
      <c r="O207">
        <v>501</v>
      </c>
      <c r="P207">
        <v>503</v>
      </c>
      <c r="Q207">
        <v>1003</v>
      </c>
      <c r="R207">
        <v>104</v>
      </c>
      <c r="S207">
        <v>436</v>
      </c>
      <c r="T207">
        <v>539</v>
      </c>
      <c r="U207">
        <v>18.8</v>
      </c>
      <c r="V207">
        <v>38</v>
      </c>
      <c r="W207">
        <v>56.8</v>
      </c>
      <c r="X207">
        <v>21.1</v>
      </c>
      <c r="Y207">
        <v>43.2</v>
      </c>
      <c r="Z207">
        <v>64.2</v>
      </c>
      <c r="AA207">
        <v>0.18</v>
      </c>
      <c r="AB207">
        <v>0.43</v>
      </c>
      <c r="AC207">
        <v>0.61</v>
      </c>
      <c r="AD207">
        <v>0.22</v>
      </c>
      <c r="AE207">
        <v>0.53</v>
      </c>
      <c r="AF207">
        <v>0.75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69"/>
  <sheetViews>
    <sheetView topLeftCell="A121" zoomScale="98" zoomScaleNormal="98" zoomScalePageLayoutView="98" workbookViewId="0">
      <selection activeCell="B47" sqref="B47:C50"/>
    </sheetView>
  </sheetViews>
  <sheetFormatPr defaultColWidth="8.85546875" defaultRowHeight="15" x14ac:dyDescent="0.25"/>
  <cols>
    <col min="2" max="2" width="13.85546875" customWidth="1"/>
    <col min="3" max="3" width="18.85546875" customWidth="1"/>
    <col min="11" max="11" width="15.42578125" customWidth="1"/>
    <col min="12" max="12" width="23.42578125" customWidth="1"/>
    <col min="13" max="13" width="15" customWidth="1"/>
    <col min="24" max="24" width="15.140625" customWidth="1"/>
  </cols>
  <sheetData>
    <row r="1" spans="1:28" x14ac:dyDescent="0.25">
      <c r="A1" s="13" t="s">
        <v>383</v>
      </c>
    </row>
    <row r="2" spans="1:28" x14ac:dyDescent="0.25">
      <c r="A2" t="s">
        <v>15</v>
      </c>
      <c r="B2" t="s">
        <v>382</v>
      </c>
      <c r="C2" t="s">
        <v>366</v>
      </c>
      <c r="E2" t="s">
        <v>373</v>
      </c>
      <c r="F2" t="s">
        <v>367</v>
      </c>
      <c r="G2" t="s">
        <v>368</v>
      </c>
      <c r="H2" t="s">
        <v>304</v>
      </c>
      <c r="I2" t="s">
        <v>369</v>
      </c>
      <c r="J2" t="s">
        <v>370</v>
      </c>
      <c r="K2" t="s">
        <v>371</v>
      </c>
      <c r="L2" t="s">
        <v>372</v>
      </c>
    </row>
    <row r="3" spans="1:28" x14ac:dyDescent="0.25">
      <c r="A3" t="s">
        <v>302</v>
      </c>
      <c r="C3" t="s">
        <v>42</v>
      </c>
      <c r="D3" t="s">
        <v>305</v>
      </c>
    </row>
    <row r="4" spans="1:28" x14ac:dyDescent="0.25">
      <c r="A4" t="s">
        <v>306</v>
      </c>
      <c r="B4">
        <v>3</v>
      </c>
      <c r="C4">
        <v>3.89</v>
      </c>
      <c r="E4" t="s">
        <v>376</v>
      </c>
      <c r="F4" t="s">
        <v>378</v>
      </c>
      <c r="G4" t="s">
        <v>307</v>
      </c>
      <c r="H4" t="s">
        <v>308</v>
      </c>
      <c r="I4" t="s">
        <v>309</v>
      </c>
      <c r="J4">
        <v>30</v>
      </c>
      <c r="K4" t="s">
        <v>310</v>
      </c>
      <c r="L4" t="s">
        <v>6</v>
      </c>
    </row>
    <row r="5" spans="1:28" x14ac:dyDescent="0.25">
      <c r="A5" t="s">
        <v>311</v>
      </c>
      <c r="B5">
        <v>3</v>
      </c>
      <c r="C5">
        <v>1.01</v>
      </c>
      <c r="E5" t="s">
        <v>377</v>
      </c>
      <c r="F5" t="s">
        <v>378</v>
      </c>
      <c r="G5" t="s">
        <v>307</v>
      </c>
      <c r="H5" t="s">
        <v>308</v>
      </c>
      <c r="I5" t="s">
        <v>309</v>
      </c>
      <c r="J5">
        <v>12.5</v>
      </c>
      <c r="K5" t="s">
        <v>310</v>
      </c>
      <c r="L5" t="s">
        <v>6</v>
      </c>
    </row>
    <row r="6" spans="1:28" x14ac:dyDescent="0.25">
      <c r="A6" t="s">
        <v>312</v>
      </c>
      <c r="B6">
        <v>4</v>
      </c>
      <c r="C6">
        <v>2.19</v>
      </c>
      <c r="D6">
        <v>5.18</v>
      </c>
      <c r="E6" t="s">
        <v>376</v>
      </c>
      <c r="F6" t="s">
        <v>260</v>
      </c>
      <c r="G6" t="s">
        <v>313</v>
      </c>
      <c r="H6" t="s">
        <v>308</v>
      </c>
      <c r="I6" t="s">
        <v>309</v>
      </c>
      <c r="J6">
        <v>21.3</v>
      </c>
      <c r="K6" t="s">
        <v>314</v>
      </c>
      <c r="L6" t="s">
        <v>303</v>
      </c>
      <c r="X6" s="2" t="s">
        <v>1103</v>
      </c>
    </row>
    <row r="7" spans="1:28" x14ac:dyDescent="0.25">
      <c r="A7" t="s">
        <v>315</v>
      </c>
      <c r="B7">
        <v>4</v>
      </c>
      <c r="C7">
        <v>2.67</v>
      </c>
      <c r="D7">
        <v>3.85</v>
      </c>
      <c r="E7" t="s">
        <v>376</v>
      </c>
      <c r="F7" t="s">
        <v>260</v>
      </c>
      <c r="G7" t="s">
        <v>313</v>
      </c>
      <c r="H7" t="s">
        <v>308</v>
      </c>
      <c r="I7" t="s">
        <v>309</v>
      </c>
      <c r="J7">
        <v>11.8</v>
      </c>
      <c r="K7" t="s">
        <v>314</v>
      </c>
      <c r="L7" t="s">
        <v>6</v>
      </c>
      <c r="X7" s="2"/>
      <c r="Y7" t="s">
        <v>607</v>
      </c>
      <c r="Z7" t="s">
        <v>606</v>
      </c>
      <c r="AA7" t="s">
        <v>608</v>
      </c>
      <c r="AB7" t="s">
        <v>815</v>
      </c>
    </row>
    <row r="8" spans="1:28" x14ac:dyDescent="0.25">
      <c r="A8" t="s">
        <v>316</v>
      </c>
      <c r="B8">
        <v>4</v>
      </c>
      <c r="C8">
        <v>1.58</v>
      </c>
      <c r="E8" t="s">
        <v>377</v>
      </c>
      <c r="F8" t="s">
        <v>260</v>
      </c>
      <c r="G8" t="s">
        <v>307</v>
      </c>
      <c r="H8" t="s">
        <v>308</v>
      </c>
      <c r="I8" t="s">
        <v>309</v>
      </c>
      <c r="J8">
        <v>19</v>
      </c>
      <c r="K8" t="s">
        <v>314</v>
      </c>
      <c r="L8" t="s">
        <v>317</v>
      </c>
      <c r="X8" t="s">
        <v>378</v>
      </c>
      <c r="Y8">
        <v>10</v>
      </c>
      <c r="Z8">
        <v>55</v>
      </c>
      <c r="AA8">
        <v>35</v>
      </c>
      <c r="AB8">
        <f>SUM(Y8:AA8)</f>
        <v>100</v>
      </c>
    </row>
    <row r="9" spans="1:28" x14ac:dyDescent="0.25">
      <c r="A9" t="s">
        <v>318</v>
      </c>
      <c r="B9">
        <v>4</v>
      </c>
      <c r="C9">
        <v>1.54</v>
      </c>
      <c r="E9" t="s">
        <v>377</v>
      </c>
      <c r="F9" t="s">
        <v>260</v>
      </c>
      <c r="G9" t="s">
        <v>307</v>
      </c>
      <c r="H9" t="s">
        <v>308</v>
      </c>
      <c r="I9" t="s">
        <v>309</v>
      </c>
      <c r="J9">
        <v>33</v>
      </c>
      <c r="K9" t="s">
        <v>314</v>
      </c>
      <c r="L9" t="s">
        <v>317</v>
      </c>
      <c r="X9" t="s">
        <v>378</v>
      </c>
      <c r="Y9">
        <v>10</v>
      </c>
      <c r="Z9">
        <v>55</v>
      </c>
      <c r="AA9">
        <v>35</v>
      </c>
      <c r="AB9">
        <f>SUM(Y9:AA9)</f>
        <v>100</v>
      </c>
    </row>
    <row r="10" spans="1:28" x14ac:dyDescent="0.25">
      <c r="A10" t="s">
        <v>319</v>
      </c>
      <c r="B10">
        <v>4</v>
      </c>
      <c r="C10">
        <v>5.35</v>
      </c>
      <c r="D10">
        <v>4.5</v>
      </c>
      <c r="E10" t="s">
        <v>377</v>
      </c>
      <c r="F10" t="s">
        <v>260</v>
      </c>
      <c r="G10" t="s">
        <v>307</v>
      </c>
      <c r="H10" t="s">
        <v>308</v>
      </c>
      <c r="I10" t="s">
        <v>320</v>
      </c>
      <c r="J10">
        <v>411.9</v>
      </c>
      <c r="K10" t="s">
        <v>321</v>
      </c>
      <c r="L10" t="s">
        <v>321</v>
      </c>
      <c r="X10" t="s">
        <v>260</v>
      </c>
      <c r="Y10">
        <v>20</v>
      </c>
      <c r="Z10">
        <v>65</v>
      </c>
      <c r="AA10">
        <v>15</v>
      </c>
      <c r="AB10">
        <f t="shared" ref="AB10:AB45" si="0">SUM(Y10:AA10)</f>
        <v>100</v>
      </c>
    </row>
    <row r="11" spans="1:28" x14ac:dyDescent="0.25">
      <c r="A11" t="s">
        <v>322</v>
      </c>
      <c r="B11">
        <v>4</v>
      </c>
      <c r="C11">
        <v>3.69</v>
      </c>
      <c r="D11">
        <v>3.69</v>
      </c>
      <c r="E11" t="s">
        <v>377</v>
      </c>
      <c r="F11" t="s">
        <v>260</v>
      </c>
      <c r="G11" t="s">
        <v>307</v>
      </c>
      <c r="H11" t="s">
        <v>308</v>
      </c>
      <c r="I11" t="s">
        <v>321</v>
      </c>
      <c r="J11">
        <v>312.60000000000002</v>
      </c>
      <c r="K11" t="s">
        <v>321</v>
      </c>
      <c r="L11" t="s">
        <v>321</v>
      </c>
      <c r="X11" t="s">
        <v>260</v>
      </c>
      <c r="Y11">
        <v>20</v>
      </c>
      <c r="Z11">
        <v>65</v>
      </c>
      <c r="AA11">
        <v>15</v>
      </c>
      <c r="AB11">
        <f t="shared" si="0"/>
        <v>100</v>
      </c>
    </row>
    <row r="12" spans="1:28" x14ac:dyDescent="0.25">
      <c r="A12" t="s">
        <v>323</v>
      </c>
      <c r="B12">
        <v>3</v>
      </c>
      <c r="C12">
        <v>1.82</v>
      </c>
      <c r="D12">
        <v>5.14</v>
      </c>
      <c r="E12" t="s">
        <v>376</v>
      </c>
      <c r="F12" t="s">
        <v>260</v>
      </c>
      <c r="G12" t="s">
        <v>225</v>
      </c>
      <c r="H12" t="s">
        <v>324</v>
      </c>
      <c r="I12" t="s">
        <v>325</v>
      </c>
      <c r="J12">
        <v>120.4</v>
      </c>
      <c r="K12" t="s">
        <v>326</v>
      </c>
      <c r="L12" t="s">
        <v>374</v>
      </c>
      <c r="X12" t="s">
        <v>260</v>
      </c>
      <c r="Y12">
        <v>20</v>
      </c>
      <c r="Z12">
        <v>65</v>
      </c>
      <c r="AA12">
        <v>15</v>
      </c>
      <c r="AB12">
        <f t="shared" si="0"/>
        <v>100</v>
      </c>
    </row>
    <row r="13" spans="1:28" x14ac:dyDescent="0.25">
      <c r="A13" t="s">
        <v>327</v>
      </c>
      <c r="B13">
        <v>3</v>
      </c>
      <c r="C13">
        <v>2.19</v>
      </c>
      <c r="D13">
        <v>5.14</v>
      </c>
      <c r="E13" t="s">
        <v>376</v>
      </c>
      <c r="F13" t="s">
        <v>260</v>
      </c>
      <c r="G13" t="s">
        <v>225</v>
      </c>
      <c r="H13" t="s">
        <v>324</v>
      </c>
      <c r="I13" t="s">
        <v>325</v>
      </c>
      <c r="J13">
        <v>121.3</v>
      </c>
      <c r="K13" t="s">
        <v>326</v>
      </c>
      <c r="L13" t="s">
        <v>374</v>
      </c>
      <c r="X13" t="s">
        <v>260</v>
      </c>
      <c r="Y13">
        <v>20</v>
      </c>
      <c r="Z13">
        <v>65</v>
      </c>
      <c r="AA13">
        <v>15</v>
      </c>
      <c r="AB13">
        <f t="shared" si="0"/>
        <v>100</v>
      </c>
    </row>
    <row r="14" spans="1:28" x14ac:dyDescent="0.25">
      <c r="A14" t="s">
        <v>328</v>
      </c>
      <c r="B14">
        <v>3</v>
      </c>
      <c r="C14">
        <v>3.77</v>
      </c>
      <c r="E14" t="s">
        <v>377</v>
      </c>
      <c r="F14" t="s">
        <v>260</v>
      </c>
      <c r="G14" t="s">
        <v>307</v>
      </c>
      <c r="H14" t="s">
        <v>329</v>
      </c>
      <c r="I14" t="s">
        <v>330</v>
      </c>
      <c r="J14">
        <v>49</v>
      </c>
      <c r="K14" t="s">
        <v>310</v>
      </c>
      <c r="L14" t="s">
        <v>6</v>
      </c>
      <c r="X14" t="s">
        <v>260</v>
      </c>
      <c r="Y14">
        <v>20</v>
      </c>
      <c r="Z14">
        <v>65</v>
      </c>
      <c r="AA14">
        <v>15</v>
      </c>
      <c r="AB14">
        <f t="shared" si="0"/>
        <v>100</v>
      </c>
    </row>
    <row r="15" spans="1:28" x14ac:dyDescent="0.25">
      <c r="A15" t="s">
        <v>331</v>
      </c>
      <c r="B15">
        <v>3</v>
      </c>
      <c r="C15">
        <v>5.35</v>
      </c>
      <c r="E15" t="s">
        <v>377</v>
      </c>
      <c r="F15" t="s">
        <v>260</v>
      </c>
      <c r="G15" t="s">
        <v>307</v>
      </c>
      <c r="H15" t="s">
        <v>329</v>
      </c>
      <c r="I15" t="s">
        <v>330</v>
      </c>
      <c r="J15">
        <v>42.6</v>
      </c>
      <c r="K15" t="s">
        <v>310</v>
      </c>
      <c r="L15" t="s">
        <v>6</v>
      </c>
      <c r="X15" t="s">
        <v>260</v>
      </c>
      <c r="Y15">
        <v>20</v>
      </c>
      <c r="Z15">
        <v>65</v>
      </c>
      <c r="AA15">
        <v>15</v>
      </c>
      <c r="AB15">
        <f t="shared" si="0"/>
        <v>100</v>
      </c>
    </row>
    <row r="16" spans="1:28" x14ac:dyDescent="0.25">
      <c r="A16" t="s">
        <v>332</v>
      </c>
      <c r="B16">
        <v>3</v>
      </c>
      <c r="C16">
        <v>3.24</v>
      </c>
      <c r="D16">
        <v>3.69</v>
      </c>
      <c r="E16" t="s">
        <v>377</v>
      </c>
      <c r="F16" t="s">
        <v>260</v>
      </c>
      <c r="G16" t="s">
        <v>313</v>
      </c>
      <c r="H16" t="s">
        <v>333</v>
      </c>
      <c r="I16" t="s">
        <v>325</v>
      </c>
      <c r="J16">
        <v>81.2</v>
      </c>
      <c r="K16" t="s">
        <v>326</v>
      </c>
      <c r="L16" t="s">
        <v>6</v>
      </c>
      <c r="X16" t="s">
        <v>260</v>
      </c>
      <c r="Y16">
        <v>20</v>
      </c>
      <c r="Z16">
        <v>65</v>
      </c>
      <c r="AA16">
        <v>15</v>
      </c>
      <c r="AB16">
        <f t="shared" si="0"/>
        <v>100</v>
      </c>
    </row>
    <row r="17" spans="1:28" x14ac:dyDescent="0.25">
      <c r="A17" t="s">
        <v>334</v>
      </c>
      <c r="B17">
        <v>3</v>
      </c>
      <c r="C17">
        <v>2.35</v>
      </c>
      <c r="D17">
        <v>5.87</v>
      </c>
      <c r="E17" t="s">
        <v>377</v>
      </c>
      <c r="F17" t="s">
        <v>260</v>
      </c>
      <c r="G17" t="s">
        <v>313</v>
      </c>
      <c r="H17" t="s">
        <v>333</v>
      </c>
      <c r="I17" t="s">
        <v>325</v>
      </c>
      <c r="J17">
        <v>74.8</v>
      </c>
      <c r="K17" t="s">
        <v>326</v>
      </c>
      <c r="L17" t="s">
        <v>6</v>
      </c>
      <c r="X17" t="s">
        <v>260</v>
      </c>
      <c r="Y17">
        <v>20</v>
      </c>
      <c r="Z17">
        <v>65</v>
      </c>
      <c r="AA17">
        <v>15</v>
      </c>
      <c r="AB17">
        <f t="shared" si="0"/>
        <v>100</v>
      </c>
    </row>
    <row r="18" spans="1:28" x14ac:dyDescent="0.25">
      <c r="A18" t="s">
        <v>335</v>
      </c>
      <c r="B18">
        <v>3</v>
      </c>
      <c r="C18">
        <v>7.33</v>
      </c>
      <c r="D18">
        <v>8.7100000000000009</v>
      </c>
      <c r="E18" t="s">
        <v>377</v>
      </c>
      <c r="F18" t="s">
        <v>336</v>
      </c>
      <c r="G18" t="s">
        <v>313</v>
      </c>
      <c r="H18" t="s">
        <v>337</v>
      </c>
      <c r="I18" t="s">
        <v>325</v>
      </c>
      <c r="J18">
        <v>18.2</v>
      </c>
      <c r="K18" t="s">
        <v>326</v>
      </c>
      <c r="L18" t="s">
        <v>6</v>
      </c>
      <c r="X18" t="s">
        <v>260</v>
      </c>
      <c r="Y18">
        <v>20</v>
      </c>
      <c r="Z18">
        <v>65</v>
      </c>
      <c r="AA18">
        <v>15</v>
      </c>
      <c r="AB18">
        <f t="shared" si="0"/>
        <v>100</v>
      </c>
    </row>
    <row r="19" spans="1:28" x14ac:dyDescent="0.25">
      <c r="A19" t="s">
        <v>338</v>
      </c>
      <c r="B19">
        <v>3</v>
      </c>
      <c r="C19">
        <v>1.5</v>
      </c>
      <c r="D19">
        <v>1.1299999999999999</v>
      </c>
      <c r="E19" t="s">
        <v>377</v>
      </c>
      <c r="F19" t="s">
        <v>258</v>
      </c>
      <c r="G19" t="s">
        <v>313</v>
      </c>
      <c r="H19" t="s">
        <v>337</v>
      </c>
      <c r="I19" t="s">
        <v>325</v>
      </c>
      <c r="J19">
        <v>35.799999999999997</v>
      </c>
      <c r="K19" t="s">
        <v>314</v>
      </c>
      <c r="L19" t="s">
        <v>303</v>
      </c>
      <c r="X19" t="s">
        <v>260</v>
      </c>
      <c r="Y19">
        <v>20</v>
      </c>
      <c r="Z19">
        <v>65</v>
      </c>
      <c r="AA19">
        <v>15</v>
      </c>
      <c r="AB19">
        <f t="shared" si="0"/>
        <v>100</v>
      </c>
    </row>
    <row r="20" spans="1:28" x14ac:dyDescent="0.25">
      <c r="A20" t="s">
        <v>339</v>
      </c>
      <c r="B20">
        <v>2</v>
      </c>
      <c r="C20">
        <v>12.96</v>
      </c>
      <c r="D20">
        <v>12.96</v>
      </c>
      <c r="E20" t="s">
        <v>107</v>
      </c>
      <c r="F20" t="s">
        <v>258</v>
      </c>
      <c r="G20" t="s">
        <v>307</v>
      </c>
      <c r="H20" t="s">
        <v>380</v>
      </c>
      <c r="I20" t="s">
        <v>309</v>
      </c>
      <c r="J20">
        <v>20.9</v>
      </c>
      <c r="K20" t="s">
        <v>310</v>
      </c>
      <c r="L20" t="s">
        <v>340</v>
      </c>
      <c r="X20" t="s">
        <v>260</v>
      </c>
      <c r="Y20">
        <v>20</v>
      </c>
      <c r="Z20">
        <v>65</v>
      </c>
      <c r="AA20">
        <v>15</v>
      </c>
      <c r="AB20">
        <f t="shared" si="0"/>
        <v>100</v>
      </c>
    </row>
    <row r="21" spans="1:28" x14ac:dyDescent="0.25">
      <c r="A21" t="s">
        <v>341</v>
      </c>
      <c r="B21">
        <v>2</v>
      </c>
      <c r="C21">
        <v>8.1</v>
      </c>
      <c r="D21">
        <v>8.1</v>
      </c>
      <c r="E21" t="s">
        <v>107</v>
      </c>
      <c r="F21" t="s">
        <v>258</v>
      </c>
      <c r="G21" t="s">
        <v>307</v>
      </c>
      <c r="H21" t="s">
        <v>380</v>
      </c>
      <c r="I21" t="s">
        <v>309</v>
      </c>
      <c r="J21">
        <v>21.5</v>
      </c>
      <c r="K21" t="s">
        <v>310</v>
      </c>
      <c r="L21" t="s">
        <v>340</v>
      </c>
      <c r="X21" t="s">
        <v>260</v>
      </c>
      <c r="Y21">
        <v>20</v>
      </c>
      <c r="Z21">
        <v>65</v>
      </c>
      <c r="AA21">
        <v>15</v>
      </c>
      <c r="AB21">
        <f t="shared" si="0"/>
        <v>100</v>
      </c>
    </row>
    <row r="22" spans="1:28" x14ac:dyDescent="0.25">
      <c r="A22" t="s">
        <v>342</v>
      </c>
      <c r="B22">
        <v>2</v>
      </c>
      <c r="D22">
        <v>3.32</v>
      </c>
      <c r="E22" t="s">
        <v>107</v>
      </c>
      <c r="F22" t="s">
        <v>336</v>
      </c>
      <c r="G22" t="s">
        <v>343</v>
      </c>
      <c r="H22" t="s">
        <v>337</v>
      </c>
      <c r="I22" t="s">
        <v>325</v>
      </c>
      <c r="J22">
        <v>19</v>
      </c>
      <c r="K22" t="s">
        <v>310</v>
      </c>
      <c r="L22" t="s">
        <v>344</v>
      </c>
      <c r="X22" t="s">
        <v>336</v>
      </c>
      <c r="Y22">
        <v>15</v>
      </c>
      <c r="Z22">
        <v>20</v>
      </c>
      <c r="AA22">
        <v>65</v>
      </c>
      <c r="AB22">
        <f t="shared" si="0"/>
        <v>100</v>
      </c>
    </row>
    <row r="23" spans="1:28" x14ac:dyDescent="0.25">
      <c r="A23" t="s">
        <v>345</v>
      </c>
      <c r="B23">
        <v>2</v>
      </c>
      <c r="D23">
        <v>7.74</v>
      </c>
      <c r="E23" t="s">
        <v>107</v>
      </c>
      <c r="F23" t="s">
        <v>336</v>
      </c>
      <c r="G23" t="s">
        <v>343</v>
      </c>
      <c r="H23" t="s">
        <v>337</v>
      </c>
      <c r="I23" t="s">
        <v>325</v>
      </c>
      <c r="J23">
        <v>41.3</v>
      </c>
      <c r="K23" t="s">
        <v>310</v>
      </c>
      <c r="L23" t="s">
        <v>375</v>
      </c>
      <c r="X23" t="s">
        <v>258</v>
      </c>
      <c r="Y23">
        <v>30</v>
      </c>
      <c r="Z23">
        <v>35</v>
      </c>
      <c r="AA23">
        <v>35</v>
      </c>
      <c r="AB23">
        <f t="shared" si="0"/>
        <v>100</v>
      </c>
    </row>
    <row r="24" spans="1:28" x14ac:dyDescent="0.25">
      <c r="A24" t="s">
        <v>346</v>
      </c>
      <c r="B24">
        <v>2</v>
      </c>
      <c r="C24">
        <v>13.16</v>
      </c>
      <c r="D24">
        <v>13.16</v>
      </c>
      <c r="E24" t="s">
        <v>377</v>
      </c>
      <c r="F24" t="s">
        <v>261</v>
      </c>
      <c r="G24" t="s">
        <v>307</v>
      </c>
      <c r="H24" t="s">
        <v>324</v>
      </c>
      <c r="I24" t="s">
        <v>309</v>
      </c>
      <c r="J24">
        <v>74.8</v>
      </c>
      <c r="K24" t="s">
        <v>326</v>
      </c>
      <c r="L24" t="s">
        <v>303</v>
      </c>
      <c r="X24" t="s">
        <v>258</v>
      </c>
      <c r="Y24">
        <v>30</v>
      </c>
      <c r="Z24">
        <v>35</v>
      </c>
      <c r="AA24">
        <v>35</v>
      </c>
      <c r="AB24">
        <f t="shared" si="0"/>
        <v>100</v>
      </c>
    </row>
    <row r="25" spans="1:28" x14ac:dyDescent="0.25">
      <c r="A25" t="s">
        <v>347</v>
      </c>
      <c r="B25">
        <v>2</v>
      </c>
      <c r="D25">
        <v>18.309999999999999</v>
      </c>
      <c r="E25" t="s">
        <v>377</v>
      </c>
      <c r="F25" t="s">
        <v>261</v>
      </c>
      <c r="G25" t="s">
        <v>307</v>
      </c>
      <c r="H25" t="s">
        <v>324</v>
      </c>
      <c r="I25" t="s">
        <v>309</v>
      </c>
      <c r="J25">
        <v>80.599999999999994</v>
      </c>
      <c r="K25" t="s">
        <v>326</v>
      </c>
      <c r="L25" t="s">
        <v>303</v>
      </c>
      <c r="X25" t="s">
        <v>258</v>
      </c>
      <c r="Y25">
        <v>30</v>
      </c>
      <c r="Z25">
        <v>35</v>
      </c>
      <c r="AA25">
        <v>35</v>
      </c>
      <c r="AB25">
        <f t="shared" si="0"/>
        <v>100</v>
      </c>
    </row>
    <row r="26" spans="1:28" x14ac:dyDescent="0.25">
      <c r="A26" t="s">
        <v>348</v>
      </c>
      <c r="B26">
        <v>2</v>
      </c>
      <c r="C26">
        <v>16.2</v>
      </c>
      <c r="D26">
        <v>16.2</v>
      </c>
      <c r="E26" t="s">
        <v>377</v>
      </c>
      <c r="F26" t="s">
        <v>379</v>
      </c>
      <c r="G26" t="s">
        <v>313</v>
      </c>
      <c r="H26" t="s">
        <v>337</v>
      </c>
      <c r="I26" t="s">
        <v>325</v>
      </c>
      <c r="J26">
        <v>31.5</v>
      </c>
      <c r="K26" t="s">
        <v>349</v>
      </c>
      <c r="L26" t="s">
        <v>344</v>
      </c>
      <c r="X26" t="s">
        <v>336</v>
      </c>
      <c r="Y26">
        <v>15</v>
      </c>
      <c r="Z26">
        <v>20</v>
      </c>
      <c r="AA26">
        <v>65</v>
      </c>
      <c r="AB26">
        <f t="shared" si="0"/>
        <v>100</v>
      </c>
    </row>
    <row r="27" spans="1:28" x14ac:dyDescent="0.25">
      <c r="A27" t="s">
        <v>350</v>
      </c>
      <c r="B27">
        <v>2</v>
      </c>
      <c r="C27">
        <v>16.2</v>
      </c>
      <c r="D27">
        <v>16.2</v>
      </c>
      <c r="E27" t="s">
        <v>377</v>
      </c>
      <c r="F27" t="s">
        <v>379</v>
      </c>
      <c r="G27" t="s">
        <v>313</v>
      </c>
      <c r="H27" t="s">
        <v>337</v>
      </c>
      <c r="I27" t="s">
        <v>325</v>
      </c>
      <c r="J27">
        <v>45.5</v>
      </c>
      <c r="K27" t="s">
        <v>349</v>
      </c>
      <c r="L27" t="s">
        <v>344</v>
      </c>
      <c r="X27" t="s">
        <v>336</v>
      </c>
      <c r="Y27">
        <v>15</v>
      </c>
      <c r="Z27">
        <v>20</v>
      </c>
      <c r="AA27">
        <v>65</v>
      </c>
      <c r="AB27">
        <f t="shared" si="0"/>
        <v>100</v>
      </c>
    </row>
    <row r="28" spans="1:28" x14ac:dyDescent="0.25">
      <c r="A28" t="s">
        <v>351</v>
      </c>
      <c r="B28">
        <v>2</v>
      </c>
      <c r="C28">
        <v>10.130000000000001</v>
      </c>
      <c r="D28">
        <v>18.55</v>
      </c>
      <c r="E28" t="s">
        <v>107</v>
      </c>
      <c r="F28" t="s">
        <v>379</v>
      </c>
      <c r="G28" t="s">
        <v>313</v>
      </c>
      <c r="H28" t="s">
        <v>308</v>
      </c>
      <c r="I28" t="s">
        <v>309</v>
      </c>
      <c r="J28">
        <v>35.6</v>
      </c>
      <c r="K28" t="s">
        <v>352</v>
      </c>
      <c r="L28" t="s">
        <v>6</v>
      </c>
      <c r="X28" t="s">
        <v>261</v>
      </c>
      <c r="Y28">
        <v>40</v>
      </c>
      <c r="Z28">
        <v>40</v>
      </c>
      <c r="AA28">
        <v>20</v>
      </c>
      <c r="AB28">
        <f t="shared" si="0"/>
        <v>100</v>
      </c>
    </row>
    <row r="29" spans="1:28" x14ac:dyDescent="0.25">
      <c r="A29" t="s">
        <v>353</v>
      </c>
      <c r="B29">
        <v>2</v>
      </c>
      <c r="C29">
        <v>9.36</v>
      </c>
      <c r="D29">
        <v>9.36</v>
      </c>
      <c r="E29" t="s">
        <v>107</v>
      </c>
      <c r="F29" t="s">
        <v>379</v>
      </c>
      <c r="G29" t="s">
        <v>313</v>
      </c>
      <c r="H29" t="s">
        <v>308</v>
      </c>
      <c r="I29" t="s">
        <v>309</v>
      </c>
      <c r="J29">
        <v>29</v>
      </c>
      <c r="K29" t="s">
        <v>352</v>
      </c>
      <c r="L29" t="s">
        <v>6</v>
      </c>
      <c r="X29" t="s">
        <v>261</v>
      </c>
      <c r="Y29">
        <v>40</v>
      </c>
      <c r="Z29">
        <v>40</v>
      </c>
      <c r="AA29">
        <v>20</v>
      </c>
      <c r="AB29">
        <f t="shared" si="0"/>
        <v>100</v>
      </c>
    </row>
    <row r="30" spans="1:28" x14ac:dyDescent="0.25">
      <c r="A30" t="s">
        <v>354</v>
      </c>
      <c r="B30">
        <v>1</v>
      </c>
      <c r="C30">
        <v>15.47</v>
      </c>
      <c r="D30">
        <v>15.47</v>
      </c>
      <c r="E30" t="s">
        <v>377</v>
      </c>
      <c r="F30" t="s">
        <v>379</v>
      </c>
      <c r="G30" t="s">
        <v>313</v>
      </c>
      <c r="H30" t="s">
        <v>337</v>
      </c>
      <c r="I30" t="s">
        <v>325</v>
      </c>
      <c r="J30">
        <v>41.7</v>
      </c>
      <c r="K30" t="s">
        <v>326</v>
      </c>
      <c r="L30" t="s">
        <v>6</v>
      </c>
      <c r="X30" t="s">
        <v>379</v>
      </c>
      <c r="Y30">
        <v>5</v>
      </c>
      <c r="Z30">
        <v>45</v>
      </c>
      <c r="AA30">
        <v>50</v>
      </c>
      <c r="AB30">
        <f t="shared" si="0"/>
        <v>100</v>
      </c>
    </row>
    <row r="31" spans="1:28" x14ac:dyDescent="0.25">
      <c r="A31" t="s">
        <v>355</v>
      </c>
      <c r="B31">
        <v>1</v>
      </c>
      <c r="C31">
        <v>15.84</v>
      </c>
      <c r="D31">
        <v>15.84</v>
      </c>
      <c r="E31" t="s">
        <v>377</v>
      </c>
      <c r="F31" t="s">
        <v>379</v>
      </c>
      <c r="G31" t="s">
        <v>313</v>
      </c>
      <c r="H31" t="s">
        <v>337</v>
      </c>
      <c r="I31" t="s">
        <v>330</v>
      </c>
      <c r="J31">
        <v>36</v>
      </c>
      <c r="K31" t="s">
        <v>326</v>
      </c>
      <c r="L31" t="s">
        <v>6</v>
      </c>
      <c r="X31" t="s">
        <v>379</v>
      </c>
      <c r="Y31">
        <v>5</v>
      </c>
      <c r="Z31">
        <v>45</v>
      </c>
      <c r="AA31">
        <v>50</v>
      </c>
      <c r="AB31">
        <f t="shared" si="0"/>
        <v>100</v>
      </c>
    </row>
    <row r="32" spans="1:28" x14ac:dyDescent="0.25">
      <c r="A32" t="s">
        <v>356</v>
      </c>
      <c r="B32">
        <v>1</v>
      </c>
      <c r="C32">
        <v>1.46</v>
      </c>
      <c r="D32">
        <v>2.23</v>
      </c>
      <c r="E32" t="s">
        <v>377</v>
      </c>
      <c r="F32" t="s">
        <v>261</v>
      </c>
      <c r="G32" t="s">
        <v>313</v>
      </c>
      <c r="H32" t="s">
        <v>308</v>
      </c>
      <c r="I32" t="s">
        <v>325</v>
      </c>
      <c r="J32">
        <v>23.1</v>
      </c>
      <c r="K32" t="s">
        <v>326</v>
      </c>
      <c r="L32" t="s">
        <v>374</v>
      </c>
      <c r="X32" t="s">
        <v>379</v>
      </c>
      <c r="Y32">
        <v>5</v>
      </c>
      <c r="Z32">
        <v>45</v>
      </c>
      <c r="AA32">
        <v>50</v>
      </c>
      <c r="AB32">
        <f t="shared" si="0"/>
        <v>100</v>
      </c>
    </row>
    <row r="33" spans="1:28" x14ac:dyDescent="0.25">
      <c r="A33" t="s">
        <v>357</v>
      </c>
      <c r="B33">
        <v>1</v>
      </c>
      <c r="C33">
        <v>2.5099999999999998</v>
      </c>
      <c r="D33">
        <v>2.63</v>
      </c>
      <c r="E33" t="s">
        <v>377</v>
      </c>
      <c r="F33" t="s">
        <v>261</v>
      </c>
      <c r="G33" t="s">
        <v>313</v>
      </c>
      <c r="H33" t="s">
        <v>308</v>
      </c>
      <c r="I33" t="s">
        <v>325</v>
      </c>
      <c r="J33">
        <v>29.6</v>
      </c>
      <c r="K33" t="s">
        <v>326</v>
      </c>
      <c r="L33" t="s">
        <v>374</v>
      </c>
      <c r="X33" t="s">
        <v>379</v>
      </c>
      <c r="Y33">
        <v>5</v>
      </c>
      <c r="Z33">
        <v>45</v>
      </c>
      <c r="AA33">
        <v>50</v>
      </c>
      <c r="AB33">
        <f t="shared" si="0"/>
        <v>100</v>
      </c>
    </row>
    <row r="34" spans="1:28" x14ac:dyDescent="0.25">
      <c r="A34" t="s">
        <v>358</v>
      </c>
      <c r="B34">
        <v>1</v>
      </c>
      <c r="C34">
        <v>4.33</v>
      </c>
      <c r="D34">
        <v>5.47</v>
      </c>
      <c r="E34" t="s">
        <v>377</v>
      </c>
      <c r="F34" t="s">
        <v>260</v>
      </c>
      <c r="G34" t="s">
        <v>313</v>
      </c>
      <c r="H34" t="s">
        <v>381</v>
      </c>
      <c r="I34" t="s">
        <v>309</v>
      </c>
      <c r="J34">
        <v>33.4</v>
      </c>
      <c r="K34" t="s">
        <v>314</v>
      </c>
      <c r="L34" t="s">
        <v>374</v>
      </c>
      <c r="X34" t="s">
        <v>379</v>
      </c>
      <c r="Y34">
        <v>5</v>
      </c>
      <c r="Z34">
        <v>45</v>
      </c>
      <c r="AA34">
        <v>50</v>
      </c>
      <c r="AB34">
        <f t="shared" si="0"/>
        <v>100</v>
      </c>
    </row>
    <row r="35" spans="1:28" x14ac:dyDescent="0.25">
      <c r="A35" t="s">
        <v>359</v>
      </c>
      <c r="B35">
        <v>1</v>
      </c>
      <c r="C35">
        <v>15.39</v>
      </c>
      <c r="D35">
        <v>18.63</v>
      </c>
      <c r="E35" t="s">
        <v>377</v>
      </c>
      <c r="F35" t="s">
        <v>260</v>
      </c>
      <c r="G35" t="s">
        <v>313</v>
      </c>
      <c r="H35" t="s">
        <v>381</v>
      </c>
      <c r="I35" t="s">
        <v>309</v>
      </c>
      <c r="J35">
        <v>40.299999999999997</v>
      </c>
      <c r="K35" t="s">
        <v>326</v>
      </c>
      <c r="L35" t="s">
        <v>374</v>
      </c>
      <c r="X35" t="s">
        <v>379</v>
      </c>
      <c r="Y35">
        <v>5</v>
      </c>
      <c r="Z35">
        <v>45</v>
      </c>
      <c r="AA35">
        <v>50</v>
      </c>
      <c r="AB35">
        <f t="shared" si="0"/>
        <v>100</v>
      </c>
    </row>
    <row r="36" spans="1:28" x14ac:dyDescent="0.25">
      <c r="A36" t="s">
        <v>360</v>
      </c>
      <c r="B36">
        <v>1</v>
      </c>
      <c r="C36">
        <v>12.15</v>
      </c>
      <c r="D36">
        <v>8.18</v>
      </c>
      <c r="E36" t="s">
        <v>377</v>
      </c>
      <c r="F36" t="s">
        <v>378</v>
      </c>
      <c r="G36" t="s">
        <v>307</v>
      </c>
      <c r="H36" t="s">
        <v>324</v>
      </c>
      <c r="I36" t="s">
        <v>309</v>
      </c>
      <c r="J36">
        <v>34.5</v>
      </c>
      <c r="K36" t="s">
        <v>314</v>
      </c>
      <c r="L36" t="s">
        <v>6</v>
      </c>
      <c r="X36" t="s">
        <v>261</v>
      </c>
      <c r="Y36">
        <v>40</v>
      </c>
      <c r="Z36">
        <v>40</v>
      </c>
      <c r="AA36">
        <v>20</v>
      </c>
      <c r="AB36">
        <f t="shared" si="0"/>
        <v>100</v>
      </c>
    </row>
    <row r="37" spans="1:28" x14ac:dyDescent="0.25">
      <c r="A37" t="s">
        <v>361</v>
      </c>
      <c r="B37">
        <v>1</v>
      </c>
      <c r="C37">
        <v>16.2</v>
      </c>
      <c r="D37">
        <v>13.16</v>
      </c>
      <c r="E37" t="s">
        <v>377</v>
      </c>
      <c r="F37" t="s">
        <v>378</v>
      </c>
      <c r="G37" t="s">
        <v>307</v>
      </c>
      <c r="H37" t="s">
        <v>324</v>
      </c>
      <c r="I37" t="s">
        <v>309</v>
      </c>
      <c r="J37">
        <v>25.7</v>
      </c>
      <c r="K37" t="s">
        <v>314</v>
      </c>
      <c r="L37" t="s">
        <v>6</v>
      </c>
      <c r="X37" t="s">
        <v>261</v>
      </c>
      <c r="Y37">
        <v>40</v>
      </c>
      <c r="Z37">
        <v>40</v>
      </c>
      <c r="AA37">
        <v>20</v>
      </c>
      <c r="AB37">
        <f t="shared" si="0"/>
        <v>100</v>
      </c>
    </row>
    <row r="38" spans="1:28" x14ac:dyDescent="0.25">
      <c r="A38" t="s">
        <v>362</v>
      </c>
      <c r="B38">
        <v>1</v>
      </c>
      <c r="C38">
        <v>10.37</v>
      </c>
      <c r="D38">
        <v>10.37</v>
      </c>
      <c r="E38" t="s">
        <v>377</v>
      </c>
      <c r="F38" t="s">
        <v>378</v>
      </c>
      <c r="G38" t="s">
        <v>313</v>
      </c>
      <c r="H38" t="s">
        <v>337</v>
      </c>
      <c r="I38" t="s">
        <v>309</v>
      </c>
      <c r="J38">
        <v>19.7</v>
      </c>
      <c r="K38" t="s">
        <v>349</v>
      </c>
      <c r="L38" t="s">
        <v>303</v>
      </c>
      <c r="X38" t="s">
        <v>260</v>
      </c>
      <c r="Y38">
        <v>20</v>
      </c>
      <c r="Z38">
        <v>65</v>
      </c>
      <c r="AA38">
        <v>15</v>
      </c>
      <c r="AB38">
        <f t="shared" si="0"/>
        <v>100</v>
      </c>
    </row>
    <row r="39" spans="1:28" x14ac:dyDescent="0.25">
      <c r="A39" t="s">
        <v>363</v>
      </c>
      <c r="B39">
        <v>1</v>
      </c>
      <c r="C39">
        <v>12.51</v>
      </c>
      <c r="D39">
        <v>12.51</v>
      </c>
      <c r="E39" t="s">
        <v>377</v>
      </c>
      <c r="F39" t="s">
        <v>378</v>
      </c>
      <c r="G39" t="s">
        <v>313</v>
      </c>
      <c r="H39" t="s">
        <v>337</v>
      </c>
      <c r="I39" t="s">
        <v>309</v>
      </c>
      <c r="J39">
        <v>34.799999999999997</v>
      </c>
      <c r="K39" t="s">
        <v>349</v>
      </c>
      <c r="L39" t="s">
        <v>303</v>
      </c>
      <c r="X39" t="s">
        <v>260</v>
      </c>
      <c r="Y39">
        <v>20</v>
      </c>
      <c r="Z39">
        <v>65</v>
      </c>
      <c r="AA39">
        <v>15</v>
      </c>
      <c r="AB39">
        <f t="shared" si="0"/>
        <v>100</v>
      </c>
    </row>
    <row r="40" spans="1:28" x14ac:dyDescent="0.25">
      <c r="A40" t="s">
        <v>364</v>
      </c>
      <c r="B40">
        <v>1</v>
      </c>
      <c r="C40">
        <v>7.09</v>
      </c>
      <c r="D40">
        <v>1.78</v>
      </c>
      <c r="E40" t="s">
        <v>377</v>
      </c>
      <c r="F40" t="s">
        <v>261</v>
      </c>
      <c r="G40" t="s">
        <v>307</v>
      </c>
      <c r="H40" t="s">
        <v>324</v>
      </c>
      <c r="I40" t="s">
        <v>325</v>
      </c>
      <c r="J40">
        <v>46.9</v>
      </c>
      <c r="K40" t="s">
        <v>326</v>
      </c>
      <c r="L40" t="s">
        <v>303</v>
      </c>
      <c r="X40" t="s">
        <v>378</v>
      </c>
      <c r="Y40">
        <v>10</v>
      </c>
      <c r="Z40">
        <v>55</v>
      </c>
      <c r="AA40">
        <v>35</v>
      </c>
      <c r="AB40">
        <f t="shared" si="0"/>
        <v>100</v>
      </c>
    </row>
    <row r="41" spans="1:28" x14ac:dyDescent="0.25">
      <c r="A41" t="s">
        <v>365</v>
      </c>
      <c r="B41">
        <v>1</v>
      </c>
      <c r="C41">
        <v>4.9000000000000004</v>
      </c>
      <c r="D41">
        <v>10.210000000000001</v>
      </c>
      <c r="E41" t="s">
        <v>377</v>
      </c>
      <c r="F41" t="s">
        <v>261</v>
      </c>
      <c r="G41" t="s">
        <v>307</v>
      </c>
      <c r="H41" t="s">
        <v>324</v>
      </c>
      <c r="I41" t="s">
        <v>325</v>
      </c>
      <c r="J41">
        <v>50.3</v>
      </c>
      <c r="K41" t="s">
        <v>326</v>
      </c>
      <c r="L41" t="s">
        <v>303</v>
      </c>
      <c r="X41" t="s">
        <v>378</v>
      </c>
      <c r="Y41">
        <v>10</v>
      </c>
      <c r="Z41">
        <v>55</v>
      </c>
      <c r="AA41">
        <v>35</v>
      </c>
      <c r="AB41">
        <f t="shared" si="0"/>
        <v>100</v>
      </c>
    </row>
    <row r="42" spans="1:28" x14ac:dyDescent="0.25">
      <c r="X42" t="s">
        <v>378</v>
      </c>
      <c r="Y42">
        <v>10</v>
      </c>
      <c r="Z42">
        <v>55</v>
      </c>
      <c r="AA42">
        <v>35</v>
      </c>
      <c r="AB42">
        <f t="shared" si="0"/>
        <v>100</v>
      </c>
    </row>
    <row r="43" spans="1:28" x14ac:dyDescent="0.25">
      <c r="A43" s="13" t="s">
        <v>281</v>
      </c>
      <c r="J43">
        <f>MAX(J4:J41)</f>
        <v>411.9</v>
      </c>
      <c r="X43" t="s">
        <v>378</v>
      </c>
      <c r="Y43">
        <v>10</v>
      </c>
      <c r="Z43">
        <v>55</v>
      </c>
      <c r="AA43">
        <v>35</v>
      </c>
      <c r="AB43">
        <f t="shared" si="0"/>
        <v>100</v>
      </c>
    </row>
    <row r="44" spans="1:28" x14ac:dyDescent="0.25">
      <c r="A44" t="s">
        <v>384</v>
      </c>
      <c r="B44" t="s">
        <v>103</v>
      </c>
      <c r="J44">
        <f>MIN(J4:J41)</f>
        <v>11.8</v>
      </c>
      <c r="X44" t="s">
        <v>261</v>
      </c>
      <c r="Y44">
        <v>40</v>
      </c>
      <c r="Z44">
        <v>40</v>
      </c>
      <c r="AA44">
        <v>20</v>
      </c>
      <c r="AB44">
        <f t="shared" si="0"/>
        <v>100</v>
      </c>
    </row>
    <row r="45" spans="1:28" x14ac:dyDescent="0.25">
      <c r="A45" t="s">
        <v>1463</v>
      </c>
      <c r="B45" s="19" t="s">
        <v>1464</v>
      </c>
      <c r="C45" s="19" t="s">
        <v>1465</v>
      </c>
      <c r="D45" s="19" t="s">
        <v>1466</v>
      </c>
      <c r="E45" s="19" t="s">
        <v>1467</v>
      </c>
      <c r="J45" t="s">
        <v>1468</v>
      </c>
      <c r="X45" t="s">
        <v>261</v>
      </c>
      <c r="Y45">
        <v>40</v>
      </c>
      <c r="Z45">
        <v>40</v>
      </c>
      <c r="AA45">
        <v>20</v>
      </c>
      <c r="AB45">
        <f t="shared" si="0"/>
        <v>100</v>
      </c>
    </row>
    <row r="46" spans="1:28" x14ac:dyDescent="0.25">
      <c r="B46" t="s">
        <v>773</v>
      </c>
      <c r="C46" t="s">
        <v>774</v>
      </c>
      <c r="D46" s="19"/>
      <c r="E46" s="19"/>
    </row>
    <row r="47" spans="1:28" x14ac:dyDescent="0.25">
      <c r="A47">
        <v>2012</v>
      </c>
      <c r="B47" s="7">
        <v>918.45142028985504</v>
      </c>
      <c r="C47" s="7">
        <v>12.155264723378943</v>
      </c>
      <c r="D47" s="19"/>
      <c r="E47" s="19"/>
    </row>
    <row r="48" spans="1:28" x14ac:dyDescent="0.25">
      <c r="A48">
        <v>2013</v>
      </c>
      <c r="B48" s="7">
        <v>1121.3644124168516</v>
      </c>
      <c r="C48" s="7">
        <v>10.397674418604653</v>
      </c>
      <c r="D48" s="19"/>
      <c r="E48" s="19"/>
    </row>
    <row r="49" spans="1:5" x14ac:dyDescent="0.25">
      <c r="A49">
        <v>2014</v>
      </c>
      <c r="B49" s="7">
        <v>1077.2175324675325</v>
      </c>
      <c r="C49" s="7">
        <v>9.269767441860461</v>
      </c>
      <c r="D49" s="19"/>
      <c r="E49" s="19"/>
    </row>
    <row r="50" spans="1:5" x14ac:dyDescent="0.25">
      <c r="A50">
        <v>2015</v>
      </c>
      <c r="B50" s="7">
        <v>1172.7699248120302</v>
      </c>
      <c r="C50" s="7">
        <v>10.612195121951217</v>
      </c>
      <c r="D50" s="19"/>
      <c r="E50" s="19"/>
    </row>
    <row r="51" spans="1:5" x14ac:dyDescent="0.25">
      <c r="B51" s="19"/>
      <c r="C51" s="19"/>
      <c r="D51" s="19"/>
      <c r="E51" s="19"/>
    </row>
    <row r="52" spans="1:5" x14ac:dyDescent="0.25">
      <c r="B52" s="19"/>
      <c r="C52" s="19"/>
      <c r="D52" s="19"/>
      <c r="E52" s="19"/>
    </row>
    <row r="53" spans="1:5" x14ac:dyDescent="0.25">
      <c r="B53" s="19"/>
      <c r="C53" s="19"/>
      <c r="D53" s="19"/>
      <c r="E53" s="19"/>
    </row>
    <row r="55" spans="1:5" x14ac:dyDescent="0.25">
      <c r="A55" s="13" t="s">
        <v>385</v>
      </c>
      <c r="B55" t="s">
        <v>108</v>
      </c>
    </row>
    <row r="130" spans="1:26" x14ac:dyDescent="0.25">
      <c r="C130" t="s">
        <v>426</v>
      </c>
      <c r="D130" t="s">
        <v>251</v>
      </c>
      <c r="K130">
        <v>2012</v>
      </c>
      <c r="O130">
        <v>2013</v>
      </c>
      <c r="S130">
        <v>2014</v>
      </c>
      <c r="W130">
        <v>2015</v>
      </c>
    </row>
    <row r="131" spans="1:26" x14ac:dyDescent="0.25">
      <c r="B131" t="s">
        <v>386</v>
      </c>
      <c r="C131" t="s">
        <v>387</v>
      </c>
      <c r="D131" t="s">
        <v>388</v>
      </c>
      <c r="E131" t="s">
        <v>389</v>
      </c>
      <c r="F131" t="s">
        <v>390</v>
      </c>
      <c r="G131" t="s">
        <v>393</v>
      </c>
      <c r="H131" t="s">
        <v>394</v>
      </c>
      <c r="I131" t="s">
        <v>392</v>
      </c>
      <c r="J131" t="s">
        <v>391</v>
      </c>
      <c r="K131" t="s">
        <v>387</v>
      </c>
      <c r="L131" t="s">
        <v>388</v>
      </c>
      <c r="M131" t="s">
        <v>389</v>
      </c>
      <c r="N131" t="s">
        <v>390</v>
      </c>
      <c r="O131" t="s">
        <v>387</v>
      </c>
      <c r="P131" t="s">
        <v>388</v>
      </c>
      <c r="Q131" t="s">
        <v>389</v>
      </c>
      <c r="R131" t="s">
        <v>390</v>
      </c>
      <c r="S131" t="s">
        <v>387</v>
      </c>
      <c r="T131" t="s">
        <v>388</v>
      </c>
      <c r="U131" t="s">
        <v>389</v>
      </c>
      <c r="V131" t="s">
        <v>390</v>
      </c>
      <c r="W131" t="s">
        <v>387</v>
      </c>
      <c r="X131" t="s">
        <v>388</v>
      </c>
      <c r="Y131" t="s">
        <v>389</v>
      </c>
      <c r="Z131" t="s">
        <v>390</v>
      </c>
    </row>
    <row r="132" spans="1:26" x14ac:dyDescent="0.25">
      <c r="A132">
        <v>0</v>
      </c>
      <c r="B132" t="s">
        <v>306</v>
      </c>
      <c r="D132">
        <v>0.01</v>
      </c>
      <c r="F132">
        <v>0.08</v>
      </c>
      <c r="G132">
        <f>C132+E132</f>
        <v>0</v>
      </c>
      <c r="H132">
        <f>D132+F132</f>
        <v>0.09</v>
      </c>
      <c r="I132">
        <f>SUM(C132:F132)</f>
        <v>0.09</v>
      </c>
      <c r="J132">
        <f>SUM(C132:D132)</f>
        <v>0.01</v>
      </c>
      <c r="T132">
        <v>0.08</v>
      </c>
      <c r="V132">
        <v>0.1</v>
      </c>
    </row>
    <row r="133" spans="1:26" x14ac:dyDescent="0.25">
      <c r="A133">
        <v>0</v>
      </c>
      <c r="B133" t="s">
        <v>311</v>
      </c>
      <c r="D133">
        <v>0.6</v>
      </c>
      <c r="F133">
        <v>0.1</v>
      </c>
      <c r="G133">
        <f t="shared" ref="G133:G169" si="1">C133+E133</f>
        <v>0</v>
      </c>
      <c r="H133">
        <f t="shared" ref="H133:H169" si="2">D133+F133</f>
        <v>0.7</v>
      </c>
      <c r="I133">
        <f t="shared" ref="I133:I169" si="3">SUM(C133:F133)</f>
        <v>0.7</v>
      </c>
      <c r="J133">
        <f t="shared" ref="J133:J169" si="4">SUM(C133:D133)</f>
        <v>0.6</v>
      </c>
      <c r="L133">
        <v>0.7</v>
      </c>
      <c r="P133">
        <v>0.15</v>
      </c>
      <c r="T133">
        <v>0.95</v>
      </c>
      <c r="V133">
        <v>0.1</v>
      </c>
    </row>
    <row r="134" spans="1:26" x14ac:dyDescent="0.25">
      <c r="A134">
        <v>0</v>
      </c>
      <c r="B134" t="s">
        <v>312</v>
      </c>
      <c r="C134">
        <v>0.3</v>
      </c>
      <c r="D134">
        <v>0.05</v>
      </c>
      <c r="E134">
        <v>0.3</v>
      </c>
      <c r="F134">
        <v>0.1</v>
      </c>
      <c r="G134">
        <f t="shared" si="1"/>
        <v>0.6</v>
      </c>
      <c r="H134">
        <f t="shared" si="2"/>
        <v>0.15000000000000002</v>
      </c>
      <c r="I134">
        <f t="shared" si="3"/>
        <v>0.74999999999999989</v>
      </c>
      <c r="J134">
        <f t="shared" si="4"/>
        <v>0.35</v>
      </c>
      <c r="K134">
        <v>0.2</v>
      </c>
      <c r="M134">
        <v>0.1</v>
      </c>
      <c r="O134">
        <v>0.3</v>
      </c>
      <c r="P134">
        <v>0.1</v>
      </c>
      <c r="Q134">
        <v>0.3</v>
      </c>
      <c r="R134">
        <v>0.05</v>
      </c>
      <c r="S134">
        <v>0.4</v>
      </c>
      <c r="T134">
        <v>0.1</v>
      </c>
      <c r="U134">
        <v>0.5</v>
      </c>
      <c r="V134">
        <v>0.35</v>
      </c>
      <c r="W134">
        <v>0.18</v>
      </c>
      <c r="Y134">
        <v>0.55000000000000004</v>
      </c>
      <c r="Z134">
        <v>0.05</v>
      </c>
    </row>
    <row r="135" spans="1:26" x14ac:dyDescent="0.25">
      <c r="A135">
        <v>0</v>
      </c>
      <c r="B135" t="s">
        <v>315</v>
      </c>
      <c r="C135">
        <v>0.25</v>
      </c>
      <c r="D135">
        <v>0.05</v>
      </c>
      <c r="E135">
        <v>0.25</v>
      </c>
      <c r="F135">
        <v>0.2</v>
      </c>
      <c r="G135">
        <f t="shared" si="1"/>
        <v>0.5</v>
      </c>
      <c r="H135">
        <f t="shared" si="2"/>
        <v>0.25</v>
      </c>
      <c r="I135">
        <f t="shared" si="3"/>
        <v>0.75</v>
      </c>
      <c r="J135">
        <f t="shared" si="4"/>
        <v>0.3</v>
      </c>
      <c r="K135">
        <v>0.4</v>
      </c>
      <c r="M135">
        <v>0.1</v>
      </c>
      <c r="O135">
        <v>0.25</v>
      </c>
      <c r="Q135">
        <v>0.15</v>
      </c>
      <c r="R135">
        <v>0.1</v>
      </c>
      <c r="S135">
        <v>0.3</v>
      </c>
      <c r="T135">
        <v>0.2</v>
      </c>
      <c r="U135">
        <v>0.3</v>
      </c>
      <c r="V135">
        <v>0.35</v>
      </c>
      <c r="W135">
        <v>0.08</v>
      </c>
      <c r="X135">
        <v>0.03</v>
      </c>
      <c r="Y135">
        <v>0.5</v>
      </c>
      <c r="Z135">
        <v>0.23</v>
      </c>
    </row>
    <row r="136" spans="1:26" x14ac:dyDescent="0.25">
      <c r="A136">
        <v>0</v>
      </c>
      <c r="B136" t="s">
        <v>316</v>
      </c>
      <c r="D136">
        <v>0.18</v>
      </c>
      <c r="F136">
        <v>0.1</v>
      </c>
      <c r="G136">
        <f t="shared" si="1"/>
        <v>0</v>
      </c>
      <c r="H136">
        <f t="shared" si="2"/>
        <v>0.28000000000000003</v>
      </c>
      <c r="I136">
        <f t="shared" si="3"/>
        <v>0.28000000000000003</v>
      </c>
      <c r="J136">
        <f t="shared" si="4"/>
        <v>0.18</v>
      </c>
      <c r="R136">
        <v>0.05</v>
      </c>
      <c r="T136">
        <v>0.35</v>
      </c>
      <c r="V136">
        <v>0.1</v>
      </c>
      <c r="X136">
        <v>0.12</v>
      </c>
      <c r="Z136">
        <v>0.1</v>
      </c>
    </row>
    <row r="137" spans="1:26" x14ac:dyDescent="0.25">
      <c r="A137">
        <v>0</v>
      </c>
      <c r="B137" t="s">
        <v>318</v>
      </c>
      <c r="D137">
        <v>0.16</v>
      </c>
      <c r="F137">
        <v>0.1</v>
      </c>
      <c r="G137">
        <f t="shared" si="1"/>
        <v>0</v>
      </c>
      <c r="H137">
        <f t="shared" si="2"/>
        <v>0.26</v>
      </c>
      <c r="I137">
        <f t="shared" si="3"/>
        <v>0.26</v>
      </c>
      <c r="J137">
        <f t="shared" si="4"/>
        <v>0.16</v>
      </c>
      <c r="R137">
        <v>0.08</v>
      </c>
      <c r="T137">
        <v>0.42</v>
      </c>
      <c r="V137">
        <v>0.1</v>
      </c>
      <c r="X137">
        <v>0.02</v>
      </c>
      <c r="Z137">
        <v>0.06</v>
      </c>
    </row>
    <row r="138" spans="1:26" x14ac:dyDescent="0.25">
      <c r="A138">
        <v>0</v>
      </c>
      <c r="B138" t="s">
        <v>319</v>
      </c>
      <c r="C138">
        <v>1.38</v>
      </c>
      <c r="D138">
        <v>1.7</v>
      </c>
      <c r="E138">
        <v>0.2</v>
      </c>
      <c r="F138">
        <v>0.68</v>
      </c>
      <c r="G138">
        <f t="shared" si="1"/>
        <v>1.5799999999999998</v>
      </c>
      <c r="H138">
        <f t="shared" si="2"/>
        <v>2.38</v>
      </c>
      <c r="I138">
        <f t="shared" si="3"/>
        <v>3.9600000000000004</v>
      </c>
      <c r="J138">
        <f t="shared" si="4"/>
        <v>3.08</v>
      </c>
      <c r="K138">
        <v>2.4</v>
      </c>
      <c r="L138">
        <v>1.1000000000000001</v>
      </c>
      <c r="N138">
        <v>0.1</v>
      </c>
      <c r="O138">
        <v>1</v>
      </c>
      <c r="P138">
        <v>0.27</v>
      </c>
      <c r="Q138">
        <v>0.1</v>
      </c>
      <c r="R138">
        <v>0.4</v>
      </c>
      <c r="S138">
        <v>1</v>
      </c>
      <c r="T138">
        <v>1.4</v>
      </c>
      <c r="U138">
        <v>0.25</v>
      </c>
      <c r="V138">
        <v>1.1499999999999999</v>
      </c>
      <c r="W138">
        <v>1.1000000000000001</v>
      </c>
      <c r="X138">
        <v>1.55</v>
      </c>
      <c r="Y138">
        <v>0.52</v>
      </c>
      <c r="Z138">
        <v>1.02</v>
      </c>
    </row>
    <row r="139" spans="1:26" x14ac:dyDescent="0.25">
      <c r="A139">
        <v>0</v>
      </c>
      <c r="B139" t="s">
        <v>322</v>
      </c>
      <c r="C139">
        <v>1.25</v>
      </c>
      <c r="D139">
        <v>1.65</v>
      </c>
      <c r="E139">
        <v>0.2</v>
      </c>
      <c r="F139">
        <v>0.95</v>
      </c>
      <c r="G139">
        <f t="shared" si="1"/>
        <v>1.45</v>
      </c>
      <c r="H139">
        <f t="shared" si="2"/>
        <v>2.5999999999999996</v>
      </c>
      <c r="I139">
        <f t="shared" si="3"/>
        <v>4.05</v>
      </c>
      <c r="J139">
        <f t="shared" si="4"/>
        <v>2.9</v>
      </c>
      <c r="K139">
        <v>1.6</v>
      </c>
      <c r="L139">
        <v>0.6</v>
      </c>
      <c r="O139">
        <v>0.7</v>
      </c>
      <c r="P139">
        <v>0.22</v>
      </c>
      <c r="Q139">
        <v>0.1</v>
      </c>
      <c r="R139">
        <v>0.52</v>
      </c>
      <c r="S139">
        <v>1.45</v>
      </c>
      <c r="T139">
        <v>1.3</v>
      </c>
      <c r="U139">
        <v>0.3</v>
      </c>
      <c r="V139">
        <v>1.4</v>
      </c>
      <c r="W139">
        <v>1.35</v>
      </c>
      <c r="X139">
        <v>2.2999999999999998</v>
      </c>
      <c r="Y139">
        <v>0.7</v>
      </c>
      <c r="Z139">
        <v>1.8</v>
      </c>
    </row>
    <row r="140" spans="1:26" x14ac:dyDescent="0.25">
      <c r="A140">
        <v>0</v>
      </c>
      <c r="B140" t="s">
        <v>323</v>
      </c>
      <c r="C140">
        <v>0.56999999999999995</v>
      </c>
      <c r="D140">
        <v>0.13</v>
      </c>
      <c r="E140">
        <v>0.2</v>
      </c>
      <c r="F140">
        <v>0.28000000000000003</v>
      </c>
      <c r="G140">
        <f t="shared" si="1"/>
        <v>0.77</v>
      </c>
      <c r="H140">
        <f t="shared" si="2"/>
        <v>0.41000000000000003</v>
      </c>
      <c r="I140">
        <f t="shared" si="3"/>
        <v>1.18</v>
      </c>
      <c r="J140">
        <f t="shared" si="4"/>
        <v>0.7</v>
      </c>
      <c r="O140">
        <v>1.1499999999999999</v>
      </c>
      <c r="S140">
        <v>0.25</v>
      </c>
      <c r="U140">
        <v>0.05</v>
      </c>
      <c r="W140">
        <v>1.25</v>
      </c>
      <c r="X140">
        <v>0.45</v>
      </c>
      <c r="Y140">
        <v>0.45</v>
      </c>
      <c r="Z140">
        <v>0.83</v>
      </c>
    </row>
    <row r="141" spans="1:26" x14ac:dyDescent="0.25">
      <c r="A141">
        <v>0</v>
      </c>
      <c r="B141" t="s">
        <v>327</v>
      </c>
      <c r="C141">
        <v>0.56999999999999995</v>
      </c>
      <c r="D141">
        <v>0.2</v>
      </c>
      <c r="E141">
        <v>0.18</v>
      </c>
      <c r="F141">
        <v>0.5</v>
      </c>
      <c r="G141">
        <f t="shared" si="1"/>
        <v>0.75</v>
      </c>
      <c r="H141">
        <f t="shared" si="2"/>
        <v>0.7</v>
      </c>
      <c r="I141">
        <f t="shared" si="3"/>
        <v>1.45</v>
      </c>
      <c r="J141">
        <f t="shared" si="4"/>
        <v>0.77</v>
      </c>
      <c r="O141">
        <v>1.1499999999999999</v>
      </c>
      <c r="S141">
        <v>0.2</v>
      </c>
      <c r="T141">
        <v>0.08</v>
      </c>
      <c r="U141">
        <v>0.05</v>
      </c>
      <c r="V141">
        <v>0.08</v>
      </c>
      <c r="W141">
        <v>1.25</v>
      </c>
      <c r="X141">
        <v>0.6</v>
      </c>
      <c r="Y141">
        <v>0.45</v>
      </c>
      <c r="Z141">
        <v>1.45</v>
      </c>
    </row>
    <row r="142" spans="1:26" x14ac:dyDescent="0.25">
      <c r="A142">
        <v>0</v>
      </c>
      <c r="B142" t="s">
        <v>328</v>
      </c>
      <c r="C142">
        <v>0.09</v>
      </c>
      <c r="G142">
        <f t="shared" si="1"/>
        <v>0.09</v>
      </c>
      <c r="H142">
        <f t="shared" si="2"/>
        <v>0</v>
      </c>
      <c r="I142">
        <f t="shared" si="3"/>
        <v>0.09</v>
      </c>
      <c r="J142">
        <f t="shared" si="4"/>
        <v>0.09</v>
      </c>
      <c r="R142">
        <v>0.05</v>
      </c>
      <c r="V142">
        <v>0.05</v>
      </c>
      <c r="X142">
        <v>0.08</v>
      </c>
      <c r="Z142">
        <v>0.14000000000000001</v>
      </c>
    </row>
    <row r="143" spans="1:26" x14ac:dyDescent="0.25">
      <c r="A143">
        <v>0</v>
      </c>
      <c r="B143" t="s">
        <v>331</v>
      </c>
      <c r="D143">
        <v>0.23</v>
      </c>
      <c r="F143">
        <v>0.1</v>
      </c>
      <c r="G143">
        <f t="shared" si="1"/>
        <v>0</v>
      </c>
      <c r="H143">
        <f t="shared" si="2"/>
        <v>0.33</v>
      </c>
      <c r="I143">
        <f t="shared" si="3"/>
        <v>0.33</v>
      </c>
      <c r="J143">
        <f t="shared" si="4"/>
        <v>0.23</v>
      </c>
      <c r="R143">
        <v>0.03</v>
      </c>
      <c r="T143">
        <v>0.6</v>
      </c>
      <c r="V143">
        <v>0.2</v>
      </c>
      <c r="X143">
        <v>0.08</v>
      </c>
      <c r="Z143">
        <v>0.08</v>
      </c>
    </row>
    <row r="144" spans="1:26" x14ac:dyDescent="0.25">
      <c r="A144">
        <v>0</v>
      </c>
      <c r="B144" t="s">
        <v>332</v>
      </c>
      <c r="C144">
        <v>0.95</v>
      </c>
      <c r="D144">
        <v>0.03</v>
      </c>
      <c r="E144">
        <v>0.3</v>
      </c>
      <c r="F144">
        <v>0.03</v>
      </c>
      <c r="G144">
        <f t="shared" si="1"/>
        <v>1.25</v>
      </c>
      <c r="H144">
        <f t="shared" si="2"/>
        <v>0.06</v>
      </c>
      <c r="I144">
        <f t="shared" si="3"/>
        <v>1.31</v>
      </c>
      <c r="J144">
        <f t="shared" si="4"/>
        <v>0.98</v>
      </c>
      <c r="O144">
        <v>1</v>
      </c>
      <c r="Q144">
        <v>0.2</v>
      </c>
      <c r="S144">
        <v>0.9</v>
      </c>
      <c r="U144">
        <v>0.3</v>
      </c>
      <c r="W144">
        <v>0.95</v>
      </c>
      <c r="X144">
        <v>0.05</v>
      </c>
      <c r="Y144">
        <v>0.48</v>
      </c>
      <c r="Z144">
        <v>0.08</v>
      </c>
    </row>
    <row r="145" spans="1:26" x14ac:dyDescent="0.25">
      <c r="A145">
        <v>0</v>
      </c>
      <c r="B145" t="s">
        <v>334</v>
      </c>
      <c r="C145">
        <v>0.3</v>
      </c>
      <c r="D145">
        <v>0.08</v>
      </c>
      <c r="E145">
        <v>0.1</v>
      </c>
      <c r="F145">
        <v>0.02</v>
      </c>
      <c r="G145">
        <f t="shared" si="1"/>
        <v>0.4</v>
      </c>
      <c r="H145">
        <f t="shared" si="2"/>
        <v>0.1</v>
      </c>
      <c r="I145">
        <f t="shared" si="3"/>
        <v>0.5</v>
      </c>
      <c r="J145">
        <f t="shared" si="4"/>
        <v>0.38</v>
      </c>
      <c r="O145">
        <v>0.5</v>
      </c>
      <c r="Q145">
        <v>0.1</v>
      </c>
      <c r="S145">
        <v>0.25</v>
      </c>
      <c r="T145">
        <v>0.08</v>
      </c>
      <c r="U145">
        <v>0.08</v>
      </c>
      <c r="V145">
        <v>0.03</v>
      </c>
      <c r="W145">
        <v>0.2</v>
      </c>
      <c r="X145">
        <v>0.08</v>
      </c>
      <c r="Y145">
        <v>0.14000000000000001</v>
      </c>
      <c r="Z145">
        <v>0.08</v>
      </c>
    </row>
    <row r="146" spans="1:26" x14ac:dyDescent="0.25">
      <c r="A146">
        <v>0</v>
      </c>
      <c r="B146" t="s">
        <v>335</v>
      </c>
      <c r="C146">
        <v>0.05</v>
      </c>
      <c r="D146">
        <v>0.05</v>
      </c>
      <c r="E146">
        <v>0.5</v>
      </c>
      <c r="F146">
        <v>0.45</v>
      </c>
      <c r="G146">
        <f t="shared" si="1"/>
        <v>0.55000000000000004</v>
      </c>
      <c r="H146">
        <f t="shared" si="2"/>
        <v>0.5</v>
      </c>
      <c r="I146">
        <f t="shared" si="3"/>
        <v>1.05</v>
      </c>
      <c r="J146">
        <f t="shared" si="4"/>
        <v>0.1</v>
      </c>
      <c r="S146">
        <v>0.1</v>
      </c>
      <c r="T146">
        <v>0.02</v>
      </c>
      <c r="U146">
        <v>0.3</v>
      </c>
      <c r="V146">
        <v>0.08</v>
      </c>
      <c r="W146">
        <v>0.05</v>
      </c>
      <c r="X146">
        <v>0.08</v>
      </c>
      <c r="Y146">
        <v>0.7</v>
      </c>
      <c r="Z146">
        <v>0.86</v>
      </c>
    </row>
    <row r="147" spans="1:26" x14ac:dyDescent="0.25">
      <c r="A147">
        <v>0</v>
      </c>
      <c r="B147" t="s">
        <v>338</v>
      </c>
      <c r="C147">
        <v>0.35</v>
      </c>
      <c r="D147">
        <v>0.15</v>
      </c>
      <c r="E147">
        <v>0.98</v>
      </c>
      <c r="F147">
        <v>0.7</v>
      </c>
      <c r="G147">
        <f t="shared" si="1"/>
        <v>1.33</v>
      </c>
      <c r="H147">
        <f t="shared" si="2"/>
        <v>0.85</v>
      </c>
      <c r="I147">
        <f t="shared" si="3"/>
        <v>2.1799999999999997</v>
      </c>
      <c r="J147">
        <f t="shared" si="4"/>
        <v>0.5</v>
      </c>
      <c r="S147">
        <v>0.35</v>
      </c>
      <c r="T147">
        <v>0.1</v>
      </c>
      <c r="U147">
        <v>1</v>
      </c>
      <c r="V147">
        <v>0.15</v>
      </c>
      <c r="W147">
        <v>0.38</v>
      </c>
      <c r="X147">
        <v>0.2</v>
      </c>
      <c r="Y147">
        <v>0.95</v>
      </c>
      <c r="Z147">
        <v>0.95</v>
      </c>
    </row>
    <row r="148" spans="1:26" x14ac:dyDescent="0.25">
      <c r="A148">
        <v>0</v>
      </c>
      <c r="B148" t="s">
        <v>339</v>
      </c>
      <c r="C148">
        <v>0.19</v>
      </c>
      <c r="E148">
        <v>0.36</v>
      </c>
      <c r="G148">
        <f t="shared" si="1"/>
        <v>0.55000000000000004</v>
      </c>
      <c r="H148">
        <f t="shared" si="2"/>
        <v>0</v>
      </c>
      <c r="I148">
        <f t="shared" si="3"/>
        <v>0.55000000000000004</v>
      </c>
      <c r="J148">
        <f t="shared" si="4"/>
        <v>0.19</v>
      </c>
      <c r="S148">
        <v>0.28000000000000003</v>
      </c>
      <c r="U148">
        <v>0.4</v>
      </c>
      <c r="W148">
        <v>0.12</v>
      </c>
      <c r="Y148">
        <v>0.3</v>
      </c>
    </row>
    <row r="149" spans="1:26" x14ac:dyDescent="0.25">
      <c r="A149">
        <v>0</v>
      </c>
      <c r="B149" t="s">
        <v>341</v>
      </c>
      <c r="C149">
        <v>0.13</v>
      </c>
      <c r="E149">
        <v>0.23</v>
      </c>
      <c r="G149">
        <f t="shared" si="1"/>
        <v>0.36</v>
      </c>
      <c r="H149">
        <f t="shared" si="2"/>
        <v>0</v>
      </c>
      <c r="I149">
        <f t="shared" si="3"/>
        <v>0.36</v>
      </c>
      <c r="J149">
        <f t="shared" si="4"/>
        <v>0.13</v>
      </c>
      <c r="S149">
        <v>0.2</v>
      </c>
      <c r="U149">
        <v>0.2</v>
      </c>
      <c r="W149">
        <v>0.08</v>
      </c>
      <c r="Y149">
        <v>0.25</v>
      </c>
    </row>
    <row r="150" spans="1:26" x14ac:dyDescent="0.25">
      <c r="A150">
        <v>0</v>
      </c>
      <c r="B150" t="s">
        <v>342</v>
      </c>
      <c r="C150">
        <v>0.5</v>
      </c>
      <c r="E150">
        <v>0.49</v>
      </c>
      <c r="G150">
        <f t="shared" si="1"/>
        <v>0.99</v>
      </c>
      <c r="H150">
        <f t="shared" si="2"/>
        <v>0</v>
      </c>
      <c r="I150">
        <f t="shared" si="3"/>
        <v>0.99</v>
      </c>
      <c r="J150">
        <f t="shared" si="4"/>
        <v>0.5</v>
      </c>
      <c r="S150">
        <v>0.2</v>
      </c>
      <c r="U150">
        <v>0.23</v>
      </c>
      <c r="W150">
        <v>0.8</v>
      </c>
      <c r="Y150">
        <v>0.8</v>
      </c>
    </row>
    <row r="151" spans="1:26" x14ac:dyDescent="0.25">
      <c r="A151">
        <v>0</v>
      </c>
      <c r="B151" t="s">
        <v>345</v>
      </c>
      <c r="C151">
        <v>0.2</v>
      </c>
      <c r="E151">
        <v>0.32</v>
      </c>
      <c r="G151">
        <f t="shared" si="1"/>
        <v>0.52</v>
      </c>
      <c r="H151">
        <f t="shared" si="2"/>
        <v>0</v>
      </c>
      <c r="I151">
        <f t="shared" si="3"/>
        <v>0.52</v>
      </c>
      <c r="J151">
        <f t="shared" si="4"/>
        <v>0.2</v>
      </c>
      <c r="S151">
        <v>0.13</v>
      </c>
      <c r="U151">
        <v>0.15</v>
      </c>
      <c r="W151">
        <v>0.32</v>
      </c>
      <c r="Y151">
        <v>0.48</v>
      </c>
    </row>
    <row r="152" spans="1:26" x14ac:dyDescent="0.25">
      <c r="A152">
        <v>0</v>
      </c>
      <c r="B152" t="s">
        <v>346</v>
      </c>
      <c r="C152">
        <v>0.06</v>
      </c>
      <c r="E152">
        <v>0.26</v>
      </c>
      <c r="G152">
        <f t="shared" si="1"/>
        <v>0.32</v>
      </c>
      <c r="H152">
        <f t="shared" si="2"/>
        <v>0</v>
      </c>
      <c r="I152">
        <f t="shared" si="3"/>
        <v>0.32</v>
      </c>
      <c r="J152">
        <f t="shared" si="4"/>
        <v>0.06</v>
      </c>
      <c r="S152">
        <v>0.08</v>
      </c>
      <c r="U152">
        <v>0.4</v>
      </c>
      <c r="W152">
        <v>0.05</v>
      </c>
      <c r="Y152">
        <v>0.1</v>
      </c>
    </row>
    <row r="153" spans="1:26" x14ac:dyDescent="0.25">
      <c r="A153">
        <v>0</v>
      </c>
      <c r="B153" t="s">
        <v>347</v>
      </c>
      <c r="C153">
        <v>0.13</v>
      </c>
      <c r="E153">
        <v>0.16</v>
      </c>
      <c r="G153">
        <f t="shared" si="1"/>
        <v>0.29000000000000004</v>
      </c>
      <c r="H153">
        <f t="shared" si="2"/>
        <v>0</v>
      </c>
      <c r="I153">
        <f t="shared" si="3"/>
        <v>0.29000000000000004</v>
      </c>
      <c r="J153">
        <f t="shared" si="4"/>
        <v>0.13</v>
      </c>
      <c r="S153">
        <v>0.12</v>
      </c>
      <c r="U153">
        <v>0.17</v>
      </c>
      <c r="W153">
        <v>0.14000000000000001</v>
      </c>
      <c r="Y153">
        <v>0.14000000000000001</v>
      </c>
    </row>
    <row r="154" spans="1:26" x14ac:dyDescent="0.25">
      <c r="A154">
        <v>0</v>
      </c>
      <c r="B154" t="s">
        <v>348</v>
      </c>
      <c r="C154">
        <v>0.05</v>
      </c>
      <c r="D154">
        <v>0.05</v>
      </c>
      <c r="E154">
        <v>0.16</v>
      </c>
      <c r="F154">
        <v>0.2</v>
      </c>
      <c r="G154">
        <f t="shared" si="1"/>
        <v>0.21000000000000002</v>
      </c>
      <c r="H154">
        <f t="shared" si="2"/>
        <v>0.25</v>
      </c>
      <c r="I154">
        <f t="shared" si="3"/>
        <v>0.46</v>
      </c>
      <c r="J154">
        <f t="shared" si="4"/>
        <v>0.1</v>
      </c>
      <c r="W154">
        <v>0.08</v>
      </c>
      <c r="X154">
        <v>0.08</v>
      </c>
      <c r="Y154">
        <v>0.15</v>
      </c>
      <c r="Z154">
        <v>0.15</v>
      </c>
    </row>
    <row r="155" spans="1:26" x14ac:dyDescent="0.25">
      <c r="A155">
        <v>0</v>
      </c>
      <c r="B155" t="s">
        <v>350</v>
      </c>
      <c r="C155">
        <v>0.12</v>
      </c>
      <c r="D155">
        <v>0.03</v>
      </c>
      <c r="E155">
        <v>0.2</v>
      </c>
      <c r="F155">
        <v>0.06</v>
      </c>
      <c r="G155">
        <f t="shared" si="1"/>
        <v>0.32</v>
      </c>
      <c r="H155">
        <f t="shared" si="2"/>
        <v>0.09</v>
      </c>
      <c r="I155">
        <f t="shared" si="3"/>
        <v>0.41</v>
      </c>
      <c r="J155">
        <f t="shared" si="4"/>
        <v>0.15</v>
      </c>
      <c r="W155">
        <v>0.14000000000000001</v>
      </c>
      <c r="X155">
        <v>0.03</v>
      </c>
      <c r="Y155">
        <v>0.15</v>
      </c>
      <c r="Z155">
        <v>0.05</v>
      </c>
    </row>
    <row r="156" spans="1:26" x14ac:dyDescent="0.25">
      <c r="A156">
        <v>0</v>
      </c>
      <c r="B156" t="s">
        <v>351</v>
      </c>
      <c r="C156">
        <v>0.1</v>
      </c>
      <c r="D156">
        <v>0.22</v>
      </c>
      <c r="E156">
        <v>0.05</v>
      </c>
      <c r="F156">
        <v>0.2</v>
      </c>
      <c r="G156">
        <f t="shared" si="1"/>
        <v>0.15000000000000002</v>
      </c>
      <c r="H156">
        <f t="shared" si="2"/>
        <v>0.42000000000000004</v>
      </c>
      <c r="I156">
        <f t="shared" si="3"/>
        <v>0.57000000000000006</v>
      </c>
      <c r="J156">
        <f t="shared" si="4"/>
        <v>0.32</v>
      </c>
      <c r="S156">
        <v>0.05</v>
      </c>
      <c r="T156">
        <v>0.25</v>
      </c>
      <c r="V156">
        <v>0.15</v>
      </c>
      <c r="W156">
        <v>0.1</v>
      </c>
      <c r="X156">
        <v>0.05</v>
      </c>
      <c r="Z156">
        <v>0.3</v>
      </c>
    </row>
    <row r="157" spans="1:26" x14ac:dyDescent="0.25">
      <c r="A157">
        <v>0</v>
      </c>
      <c r="B157" t="s">
        <v>353</v>
      </c>
      <c r="C157">
        <v>0.02</v>
      </c>
      <c r="D157">
        <v>0.1</v>
      </c>
      <c r="E157">
        <v>0.1</v>
      </c>
      <c r="F157">
        <v>0.08</v>
      </c>
      <c r="G157">
        <f t="shared" si="1"/>
        <v>0.12000000000000001</v>
      </c>
      <c r="H157">
        <f t="shared" si="2"/>
        <v>0.18</v>
      </c>
      <c r="I157">
        <f t="shared" si="3"/>
        <v>0.30000000000000004</v>
      </c>
      <c r="J157">
        <f t="shared" si="4"/>
        <v>0.12000000000000001</v>
      </c>
      <c r="S157">
        <v>0.1</v>
      </c>
      <c r="T157">
        <v>0.15</v>
      </c>
      <c r="V157">
        <v>0.05</v>
      </c>
      <c r="Z157">
        <v>0.1</v>
      </c>
    </row>
    <row r="158" spans="1:26" x14ac:dyDescent="0.25">
      <c r="A158">
        <v>0</v>
      </c>
      <c r="B158" t="s">
        <v>354</v>
      </c>
      <c r="C158">
        <v>0.5</v>
      </c>
      <c r="D158">
        <v>0.55000000000000004</v>
      </c>
      <c r="E158">
        <v>0.35</v>
      </c>
      <c r="F158">
        <v>0.33</v>
      </c>
      <c r="G158">
        <f t="shared" si="1"/>
        <v>0.85</v>
      </c>
      <c r="H158">
        <f t="shared" si="2"/>
        <v>0.88000000000000012</v>
      </c>
      <c r="I158">
        <f t="shared" si="3"/>
        <v>1.73</v>
      </c>
      <c r="J158">
        <f t="shared" si="4"/>
        <v>1.05</v>
      </c>
      <c r="W158">
        <v>0.5</v>
      </c>
      <c r="X158">
        <v>0.55000000000000004</v>
      </c>
      <c r="Y158">
        <v>0.35</v>
      </c>
      <c r="Z158">
        <v>0.33</v>
      </c>
    </row>
    <row r="159" spans="1:26" x14ac:dyDescent="0.25">
      <c r="A159">
        <v>0</v>
      </c>
      <c r="B159" t="s">
        <v>355</v>
      </c>
      <c r="C159">
        <v>0.2</v>
      </c>
      <c r="D159">
        <v>0.54</v>
      </c>
      <c r="E159">
        <v>0.21</v>
      </c>
      <c r="F159">
        <v>0.35</v>
      </c>
      <c r="G159">
        <f t="shared" si="1"/>
        <v>0.41000000000000003</v>
      </c>
      <c r="H159">
        <f t="shared" si="2"/>
        <v>0.89</v>
      </c>
      <c r="I159">
        <f t="shared" si="3"/>
        <v>1.2999999999999998</v>
      </c>
      <c r="J159">
        <f t="shared" si="4"/>
        <v>0.74</v>
      </c>
      <c r="W159">
        <v>0.2</v>
      </c>
      <c r="X159">
        <v>0.54</v>
      </c>
      <c r="Y159">
        <v>0.21</v>
      </c>
      <c r="Z159">
        <v>0.35</v>
      </c>
    </row>
    <row r="160" spans="1:26" x14ac:dyDescent="0.25">
      <c r="A160">
        <v>0</v>
      </c>
      <c r="B160" t="s">
        <v>356</v>
      </c>
      <c r="C160">
        <v>0.15</v>
      </c>
      <c r="D160">
        <v>0.05</v>
      </c>
      <c r="E160">
        <v>0.42</v>
      </c>
      <c r="F160">
        <v>0.08</v>
      </c>
      <c r="G160">
        <f t="shared" si="1"/>
        <v>0.56999999999999995</v>
      </c>
      <c r="H160">
        <f t="shared" si="2"/>
        <v>0.13</v>
      </c>
      <c r="I160">
        <f t="shared" si="3"/>
        <v>0.7</v>
      </c>
      <c r="J160">
        <f t="shared" si="4"/>
        <v>0.2</v>
      </c>
      <c r="W160">
        <v>0.15</v>
      </c>
      <c r="X160">
        <v>0.05</v>
      </c>
      <c r="Y160">
        <v>0.42</v>
      </c>
      <c r="Z160">
        <v>0.08</v>
      </c>
    </row>
    <row r="161" spans="1:26" x14ac:dyDescent="0.25">
      <c r="A161">
        <v>0</v>
      </c>
      <c r="B161" t="s">
        <v>357</v>
      </c>
      <c r="C161">
        <v>0.16</v>
      </c>
      <c r="D161">
        <v>0.2</v>
      </c>
      <c r="E161">
        <v>0.26</v>
      </c>
      <c r="F161">
        <v>0.32</v>
      </c>
      <c r="G161">
        <f t="shared" si="1"/>
        <v>0.42000000000000004</v>
      </c>
      <c r="H161">
        <f t="shared" si="2"/>
        <v>0.52</v>
      </c>
      <c r="I161">
        <f t="shared" si="3"/>
        <v>0.94</v>
      </c>
      <c r="J161">
        <f t="shared" si="4"/>
        <v>0.36</v>
      </c>
      <c r="W161">
        <v>0.16</v>
      </c>
      <c r="X161">
        <v>0.2</v>
      </c>
      <c r="Y161">
        <v>0.26</v>
      </c>
      <c r="Z161">
        <v>0.32</v>
      </c>
    </row>
    <row r="162" spans="1:26" x14ac:dyDescent="0.25">
      <c r="A162">
        <v>0</v>
      </c>
      <c r="B162" t="s">
        <v>358</v>
      </c>
      <c r="C162">
        <v>7.0000000000000007E-2</v>
      </c>
      <c r="D162">
        <v>0.03</v>
      </c>
      <c r="E162">
        <v>0.28000000000000003</v>
      </c>
      <c r="F162">
        <v>0.12</v>
      </c>
      <c r="G162">
        <f t="shared" si="1"/>
        <v>0.35000000000000003</v>
      </c>
      <c r="H162">
        <f t="shared" si="2"/>
        <v>0.15</v>
      </c>
      <c r="I162">
        <f t="shared" si="3"/>
        <v>0.5</v>
      </c>
      <c r="J162">
        <f t="shared" si="4"/>
        <v>0.1</v>
      </c>
      <c r="W162">
        <v>7.0000000000000007E-2</v>
      </c>
      <c r="X162">
        <v>0.03</v>
      </c>
      <c r="Y162">
        <v>0.28000000000000003</v>
      </c>
      <c r="Z162">
        <v>0.12</v>
      </c>
    </row>
    <row r="163" spans="1:26" x14ac:dyDescent="0.25">
      <c r="A163">
        <v>0</v>
      </c>
      <c r="B163" t="s">
        <v>359</v>
      </c>
      <c r="C163">
        <v>7.0000000000000007E-2</v>
      </c>
      <c r="D163">
        <v>0.22</v>
      </c>
      <c r="E163">
        <v>0.22</v>
      </c>
      <c r="F163">
        <v>0.9</v>
      </c>
      <c r="G163">
        <f t="shared" si="1"/>
        <v>0.29000000000000004</v>
      </c>
      <c r="H163">
        <f t="shared" si="2"/>
        <v>1.1200000000000001</v>
      </c>
      <c r="I163">
        <f t="shared" si="3"/>
        <v>1.4100000000000001</v>
      </c>
      <c r="J163">
        <f t="shared" si="4"/>
        <v>0.29000000000000004</v>
      </c>
      <c r="W163">
        <v>7.0000000000000007E-2</v>
      </c>
      <c r="X163">
        <v>0.22</v>
      </c>
      <c r="Y163">
        <v>0.22</v>
      </c>
      <c r="Z163">
        <v>0.9</v>
      </c>
    </row>
    <row r="164" spans="1:26" x14ac:dyDescent="0.25">
      <c r="A164">
        <v>0</v>
      </c>
      <c r="B164" t="s">
        <v>360</v>
      </c>
      <c r="C164">
        <v>0.2</v>
      </c>
      <c r="D164">
        <v>0.05</v>
      </c>
      <c r="E164">
        <v>0.4</v>
      </c>
      <c r="F164">
        <v>0.32</v>
      </c>
      <c r="G164">
        <f t="shared" si="1"/>
        <v>0.60000000000000009</v>
      </c>
      <c r="H164">
        <f t="shared" si="2"/>
        <v>0.37</v>
      </c>
      <c r="I164">
        <f t="shared" si="3"/>
        <v>0.97</v>
      </c>
      <c r="J164">
        <f t="shared" si="4"/>
        <v>0.25</v>
      </c>
      <c r="W164">
        <v>0.2</v>
      </c>
      <c r="X164">
        <v>0.05</v>
      </c>
      <c r="Y164">
        <v>0.4</v>
      </c>
      <c r="Z164">
        <v>0.32</v>
      </c>
    </row>
    <row r="165" spans="1:26" x14ac:dyDescent="0.25">
      <c r="A165">
        <v>0</v>
      </c>
      <c r="B165" t="s">
        <v>361</v>
      </c>
      <c r="C165">
        <v>0.05</v>
      </c>
      <c r="D165">
        <v>0.04</v>
      </c>
      <c r="E165">
        <v>0.4</v>
      </c>
      <c r="F165">
        <v>0.3</v>
      </c>
      <c r="G165">
        <f t="shared" si="1"/>
        <v>0.45</v>
      </c>
      <c r="H165">
        <f t="shared" si="2"/>
        <v>0.33999999999999997</v>
      </c>
      <c r="I165">
        <f t="shared" si="3"/>
        <v>0.79</v>
      </c>
      <c r="J165">
        <f t="shared" si="4"/>
        <v>0.09</v>
      </c>
      <c r="W165">
        <v>0.05</v>
      </c>
      <c r="X165">
        <v>0.04</v>
      </c>
      <c r="Y165">
        <v>0.4</v>
      </c>
      <c r="Z165">
        <v>0.3</v>
      </c>
    </row>
    <row r="166" spans="1:26" x14ac:dyDescent="0.25">
      <c r="A166">
        <v>0</v>
      </c>
      <c r="B166" t="s">
        <v>362</v>
      </c>
      <c r="C166">
        <v>0.18</v>
      </c>
      <c r="D166">
        <v>0.8</v>
      </c>
      <c r="E166">
        <v>0.23</v>
      </c>
      <c r="F166">
        <v>0.43</v>
      </c>
      <c r="G166">
        <f t="shared" si="1"/>
        <v>0.41000000000000003</v>
      </c>
      <c r="H166">
        <f t="shared" si="2"/>
        <v>1.23</v>
      </c>
      <c r="I166">
        <f t="shared" si="3"/>
        <v>1.64</v>
      </c>
      <c r="J166">
        <f t="shared" si="4"/>
        <v>0.98</v>
      </c>
      <c r="W166">
        <v>0.18</v>
      </c>
      <c r="X166">
        <v>0.8</v>
      </c>
      <c r="Y166">
        <v>0.23</v>
      </c>
      <c r="Z166">
        <v>0.43</v>
      </c>
    </row>
    <row r="167" spans="1:26" x14ac:dyDescent="0.25">
      <c r="A167">
        <v>0</v>
      </c>
      <c r="B167" t="s">
        <v>363</v>
      </c>
      <c r="C167">
        <v>0.12</v>
      </c>
      <c r="D167">
        <v>0.36</v>
      </c>
      <c r="E167">
        <v>0.14000000000000001</v>
      </c>
      <c r="F167">
        <v>0.53</v>
      </c>
      <c r="G167">
        <f t="shared" si="1"/>
        <v>0.26</v>
      </c>
      <c r="H167">
        <f t="shared" si="2"/>
        <v>0.89</v>
      </c>
      <c r="I167">
        <f t="shared" si="3"/>
        <v>1.1499999999999999</v>
      </c>
      <c r="J167">
        <f t="shared" si="4"/>
        <v>0.48</v>
      </c>
      <c r="W167">
        <v>0.12</v>
      </c>
      <c r="X167">
        <v>0.36</v>
      </c>
      <c r="Y167">
        <v>0.14000000000000001</v>
      </c>
      <c r="Z167">
        <v>0.53</v>
      </c>
    </row>
    <row r="168" spans="1:26" x14ac:dyDescent="0.25">
      <c r="A168">
        <v>0</v>
      </c>
      <c r="B168" t="s">
        <v>364</v>
      </c>
      <c r="C168">
        <v>0.2</v>
      </c>
      <c r="D168">
        <v>0.05</v>
      </c>
      <c r="E168">
        <v>0.6</v>
      </c>
      <c r="F168">
        <v>0.17</v>
      </c>
      <c r="G168">
        <f t="shared" si="1"/>
        <v>0.8</v>
      </c>
      <c r="H168">
        <f t="shared" si="2"/>
        <v>0.22000000000000003</v>
      </c>
      <c r="I168">
        <f t="shared" si="3"/>
        <v>1.02</v>
      </c>
      <c r="J168">
        <f t="shared" si="4"/>
        <v>0.25</v>
      </c>
      <c r="W168">
        <v>0.2</v>
      </c>
      <c r="X168">
        <v>0.05</v>
      </c>
      <c r="Y168">
        <v>0.6</v>
      </c>
      <c r="Z168">
        <v>0.17</v>
      </c>
    </row>
    <row r="169" spans="1:26" x14ac:dyDescent="0.25">
      <c r="A169">
        <v>0</v>
      </c>
      <c r="B169" t="s">
        <v>365</v>
      </c>
      <c r="C169">
        <v>0.13</v>
      </c>
      <c r="D169">
        <v>0.16</v>
      </c>
      <c r="E169">
        <v>0.2</v>
      </c>
      <c r="F169">
        <v>0.13</v>
      </c>
      <c r="G169">
        <f t="shared" si="1"/>
        <v>0.33</v>
      </c>
      <c r="H169">
        <f t="shared" si="2"/>
        <v>0.29000000000000004</v>
      </c>
      <c r="I169">
        <f t="shared" si="3"/>
        <v>0.62000000000000011</v>
      </c>
      <c r="J169">
        <f t="shared" si="4"/>
        <v>0.29000000000000004</v>
      </c>
      <c r="W169">
        <v>0.13</v>
      </c>
      <c r="X169">
        <v>0.16</v>
      </c>
      <c r="Y169">
        <v>0.2</v>
      </c>
      <c r="Z169">
        <v>0.13</v>
      </c>
    </row>
  </sheetData>
  <hyperlinks>
    <hyperlink ref="B45" r:id="rId1" xr:uid="{964E0590-C4E5-447D-A1AF-C69995AACF23}"/>
    <hyperlink ref="C45" r:id="rId2" xr:uid="{6C69796B-9D12-499B-8CA8-E00A5C2B3F26}"/>
    <hyperlink ref="D45" r:id="rId3" xr:uid="{2D7A654A-994C-449A-9492-2DF7F541070E}"/>
    <hyperlink ref="E45" r:id="rId4" xr:uid="{30FB8078-9C55-456E-8CD7-9125F50FFFED}"/>
  </hyperlinks>
  <pageMargins left="0.7" right="0.7" top="0.75" bottom="0.75" header="0.3" footer="0.3"/>
  <pageSetup orientation="portrait" horizontalDpi="4294967292" verticalDpi="4294967292" r:id="rId5"/>
  <drawing r:id="rId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FFF10-B2FA-4CDB-BD92-6C5929CB195B}">
  <dimension ref="A1:V341"/>
  <sheetViews>
    <sheetView topLeftCell="A16" workbookViewId="0">
      <selection activeCell="M44" sqref="M44"/>
    </sheetView>
  </sheetViews>
  <sheetFormatPr defaultRowHeight="15" x14ac:dyDescent="0.25"/>
  <cols>
    <col min="8" max="8" width="14.5703125" customWidth="1"/>
    <col min="9" max="9" width="18.42578125" customWidth="1"/>
    <col min="10" max="10" width="22.28515625" customWidth="1"/>
    <col min="15" max="15" width="12.85546875" customWidth="1"/>
    <col min="16" max="16" width="15.7109375" bestFit="1" customWidth="1"/>
    <col min="17" max="17" width="21" bestFit="1" customWidth="1"/>
    <col min="18" max="18" width="10.5703125" bestFit="1" customWidth="1"/>
    <col min="19" max="19" width="21" bestFit="1" customWidth="1"/>
    <col min="20" max="20" width="10.5703125" bestFit="1" customWidth="1"/>
    <col min="21" max="21" width="16.7109375" bestFit="1" customWidth="1"/>
    <col min="22" max="22" width="11.7109375" bestFit="1" customWidth="1"/>
  </cols>
  <sheetData>
    <row r="1" spans="1:19" x14ac:dyDescent="0.25">
      <c r="A1" s="13" t="s">
        <v>383</v>
      </c>
      <c r="C1" t="s">
        <v>219</v>
      </c>
      <c r="D1" t="s">
        <v>126</v>
      </c>
    </row>
    <row r="2" spans="1:19" x14ac:dyDescent="0.25">
      <c r="A2" t="s">
        <v>445</v>
      </c>
      <c r="H2" t="s">
        <v>535</v>
      </c>
      <c r="L2" t="s">
        <v>454</v>
      </c>
      <c r="M2" t="s">
        <v>536</v>
      </c>
    </row>
    <row r="3" spans="1:19" x14ac:dyDescent="0.25">
      <c r="H3" t="s">
        <v>447</v>
      </c>
      <c r="I3" t="s">
        <v>448</v>
      </c>
      <c r="Q3" t="s">
        <v>447</v>
      </c>
      <c r="R3" t="s">
        <v>455</v>
      </c>
    </row>
    <row r="4" spans="1:19" x14ac:dyDescent="0.25">
      <c r="H4" t="s">
        <v>449</v>
      </c>
      <c r="I4" s="17">
        <v>0.01</v>
      </c>
      <c r="Q4" t="s">
        <v>456</v>
      </c>
    </row>
    <row r="5" spans="1:19" x14ac:dyDescent="0.25">
      <c r="H5" t="s">
        <v>446</v>
      </c>
      <c r="I5" s="17" t="s">
        <v>520</v>
      </c>
      <c r="J5" t="s">
        <v>512</v>
      </c>
      <c r="Q5" t="s">
        <v>446</v>
      </c>
      <c r="S5" t="s">
        <v>512</v>
      </c>
    </row>
    <row r="6" spans="1:19" x14ac:dyDescent="0.25">
      <c r="H6" t="s">
        <v>450</v>
      </c>
      <c r="I6" t="s">
        <v>451</v>
      </c>
      <c r="J6">
        <v>8</v>
      </c>
      <c r="Q6" t="s">
        <v>696</v>
      </c>
      <c r="R6" t="s">
        <v>451</v>
      </c>
      <c r="S6">
        <v>28</v>
      </c>
    </row>
    <row r="7" spans="1:19" x14ac:dyDescent="0.25">
      <c r="H7" s="20" t="s">
        <v>452</v>
      </c>
      <c r="I7" s="20" t="s">
        <v>451</v>
      </c>
      <c r="J7">
        <v>15</v>
      </c>
      <c r="Q7" t="s">
        <v>695</v>
      </c>
      <c r="R7" t="s">
        <v>451</v>
      </c>
      <c r="S7">
        <v>31</v>
      </c>
    </row>
    <row r="8" spans="1:19" x14ac:dyDescent="0.25">
      <c r="H8" s="20" t="s">
        <v>688</v>
      </c>
      <c r="I8" s="20" t="s">
        <v>451</v>
      </c>
      <c r="J8">
        <v>13</v>
      </c>
      <c r="Q8" t="s">
        <v>696</v>
      </c>
      <c r="R8" t="s">
        <v>453</v>
      </c>
      <c r="S8">
        <v>17</v>
      </c>
    </row>
    <row r="9" spans="1:19" x14ac:dyDescent="0.25">
      <c r="H9" s="20" t="s">
        <v>452</v>
      </c>
      <c r="I9" s="20" t="s">
        <v>453</v>
      </c>
      <c r="J9">
        <v>22</v>
      </c>
      <c r="Q9" t="s">
        <v>695</v>
      </c>
      <c r="R9" t="s">
        <v>453</v>
      </c>
      <c r="S9">
        <v>18</v>
      </c>
    </row>
    <row r="10" spans="1:19" x14ac:dyDescent="0.25">
      <c r="H10" t="s">
        <v>219</v>
      </c>
      <c r="I10" t="s">
        <v>126</v>
      </c>
      <c r="Q10" t="s">
        <v>219</v>
      </c>
      <c r="R10" t="s">
        <v>126</v>
      </c>
    </row>
    <row r="29" spans="1:3" x14ac:dyDescent="0.25">
      <c r="A29" s="13" t="s">
        <v>52</v>
      </c>
      <c r="C29" t="s">
        <v>457</v>
      </c>
    </row>
    <row r="33" spans="1:22" x14ac:dyDescent="0.25">
      <c r="L33" t="s">
        <v>704</v>
      </c>
      <c r="O33" t="s">
        <v>466</v>
      </c>
      <c r="P33" t="s">
        <v>471</v>
      </c>
      <c r="S33" t="s">
        <v>464</v>
      </c>
    </row>
    <row r="34" spans="1:22" x14ac:dyDescent="0.25">
      <c r="L34" t="s">
        <v>706</v>
      </c>
      <c r="M34" t="s">
        <v>707</v>
      </c>
      <c r="O34" t="s">
        <v>470</v>
      </c>
      <c r="P34" t="s">
        <v>472</v>
      </c>
      <c r="S34" t="s">
        <v>470</v>
      </c>
      <c r="T34" t="s">
        <v>472</v>
      </c>
      <c r="U34" t="s">
        <v>477</v>
      </c>
      <c r="V34" t="s">
        <v>478</v>
      </c>
    </row>
    <row r="35" spans="1:22" x14ac:dyDescent="0.25">
      <c r="K35" t="s">
        <v>467</v>
      </c>
      <c r="L35">
        <v>94</v>
      </c>
      <c r="M35">
        <v>97</v>
      </c>
      <c r="O35" t="s">
        <v>467</v>
      </c>
      <c r="P35" s="18">
        <v>39224</v>
      </c>
      <c r="Q35" t="s">
        <v>463</v>
      </c>
      <c r="S35">
        <v>2.5</v>
      </c>
      <c r="T35">
        <v>0.6</v>
      </c>
      <c r="U35">
        <v>94</v>
      </c>
      <c r="V35">
        <v>23.1</v>
      </c>
    </row>
    <row r="36" spans="1:22" x14ac:dyDescent="0.25">
      <c r="K36" t="s">
        <v>468</v>
      </c>
      <c r="L36">
        <v>52</v>
      </c>
      <c r="M36">
        <v>79</v>
      </c>
      <c r="O36" t="s">
        <v>467</v>
      </c>
      <c r="P36" t="s">
        <v>473</v>
      </c>
      <c r="Q36" t="s">
        <v>470</v>
      </c>
      <c r="R36" t="s">
        <v>472</v>
      </c>
      <c r="S36">
        <v>2.5</v>
      </c>
      <c r="T36">
        <v>0.31</v>
      </c>
      <c r="U36">
        <v>97</v>
      </c>
      <c r="V36">
        <v>11.7</v>
      </c>
    </row>
    <row r="37" spans="1:22" x14ac:dyDescent="0.25">
      <c r="K37" t="s">
        <v>469</v>
      </c>
      <c r="L37">
        <v>53</v>
      </c>
      <c r="M37">
        <v>55</v>
      </c>
      <c r="O37" t="s">
        <v>468</v>
      </c>
      <c r="P37" t="s">
        <v>474</v>
      </c>
      <c r="Q37">
        <v>58</v>
      </c>
      <c r="R37">
        <v>0.6</v>
      </c>
      <c r="S37">
        <v>1.9</v>
      </c>
      <c r="T37">
        <v>0.13</v>
      </c>
      <c r="U37">
        <v>72</v>
      </c>
      <c r="V37">
        <v>4.9000000000000004</v>
      </c>
    </row>
    <row r="38" spans="1:22" x14ac:dyDescent="0.25">
      <c r="O38" t="s">
        <v>469</v>
      </c>
      <c r="P38" t="s">
        <v>474</v>
      </c>
      <c r="Q38">
        <v>100</v>
      </c>
      <c r="R38">
        <v>7.5</v>
      </c>
      <c r="S38">
        <v>2.2000000000000002</v>
      </c>
      <c r="T38">
        <v>0.42</v>
      </c>
      <c r="U38">
        <v>80</v>
      </c>
      <c r="V38">
        <v>15.6</v>
      </c>
    </row>
    <row r="39" spans="1:22" x14ac:dyDescent="0.25">
      <c r="O39" t="s">
        <v>468</v>
      </c>
      <c r="P39" t="s">
        <v>475</v>
      </c>
      <c r="Q39">
        <v>52</v>
      </c>
      <c r="R39">
        <v>0.5</v>
      </c>
      <c r="S39">
        <v>1.9</v>
      </c>
      <c r="T39">
        <v>0.28000000000000003</v>
      </c>
      <c r="U39">
        <v>71</v>
      </c>
      <c r="V39">
        <v>10.6</v>
      </c>
    </row>
    <row r="40" spans="1:22" x14ac:dyDescent="0.25">
      <c r="A40" s="13" t="s">
        <v>459</v>
      </c>
      <c r="O40" t="s">
        <v>469</v>
      </c>
      <c r="P40" t="s">
        <v>476</v>
      </c>
      <c r="Q40">
        <v>53</v>
      </c>
      <c r="R40">
        <v>2.4</v>
      </c>
      <c r="S40">
        <v>1.3</v>
      </c>
      <c r="T40">
        <v>0.31</v>
      </c>
      <c r="U40">
        <v>47</v>
      </c>
      <c r="V40">
        <v>11.4</v>
      </c>
    </row>
    <row r="41" spans="1:22" x14ac:dyDescent="0.25">
      <c r="A41" t="s">
        <v>458</v>
      </c>
      <c r="B41" t="s">
        <v>460</v>
      </c>
      <c r="Q41">
        <v>79</v>
      </c>
      <c r="R41">
        <v>7</v>
      </c>
    </row>
    <row r="42" spans="1:22" x14ac:dyDescent="0.25">
      <c r="A42" t="s">
        <v>461</v>
      </c>
      <c r="B42" t="s">
        <v>462</v>
      </c>
      <c r="Q42">
        <v>55</v>
      </c>
      <c r="R42">
        <v>7</v>
      </c>
    </row>
    <row r="43" spans="1:22" x14ac:dyDescent="0.25">
      <c r="G43" s="27" t="s">
        <v>855</v>
      </c>
      <c r="I43" t="s">
        <v>856</v>
      </c>
    </row>
    <row r="44" spans="1:22" x14ac:dyDescent="0.25">
      <c r="A44" s="13" t="s">
        <v>479</v>
      </c>
      <c r="K44" t="s">
        <v>261</v>
      </c>
      <c r="M44" t="s">
        <v>261</v>
      </c>
    </row>
    <row r="45" spans="1:22" x14ac:dyDescent="0.25">
      <c r="K45" t="s">
        <v>445</v>
      </c>
      <c r="M45" t="s">
        <v>454</v>
      </c>
      <c r="O45" t="s">
        <v>484</v>
      </c>
    </row>
    <row r="46" spans="1:22" x14ac:dyDescent="0.25">
      <c r="K46" t="s">
        <v>426</v>
      </c>
      <c r="L46" t="s">
        <v>465</v>
      </c>
      <c r="M46" t="s">
        <v>426</v>
      </c>
      <c r="N46" t="s">
        <v>465</v>
      </c>
    </row>
    <row r="47" spans="1:22" x14ac:dyDescent="0.25">
      <c r="J47" t="s">
        <v>485</v>
      </c>
    </row>
    <row r="48" spans="1:22" x14ac:dyDescent="0.25">
      <c r="J48" t="s">
        <v>481</v>
      </c>
      <c r="K48">
        <v>7.9</v>
      </c>
      <c r="L48">
        <v>0.13</v>
      </c>
      <c r="M48">
        <v>8</v>
      </c>
      <c r="N48">
        <v>0.13</v>
      </c>
    </row>
    <row r="49" spans="10:15" x14ac:dyDescent="0.25">
      <c r="J49" t="s">
        <v>486</v>
      </c>
      <c r="K49">
        <v>3.7999999999999999E-2</v>
      </c>
      <c r="L49">
        <v>3.8E-3</v>
      </c>
      <c r="M49">
        <v>3.1E-2</v>
      </c>
      <c r="N49">
        <v>4.7000000000000002E-3</v>
      </c>
    </row>
    <row r="50" spans="10:15" x14ac:dyDescent="0.25">
      <c r="J50" t="s">
        <v>487</v>
      </c>
      <c r="K50">
        <v>0.51</v>
      </c>
      <c r="L50">
        <v>2.3E-2</v>
      </c>
      <c r="M50">
        <v>0.43</v>
      </c>
      <c r="N50">
        <v>1.4E-2</v>
      </c>
      <c r="O50" t="s">
        <v>490</v>
      </c>
    </row>
    <row r="51" spans="10:15" x14ac:dyDescent="0.25">
      <c r="J51" t="s">
        <v>488</v>
      </c>
      <c r="K51">
        <v>0.14000000000000001</v>
      </c>
      <c r="L51">
        <v>1.4E-2</v>
      </c>
      <c r="M51">
        <v>0.17</v>
      </c>
      <c r="N51">
        <v>1.7999999999999999E-2</v>
      </c>
    </row>
    <row r="52" spans="10:15" x14ac:dyDescent="0.25">
      <c r="J52" t="s">
        <v>489</v>
      </c>
      <c r="K52">
        <v>88</v>
      </c>
      <c r="L52">
        <v>26.1</v>
      </c>
      <c r="M52">
        <v>97</v>
      </c>
      <c r="N52">
        <v>12.3</v>
      </c>
    </row>
    <row r="53" spans="10:15" x14ac:dyDescent="0.25">
      <c r="J53" t="s">
        <v>491</v>
      </c>
    </row>
    <row r="54" spans="10:15" x14ac:dyDescent="0.25">
      <c r="J54" t="s">
        <v>492</v>
      </c>
      <c r="K54">
        <v>1.53</v>
      </c>
      <c r="L54">
        <v>2.5000000000000001E-2</v>
      </c>
      <c r="M54">
        <v>1.48</v>
      </c>
      <c r="N54">
        <v>6.2E-2</v>
      </c>
      <c r="O54" t="s">
        <v>502</v>
      </c>
    </row>
    <row r="55" spans="10:15" ht="60" x14ac:dyDescent="0.25">
      <c r="J55" t="s">
        <v>493</v>
      </c>
      <c r="K55">
        <v>0.15</v>
      </c>
      <c r="L55">
        <v>2.1000000000000001E-2</v>
      </c>
      <c r="M55">
        <v>0.13</v>
      </c>
      <c r="N55">
        <v>1.7999999999999999E-2</v>
      </c>
      <c r="O55" s="1" t="s">
        <v>503</v>
      </c>
    </row>
    <row r="56" spans="10:15" ht="30" x14ac:dyDescent="0.25">
      <c r="J56" s="1" t="s">
        <v>494</v>
      </c>
      <c r="K56">
        <v>0.38</v>
      </c>
      <c r="L56">
        <v>2.3E-2</v>
      </c>
      <c r="M56">
        <v>0.38</v>
      </c>
      <c r="N56">
        <v>2.1000000000000001E-2</v>
      </c>
      <c r="O56" t="s">
        <v>504</v>
      </c>
    </row>
    <row r="57" spans="10:15" x14ac:dyDescent="0.25">
      <c r="J57" t="s">
        <v>495</v>
      </c>
    </row>
    <row r="58" spans="10:15" x14ac:dyDescent="0.25">
      <c r="J58" t="s">
        <v>496</v>
      </c>
      <c r="K58">
        <v>0.32</v>
      </c>
      <c r="L58">
        <v>2.3E-2</v>
      </c>
      <c r="M58">
        <v>0.38</v>
      </c>
      <c r="N58">
        <v>8.0000000000000002E-3</v>
      </c>
      <c r="O58" t="s">
        <v>506</v>
      </c>
    </row>
    <row r="59" spans="10:15" x14ac:dyDescent="0.25">
      <c r="J59" t="s">
        <v>497</v>
      </c>
      <c r="K59" t="s">
        <v>505</v>
      </c>
      <c r="L59">
        <v>4.3999999999999997E-2</v>
      </c>
      <c r="M59">
        <v>0.33</v>
      </c>
      <c r="N59">
        <v>3.9E-2</v>
      </c>
      <c r="O59" t="s">
        <v>507</v>
      </c>
    </row>
    <row r="60" spans="10:15" x14ac:dyDescent="0.25">
      <c r="J60" t="s">
        <v>498</v>
      </c>
    </row>
    <row r="61" spans="10:15" x14ac:dyDescent="0.25">
      <c r="J61" s="18">
        <v>39246</v>
      </c>
      <c r="K61">
        <v>15</v>
      </c>
      <c r="L61">
        <v>4.9000000000000004</v>
      </c>
      <c r="M61">
        <v>26</v>
      </c>
      <c r="N61" t="s">
        <v>139</v>
      </c>
      <c r="O61" t="s">
        <v>458</v>
      </c>
    </row>
    <row r="62" spans="10:15" x14ac:dyDescent="0.25">
      <c r="K62">
        <v>14</v>
      </c>
      <c r="L62" t="s">
        <v>139</v>
      </c>
      <c r="M62">
        <v>40</v>
      </c>
      <c r="N62">
        <v>8.8000000000000007</v>
      </c>
      <c r="O62" t="s">
        <v>461</v>
      </c>
    </row>
    <row r="63" spans="10:15" x14ac:dyDescent="0.25">
      <c r="J63" s="18">
        <v>39611</v>
      </c>
      <c r="K63">
        <v>19</v>
      </c>
      <c r="L63">
        <v>5.6</v>
      </c>
      <c r="M63">
        <v>17</v>
      </c>
      <c r="N63">
        <v>12</v>
      </c>
      <c r="O63" t="s">
        <v>458</v>
      </c>
    </row>
    <row r="64" spans="10:15" x14ac:dyDescent="0.25">
      <c r="K64">
        <v>19</v>
      </c>
      <c r="L64">
        <v>16.2</v>
      </c>
      <c r="M64">
        <v>40</v>
      </c>
      <c r="N64">
        <v>2.4</v>
      </c>
      <c r="O64" t="s">
        <v>461</v>
      </c>
    </row>
    <row r="65" spans="1:15" x14ac:dyDescent="0.25">
      <c r="J65" t="s">
        <v>483</v>
      </c>
    </row>
    <row r="66" spans="1:15" x14ac:dyDescent="0.25">
      <c r="J66" t="s">
        <v>499</v>
      </c>
      <c r="K66">
        <v>109</v>
      </c>
      <c r="L66">
        <v>8</v>
      </c>
      <c r="M66">
        <v>117</v>
      </c>
      <c r="N66">
        <v>3.6</v>
      </c>
      <c r="O66" t="s">
        <v>508</v>
      </c>
    </row>
    <row r="67" spans="1:15" ht="75" x14ac:dyDescent="0.25">
      <c r="K67">
        <v>161</v>
      </c>
      <c r="L67">
        <v>17.100000000000001</v>
      </c>
      <c r="M67">
        <v>165</v>
      </c>
      <c r="N67">
        <v>7.1</v>
      </c>
      <c r="O67" s="1" t="s">
        <v>509</v>
      </c>
    </row>
    <row r="68" spans="1:15" x14ac:dyDescent="0.25">
      <c r="K68" t="s">
        <v>139</v>
      </c>
      <c r="L68" t="s">
        <v>139</v>
      </c>
      <c r="M68">
        <v>170</v>
      </c>
      <c r="N68">
        <v>9.9</v>
      </c>
      <c r="O68" t="s">
        <v>510</v>
      </c>
    </row>
    <row r="69" spans="1:15" x14ac:dyDescent="0.25">
      <c r="J69" t="s">
        <v>500</v>
      </c>
      <c r="K69">
        <v>178</v>
      </c>
      <c r="L69">
        <v>8</v>
      </c>
      <c r="M69">
        <v>181</v>
      </c>
      <c r="N69">
        <v>5.6</v>
      </c>
      <c r="O69" t="s">
        <v>508</v>
      </c>
    </row>
    <row r="70" spans="1:15" x14ac:dyDescent="0.25">
      <c r="K70">
        <v>272</v>
      </c>
      <c r="L70">
        <v>13.1</v>
      </c>
      <c r="M70">
        <v>249</v>
      </c>
      <c r="N70">
        <v>21.7</v>
      </c>
      <c r="O70" t="s">
        <v>511</v>
      </c>
    </row>
    <row r="71" spans="1:15" x14ac:dyDescent="0.25">
      <c r="K71" t="s">
        <v>139</v>
      </c>
      <c r="L71" t="s">
        <v>139</v>
      </c>
      <c r="M71">
        <v>237</v>
      </c>
      <c r="N71">
        <v>5.3</v>
      </c>
      <c r="O71" t="s">
        <v>510</v>
      </c>
    </row>
    <row r="72" spans="1:15" x14ac:dyDescent="0.25">
      <c r="J72" t="s">
        <v>501</v>
      </c>
      <c r="K72">
        <v>5.8000000000000003E-2</v>
      </c>
      <c r="L72">
        <v>5.9999999999999995E-4</v>
      </c>
      <c r="M72">
        <v>5.2999999999999999E-2</v>
      </c>
      <c r="N72">
        <v>1.8E-3</v>
      </c>
      <c r="O72" t="s">
        <v>508</v>
      </c>
    </row>
    <row r="73" spans="1:15" x14ac:dyDescent="0.25">
      <c r="K73">
        <v>0.1</v>
      </c>
      <c r="L73">
        <v>7.4999999999999997E-3</v>
      </c>
      <c r="M73">
        <v>7.9000000000000001E-2</v>
      </c>
      <c r="N73">
        <v>7.0000000000000001E-3</v>
      </c>
      <c r="O73" t="s">
        <v>511</v>
      </c>
    </row>
    <row r="74" spans="1:15" x14ac:dyDescent="0.25">
      <c r="A74" s="13" t="s">
        <v>267</v>
      </c>
      <c r="K74" t="s">
        <v>139</v>
      </c>
      <c r="L74" t="s">
        <v>139</v>
      </c>
      <c r="M74">
        <v>5.5E-2</v>
      </c>
      <c r="N74">
        <v>7.0000000000000001E-3</v>
      </c>
      <c r="O74" t="s">
        <v>510</v>
      </c>
    </row>
    <row r="75" spans="1:15" x14ac:dyDescent="0.25">
      <c r="J75" t="s">
        <v>298</v>
      </c>
    </row>
    <row r="76" spans="1:15" x14ac:dyDescent="0.25">
      <c r="F76" t="s">
        <v>300</v>
      </c>
      <c r="J76" t="s">
        <v>514</v>
      </c>
      <c r="L76" s="2"/>
      <c r="M76" s="2" t="s">
        <v>685</v>
      </c>
    </row>
    <row r="77" spans="1:15" x14ac:dyDescent="0.25">
      <c r="F77" t="s">
        <v>684</v>
      </c>
      <c r="J77" t="s">
        <v>108</v>
      </c>
      <c r="L77" s="2" t="s">
        <v>257</v>
      </c>
      <c r="M77" s="2">
        <v>5</v>
      </c>
    </row>
    <row r="78" spans="1:15" x14ac:dyDescent="0.25">
      <c r="J78" t="s">
        <v>515</v>
      </c>
      <c r="L78" s="2" t="s">
        <v>259</v>
      </c>
      <c r="M78" s="2">
        <v>7</v>
      </c>
    </row>
    <row r="79" spans="1:15" x14ac:dyDescent="0.25">
      <c r="J79" t="s">
        <v>705</v>
      </c>
    </row>
    <row r="80" spans="1:15" x14ac:dyDescent="0.25">
      <c r="J80" t="s">
        <v>108</v>
      </c>
    </row>
    <row r="81" spans="1:19" x14ac:dyDescent="0.25">
      <c r="I81">
        <v>2007</v>
      </c>
      <c r="J81" t="s">
        <v>515</v>
      </c>
    </row>
    <row r="82" spans="1:19" x14ac:dyDescent="0.25">
      <c r="A82" s="13" t="s">
        <v>281</v>
      </c>
      <c r="B82" t="s">
        <v>713</v>
      </c>
      <c r="I82">
        <v>2008</v>
      </c>
      <c r="J82" t="s">
        <v>971</v>
      </c>
    </row>
    <row r="83" spans="1:19" x14ac:dyDescent="0.25">
      <c r="A83" t="s">
        <v>513</v>
      </c>
    </row>
    <row r="84" spans="1:19" x14ac:dyDescent="0.25">
      <c r="A84" t="s">
        <v>714</v>
      </c>
    </row>
    <row r="85" spans="1:19" x14ac:dyDescent="0.25">
      <c r="A85" t="s">
        <v>634</v>
      </c>
      <c r="D85" s="19"/>
    </row>
    <row r="86" spans="1:19" x14ac:dyDescent="0.25">
      <c r="A86" s="19" t="s">
        <v>715</v>
      </c>
      <c r="D86" s="19"/>
    </row>
    <row r="87" spans="1:19" x14ac:dyDescent="0.25">
      <c r="A87" t="s">
        <v>716</v>
      </c>
      <c r="C87" t="s">
        <v>717</v>
      </c>
      <c r="E87" s="19" t="s">
        <v>697</v>
      </c>
    </row>
    <row r="88" spans="1:19" x14ac:dyDescent="0.25">
      <c r="L88" t="s">
        <v>445</v>
      </c>
    </row>
    <row r="89" spans="1:19" x14ac:dyDescent="0.25">
      <c r="A89" s="13" t="s">
        <v>516</v>
      </c>
      <c r="L89" t="s">
        <v>55</v>
      </c>
    </row>
    <row r="90" spans="1:19" x14ac:dyDescent="0.25">
      <c r="L90" t="s">
        <v>5</v>
      </c>
      <c r="N90" t="s">
        <v>522</v>
      </c>
      <c r="Q90" t="s">
        <v>709</v>
      </c>
    </row>
    <row r="91" spans="1:19" x14ac:dyDescent="0.25">
      <c r="N91" t="s">
        <v>212</v>
      </c>
      <c r="O91" t="s">
        <v>211</v>
      </c>
      <c r="P91" t="s">
        <v>523</v>
      </c>
      <c r="Q91" t="s">
        <v>212</v>
      </c>
      <c r="R91" t="s">
        <v>211</v>
      </c>
      <c r="S91" t="s">
        <v>523</v>
      </c>
    </row>
    <row r="92" spans="1:19" x14ac:dyDescent="0.25">
      <c r="M92" t="s">
        <v>521</v>
      </c>
      <c r="O92">
        <v>-3.8</v>
      </c>
      <c r="P92">
        <v>-3.1</v>
      </c>
      <c r="R92">
        <f t="shared" ref="R92:S93" si="0">EXP(O92)</f>
        <v>2.2370771856165601E-2</v>
      </c>
      <c r="S92">
        <f t="shared" si="0"/>
        <v>4.5049202393557801E-2</v>
      </c>
    </row>
    <row r="93" spans="1:19" x14ac:dyDescent="0.25">
      <c r="M93" t="s">
        <v>517</v>
      </c>
      <c r="N93">
        <v>-0.6</v>
      </c>
      <c r="O93">
        <v>-3</v>
      </c>
      <c r="P93">
        <v>-2.1</v>
      </c>
      <c r="Q93">
        <f>EXP(N93)</f>
        <v>0.54881163609402639</v>
      </c>
      <c r="R93">
        <f t="shared" si="0"/>
        <v>4.9787068367863944E-2</v>
      </c>
      <c r="S93">
        <f t="shared" si="0"/>
        <v>0.12245642825298191</v>
      </c>
    </row>
    <row r="94" spans="1:19" x14ac:dyDescent="0.25">
      <c r="M94" t="s">
        <v>518</v>
      </c>
      <c r="N94">
        <v>-0.7</v>
      </c>
      <c r="O94">
        <v>-4.0999999999999996</v>
      </c>
      <c r="P94">
        <v>-2.5</v>
      </c>
      <c r="Q94">
        <f t="shared" ref="Q94:Q95" si="1">EXP(N94)</f>
        <v>0.49658530379140953</v>
      </c>
      <c r="R94">
        <f t="shared" ref="R94:R95" si="2">EXP(O94)</f>
        <v>1.6572675401761255E-2</v>
      </c>
      <c r="S94">
        <f t="shared" ref="S94:S95" si="3">EXP(P94)</f>
        <v>8.20849986238988E-2</v>
      </c>
    </row>
    <row r="95" spans="1:19" x14ac:dyDescent="0.25">
      <c r="M95" t="s">
        <v>519</v>
      </c>
      <c r="N95">
        <v>-1.2</v>
      </c>
      <c r="O95">
        <v>-2</v>
      </c>
      <c r="P95">
        <v>-1.8</v>
      </c>
      <c r="Q95">
        <f t="shared" si="1"/>
        <v>0.30119421191220214</v>
      </c>
      <c r="R95">
        <f t="shared" si="2"/>
        <v>0.1353352832366127</v>
      </c>
      <c r="S95">
        <f t="shared" si="3"/>
        <v>0.16529888822158653</v>
      </c>
    </row>
    <row r="96" spans="1:19" x14ac:dyDescent="0.25">
      <c r="L96" t="s">
        <v>524</v>
      </c>
      <c r="N96" t="s">
        <v>212</v>
      </c>
      <c r="O96" t="s">
        <v>211</v>
      </c>
      <c r="P96" t="s">
        <v>523</v>
      </c>
      <c r="Q96" t="s">
        <v>212</v>
      </c>
      <c r="R96" t="s">
        <v>211</v>
      </c>
      <c r="S96" t="s">
        <v>523</v>
      </c>
    </row>
    <row r="97" spans="12:19" x14ac:dyDescent="0.25">
      <c r="M97" t="s">
        <v>521</v>
      </c>
      <c r="O97">
        <v>-0.8</v>
      </c>
      <c r="P97">
        <v>-3.7</v>
      </c>
      <c r="R97">
        <f t="shared" ref="R97:S97" si="4">EXP(O97)</f>
        <v>0.44932896411722156</v>
      </c>
      <c r="S97">
        <f t="shared" si="4"/>
        <v>2.4723526470339388E-2</v>
      </c>
    </row>
    <row r="98" spans="12:19" x14ac:dyDescent="0.25">
      <c r="M98" t="s">
        <v>517</v>
      </c>
      <c r="N98">
        <v>1.3</v>
      </c>
      <c r="O98">
        <v>-3.5</v>
      </c>
      <c r="P98">
        <v>-3.5</v>
      </c>
      <c r="Q98">
        <f>EXP(N98)</f>
        <v>3.6692966676192444</v>
      </c>
      <c r="R98">
        <f t="shared" ref="R98:R100" si="5">EXP(O98)</f>
        <v>3.0197383422318501E-2</v>
      </c>
      <c r="S98">
        <f t="shared" ref="S98:S100" si="6">EXP(P98)</f>
        <v>3.0197383422318501E-2</v>
      </c>
    </row>
    <row r="99" spans="12:19" x14ac:dyDescent="0.25">
      <c r="M99" t="s">
        <v>518</v>
      </c>
      <c r="N99">
        <v>2.1</v>
      </c>
      <c r="O99">
        <v>-0.1</v>
      </c>
      <c r="P99">
        <v>-2.2000000000000002</v>
      </c>
      <c r="Q99">
        <f t="shared" ref="Q99:Q100" si="7">EXP(N99)</f>
        <v>8.1661699125676517</v>
      </c>
      <c r="R99">
        <f t="shared" si="5"/>
        <v>0.90483741803595952</v>
      </c>
      <c r="S99">
        <f t="shared" si="6"/>
        <v>0.11080315836233387</v>
      </c>
    </row>
    <row r="100" spans="12:19" x14ac:dyDescent="0.25">
      <c r="M100" t="s">
        <v>519</v>
      </c>
      <c r="N100">
        <v>1.9</v>
      </c>
      <c r="O100">
        <v>-2.8</v>
      </c>
      <c r="P100">
        <v>-3.2</v>
      </c>
      <c r="Q100">
        <f t="shared" si="7"/>
        <v>6.6858944422792685</v>
      </c>
      <c r="R100">
        <f t="shared" si="5"/>
        <v>6.0810062625217973E-2</v>
      </c>
      <c r="S100">
        <f t="shared" si="6"/>
        <v>4.0762203978366211E-2</v>
      </c>
    </row>
    <row r="108" spans="12:19" x14ac:dyDescent="0.25">
      <c r="L108" t="s">
        <v>445</v>
      </c>
    </row>
    <row r="109" spans="12:19" x14ac:dyDescent="0.25">
      <c r="L109" t="s">
        <v>525</v>
      </c>
    </row>
    <row r="110" spans="12:19" x14ac:dyDescent="0.25">
      <c r="L110" t="s">
        <v>5</v>
      </c>
      <c r="N110" t="s">
        <v>522</v>
      </c>
      <c r="Q110" t="s">
        <v>709</v>
      </c>
    </row>
    <row r="111" spans="12:19" x14ac:dyDescent="0.25">
      <c r="N111" t="s">
        <v>212</v>
      </c>
      <c r="O111" t="s">
        <v>211</v>
      </c>
      <c r="P111" t="s">
        <v>523</v>
      </c>
      <c r="Q111" t="s">
        <v>212</v>
      </c>
      <c r="R111" t="s">
        <v>211</v>
      </c>
      <c r="S111" t="s">
        <v>523</v>
      </c>
    </row>
    <row r="112" spans="12:19" x14ac:dyDescent="0.25">
      <c r="M112" t="s">
        <v>521</v>
      </c>
    </row>
    <row r="113" spans="11:19" x14ac:dyDescent="0.25">
      <c r="M113" t="s">
        <v>517</v>
      </c>
      <c r="N113">
        <v>-6.1</v>
      </c>
      <c r="O113">
        <v>-4.5</v>
      </c>
      <c r="P113">
        <v>-4.5</v>
      </c>
      <c r="Q113">
        <f>EXP(N113)</f>
        <v>2.2428677194858034E-3</v>
      </c>
      <c r="R113">
        <f t="shared" ref="R113:R115" si="8">EXP(O113)</f>
        <v>1.1108996538242306E-2</v>
      </c>
      <c r="S113">
        <f t="shared" ref="S113:S115" si="9">EXP(P113)</f>
        <v>1.1108996538242306E-2</v>
      </c>
    </row>
    <row r="114" spans="11:19" x14ac:dyDescent="0.25">
      <c r="M114" t="s">
        <v>518</v>
      </c>
      <c r="N114">
        <v>-6.1</v>
      </c>
      <c r="O114">
        <v>-4.7</v>
      </c>
      <c r="P114">
        <v>-4.0999999999999996</v>
      </c>
      <c r="Q114">
        <f t="shared" ref="Q114:Q115" si="10">EXP(N114)</f>
        <v>2.2428677194858034E-3</v>
      </c>
      <c r="R114">
        <f t="shared" si="8"/>
        <v>9.0952771016958155E-3</v>
      </c>
      <c r="S114">
        <f t="shared" si="9"/>
        <v>1.6572675401761255E-2</v>
      </c>
    </row>
    <row r="115" spans="11:19" x14ac:dyDescent="0.25">
      <c r="M115" t="s">
        <v>519</v>
      </c>
      <c r="N115">
        <v>-5</v>
      </c>
      <c r="O115">
        <v>-3.4</v>
      </c>
      <c r="P115">
        <v>-3</v>
      </c>
      <c r="Q115">
        <f t="shared" si="10"/>
        <v>6.737946999085467E-3</v>
      </c>
      <c r="R115">
        <f t="shared" si="8"/>
        <v>3.337326996032608E-2</v>
      </c>
      <c r="S115">
        <f t="shared" si="9"/>
        <v>4.9787068367863944E-2</v>
      </c>
    </row>
    <row r="116" spans="11:19" x14ac:dyDescent="0.25">
      <c r="L116" t="s">
        <v>524</v>
      </c>
      <c r="N116" t="s">
        <v>212</v>
      </c>
      <c r="O116" t="s">
        <v>211</v>
      </c>
      <c r="P116" t="s">
        <v>523</v>
      </c>
      <c r="Q116" t="s">
        <v>212</v>
      </c>
      <c r="R116" t="s">
        <v>211</v>
      </c>
      <c r="S116" t="s">
        <v>523</v>
      </c>
    </row>
    <row r="117" spans="11:19" x14ac:dyDescent="0.25">
      <c r="M117" t="s">
        <v>521</v>
      </c>
    </row>
    <row r="118" spans="11:19" x14ac:dyDescent="0.25">
      <c r="M118" t="s">
        <v>517</v>
      </c>
      <c r="N118">
        <v>-4.7</v>
      </c>
      <c r="O118">
        <v>-4.3</v>
      </c>
      <c r="P118">
        <v>-4.3</v>
      </c>
      <c r="Q118">
        <f>EXP(N118)</f>
        <v>9.0952771016958155E-3</v>
      </c>
      <c r="R118">
        <f t="shared" ref="R118:R120" si="11">EXP(O118)</f>
        <v>1.3568559012200934E-2</v>
      </c>
      <c r="S118">
        <f t="shared" ref="S118:S120" si="12">EXP(P118)</f>
        <v>1.3568559012200934E-2</v>
      </c>
    </row>
    <row r="119" spans="11:19" x14ac:dyDescent="0.25">
      <c r="M119" t="s">
        <v>518</v>
      </c>
      <c r="N119">
        <v>-1.8</v>
      </c>
      <c r="O119">
        <v>-3.6</v>
      </c>
      <c r="P119">
        <v>-4</v>
      </c>
      <c r="Q119">
        <f t="shared" ref="Q119:Q120" si="13">EXP(N119)</f>
        <v>0.16529888822158653</v>
      </c>
      <c r="R119">
        <f t="shared" si="11"/>
        <v>2.7323722447292559E-2</v>
      </c>
      <c r="S119">
        <f t="shared" si="12"/>
        <v>1.8315638888734179E-2</v>
      </c>
    </row>
    <row r="120" spans="11:19" x14ac:dyDescent="0.25">
      <c r="M120" t="s">
        <v>519</v>
      </c>
      <c r="N120">
        <v>-0.2</v>
      </c>
      <c r="O120">
        <v>-3.4</v>
      </c>
      <c r="P120">
        <v>-3.5</v>
      </c>
      <c r="Q120">
        <f t="shared" si="13"/>
        <v>0.81873075307798182</v>
      </c>
      <c r="R120">
        <f t="shared" si="11"/>
        <v>3.337326996032608E-2</v>
      </c>
      <c r="S120">
        <f t="shared" si="12"/>
        <v>3.0197383422318501E-2</v>
      </c>
    </row>
    <row r="126" spans="11:19" x14ac:dyDescent="0.25">
      <c r="K126" t="s">
        <v>445</v>
      </c>
    </row>
    <row r="127" spans="11:19" x14ac:dyDescent="0.25">
      <c r="K127" t="s">
        <v>527</v>
      </c>
    </row>
    <row r="128" spans="11:19" x14ac:dyDescent="0.25">
      <c r="K128" t="s">
        <v>5</v>
      </c>
      <c r="L128" t="s">
        <v>55</v>
      </c>
      <c r="M128" t="s">
        <v>526</v>
      </c>
    </row>
    <row r="129" spans="11:15" x14ac:dyDescent="0.25">
      <c r="M129" t="s">
        <v>212</v>
      </c>
      <c r="N129" t="s">
        <v>211</v>
      </c>
      <c r="O129" t="s">
        <v>523</v>
      </c>
    </row>
    <row r="130" spans="11:15" x14ac:dyDescent="0.25">
      <c r="L130" t="s">
        <v>521</v>
      </c>
      <c r="N130">
        <v>0.14000000000000001</v>
      </c>
      <c r="O130">
        <v>0.25</v>
      </c>
    </row>
    <row r="131" spans="11:15" x14ac:dyDescent="0.25">
      <c r="L131" t="s">
        <v>517</v>
      </c>
      <c r="M131">
        <v>0.08</v>
      </c>
      <c r="N131">
        <v>0.09</v>
      </c>
      <c r="O131">
        <v>0.05</v>
      </c>
    </row>
    <row r="132" spans="11:15" x14ac:dyDescent="0.25">
      <c r="L132" t="s">
        <v>518</v>
      </c>
      <c r="M132">
        <v>3.7999999999999999E-2</v>
      </c>
      <c r="N132">
        <v>0.04</v>
      </c>
      <c r="O132">
        <v>0.15</v>
      </c>
    </row>
    <row r="133" spans="11:15" x14ac:dyDescent="0.25">
      <c r="L133" t="s">
        <v>519</v>
      </c>
      <c r="M133">
        <v>8.0000000000000002E-3</v>
      </c>
      <c r="N133">
        <v>0.18</v>
      </c>
      <c r="O133">
        <v>0.26</v>
      </c>
    </row>
    <row r="134" spans="11:15" x14ac:dyDescent="0.25">
      <c r="K134" t="s">
        <v>524</v>
      </c>
      <c r="M134" t="s">
        <v>212</v>
      </c>
      <c r="N134" t="s">
        <v>211</v>
      </c>
      <c r="O134" t="s">
        <v>523</v>
      </c>
    </row>
    <row r="135" spans="11:15" x14ac:dyDescent="0.25">
      <c r="L135" t="s">
        <v>521</v>
      </c>
      <c r="N135">
        <v>2.9</v>
      </c>
      <c r="O135">
        <v>0.13</v>
      </c>
    </row>
    <row r="136" spans="11:15" x14ac:dyDescent="0.25">
      <c r="L136" t="s">
        <v>517</v>
      </c>
      <c r="M136">
        <v>0.53</v>
      </c>
      <c r="N136">
        <v>0.05</v>
      </c>
      <c r="O136">
        <v>0.02</v>
      </c>
    </row>
    <row r="137" spans="11:15" x14ac:dyDescent="0.25">
      <c r="L137" t="s">
        <v>518</v>
      </c>
      <c r="M137">
        <v>0.56999999999999995</v>
      </c>
      <c r="N137">
        <v>1.95</v>
      </c>
      <c r="O137">
        <v>0.19</v>
      </c>
    </row>
    <row r="138" spans="11:15" x14ac:dyDescent="0.25">
      <c r="L138" t="s">
        <v>519</v>
      </c>
      <c r="M138">
        <v>0.9</v>
      </c>
      <c r="N138">
        <v>0.08</v>
      </c>
      <c r="O138">
        <v>0.06</v>
      </c>
    </row>
    <row r="140" spans="11:15" x14ac:dyDescent="0.25">
      <c r="K140" t="s">
        <v>5</v>
      </c>
      <c r="L140" t="s">
        <v>41</v>
      </c>
      <c r="M140" t="s">
        <v>526</v>
      </c>
    </row>
    <row r="141" spans="11:15" x14ac:dyDescent="0.25">
      <c r="M141" t="s">
        <v>212</v>
      </c>
      <c r="N141" t="s">
        <v>211</v>
      </c>
      <c r="O141" t="s">
        <v>523</v>
      </c>
    </row>
    <row r="142" spans="11:15" x14ac:dyDescent="0.25">
      <c r="L142" t="s">
        <v>521</v>
      </c>
      <c r="N142">
        <v>0</v>
      </c>
      <c r="O142">
        <v>0</v>
      </c>
    </row>
    <row r="143" spans="11:15" x14ac:dyDescent="0.25">
      <c r="L143" t="s">
        <v>517</v>
      </c>
      <c r="M143">
        <v>0</v>
      </c>
      <c r="N143">
        <v>0.03</v>
      </c>
      <c r="O143">
        <v>0.02</v>
      </c>
    </row>
    <row r="144" spans="11:15" x14ac:dyDescent="0.25">
      <c r="L144" t="s">
        <v>518</v>
      </c>
      <c r="M144">
        <v>2E-3</v>
      </c>
      <c r="N144">
        <v>0.02</v>
      </c>
      <c r="O144">
        <v>0.02</v>
      </c>
    </row>
    <row r="145" spans="11:15" x14ac:dyDescent="0.25">
      <c r="L145" t="s">
        <v>519</v>
      </c>
      <c r="M145">
        <v>0.05</v>
      </c>
      <c r="N145">
        <v>0.14000000000000001</v>
      </c>
      <c r="O145">
        <v>0.22</v>
      </c>
    </row>
    <row r="146" spans="11:15" x14ac:dyDescent="0.25">
      <c r="K146" t="s">
        <v>524</v>
      </c>
      <c r="M146" t="s">
        <v>212</v>
      </c>
      <c r="N146" t="s">
        <v>211</v>
      </c>
      <c r="O146" t="s">
        <v>523</v>
      </c>
    </row>
    <row r="147" spans="11:15" x14ac:dyDescent="0.25">
      <c r="L147" t="s">
        <v>521</v>
      </c>
      <c r="N147">
        <v>0</v>
      </c>
      <c r="O147">
        <v>0</v>
      </c>
    </row>
    <row r="148" spans="11:15" x14ac:dyDescent="0.25">
      <c r="L148" t="s">
        <v>517</v>
      </c>
      <c r="M148">
        <v>0</v>
      </c>
      <c r="N148">
        <v>0.05</v>
      </c>
      <c r="O148">
        <v>0.03</v>
      </c>
    </row>
    <row r="149" spans="11:15" x14ac:dyDescent="0.25">
      <c r="L149" t="s">
        <v>518</v>
      </c>
      <c r="M149">
        <v>2E-3</v>
      </c>
      <c r="N149">
        <v>0.05</v>
      </c>
      <c r="O149">
        <v>0.03</v>
      </c>
    </row>
    <row r="150" spans="11:15" x14ac:dyDescent="0.25">
      <c r="L150" t="s">
        <v>519</v>
      </c>
      <c r="M150">
        <v>0.1</v>
      </c>
      <c r="N150">
        <v>0.08</v>
      </c>
      <c r="O150">
        <v>0.14000000000000001</v>
      </c>
    </row>
    <row r="153" spans="11:15" x14ac:dyDescent="0.25">
      <c r="K153" t="s">
        <v>445</v>
      </c>
    </row>
    <row r="154" spans="11:15" x14ac:dyDescent="0.25">
      <c r="K154" t="s">
        <v>55</v>
      </c>
    </row>
    <row r="155" spans="11:15" x14ac:dyDescent="0.25">
      <c r="K155" t="s">
        <v>528</v>
      </c>
      <c r="M155" t="s">
        <v>711</v>
      </c>
    </row>
    <row r="156" spans="11:15" x14ac:dyDescent="0.25">
      <c r="M156" t="s">
        <v>212</v>
      </c>
      <c r="N156" t="s">
        <v>211</v>
      </c>
      <c r="O156" t="s">
        <v>523</v>
      </c>
    </row>
    <row r="157" spans="11:15" x14ac:dyDescent="0.25">
      <c r="L157" t="s">
        <v>521</v>
      </c>
      <c r="N157">
        <v>1600</v>
      </c>
      <c r="O157">
        <v>20</v>
      </c>
    </row>
    <row r="158" spans="11:15" x14ac:dyDescent="0.25">
      <c r="L158" t="s">
        <v>517</v>
      </c>
      <c r="M158">
        <v>840</v>
      </c>
      <c r="N158">
        <v>20</v>
      </c>
      <c r="O158">
        <v>30</v>
      </c>
    </row>
    <row r="159" spans="11:15" x14ac:dyDescent="0.25">
      <c r="L159" t="s">
        <v>518</v>
      </c>
      <c r="M159">
        <v>960</v>
      </c>
      <c r="N159">
        <v>700</v>
      </c>
      <c r="O159">
        <v>240</v>
      </c>
    </row>
    <row r="160" spans="11:15" x14ac:dyDescent="0.25">
      <c r="L160" t="s">
        <v>519</v>
      </c>
      <c r="M160">
        <v>1540</v>
      </c>
      <c r="N160">
        <v>100</v>
      </c>
      <c r="O160">
        <v>20</v>
      </c>
    </row>
    <row r="171" spans="11:15" x14ac:dyDescent="0.25">
      <c r="K171" t="s">
        <v>445</v>
      </c>
    </row>
    <row r="172" spans="11:15" x14ac:dyDescent="0.25">
      <c r="K172" t="s">
        <v>41</v>
      </c>
    </row>
    <row r="173" spans="11:15" x14ac:dyDescent="0.25">
      <c r="K173" t="s">
        <v>528</v>
      </c>
      <c r="M173" t="s">
        <v>711</v>
      </c>
    </row>
    <row r="174" spans="11:15" x14ac:dyDescent="0.25">
      <c r="M174" t="s">
        <v>212</v>
      </c>
      <c r="N174" t="s">
        <v>211</v>
      </c>
      <c r="O174" t="s">
        <v>523</v>
      </c>
    </row>
    <row r="175" spans="11:15" x14ac:dyDescent="0.25">
      <c r="L175" t="s">
        <v>521</v>
      </c>
      <c r="N175">
        <v>0</v>
      </c>
      <c r="O175">
        <v>0</v>
      </c>
    </row>
    <row r="176" spans="11:15" x14ac:dyDescent="0.25">
      <c r="L176" t="s">
        <v>517</v>
      </c>
      <c r="M176">
        <v>4</v>
      </c>
      <c r="N176">
        <v>3</v>
      </c>
      <c r="O176">
        <v>10</v>
      </c>
    </row>
    <row r="177" spans="11:15" x14ac:dyDescent="0.25">
      <c r="L177" t="s">
        <v>518</v>
      </c>
      <c r="M177">
        <v>83</v>
      </c>
      <c r="N177">
        <v>5</v>
      </c>
      <c r="O177">
        <v>11</v>
      </c>
    </row>
    <row r="178" spans="11:15" x14ac:dyDescent="0.25">
      <c r="L178" t="s">
        <v>519</v>
      </c>
      <c r="M178">
        <v>23</v>
      </c>
      <c r="N178">
        <v>6</v>
      </c>
      <c r="O178">
        <v>8</v>
      </c>
    </row>
    <row r="190" spans="11:15" x14ac:dyDescent="0.25">
      <c r="K190" t="s">
        <v>445</v>
      </c>
    </row>
    <row r="191" spans="11:15" x14ac:dyDescent="0.25">
      <c r="K191" t="s">
        <v>55</v>
      </c>
    </row>
    <row r="192" spans="11:15" x14ac:dyDescent="0.25">
      <c r="K192" t="s">
        <v>528</v>
      </c>
      <c r="M192" t="s">
        <v>529</v>
      </c>
    </row>
    <row r="193" spans="11:15" x14ac:dyDescent="0.25">
      <c r="M193" t="s">
        <v>212</v>
      </c>
      <c r="N193" t="s">
        <v>211</v>
      </c>
      <c r="O193" t="s">
        <v>523</v>
      </c>
    </row>
    <row r="194" spans="11:15" x14ac:dyDescent="0.25">
      <c r="L194" t="s">
        <v>521</v>
      </c>
      <c r="N194">
        <v>10000</v>
      </c>
      <c r="O194">
        <v>60</v>
      </c>
    </row>
    <row r="195" spans="11:15" x14ac:dyDescent="0.25">
      <c r="L195" t="s">
        <v>517</v>
      </c>
      <c r="M195">
        <v>120</v>
      </c>
      <c r="N195">
        <v>38</v>
      </c>
      <c r="O195">
        <v>10</v>
      </c>
    </row>
    <row r="196" spans="11:15" x14ac:dyDescent="0.25">
      <c r="L196" t="s">
        <v>518</v>
      </c>
      <c r="M196">
        <v>80</v>
      </c>
      <c r="N196">
        <v>1450</v>
      </c>
      <c r="O196">
        <v>380</v>
      </c>
    </row>
    <row r="197" spans="11:15" x14ac:dyDescent="0.25">
      <c r="L197" t="s">
        <v>519</v>
      </c>
      <c r="M197">
        <v>40</v>
      </c>
      <c r="N197">
        <v>140</v>
      </c>
      <c r="O197">
        <v>20</v>
      </c>
    </row>
    <row r="198" spans="11:15" x14ac:dyDescent="0.25">
      <c r="K198" t="s">
        <v>41</v>
      </c>
    </row>
    <row r="199" spans="11:15" x14ac:dyDescent="0.25">
      <c r="K199" t="s">
        <v>528</v>
      </c>
      <c r="M199" t="s">
        <v>529</v>
      </c>
    </row>
    <row r="200" spans="11:15" x14ac:dyDescent="0.25">
      <c r="M200" t="s">
        <v>212</v>
      </c>
      <c r="N200" t="s">
        <v>211</v>
      </c>
      <c r="O200" t="s">
        <v>523</v>
      </c>
    </row>
    <row r="201" spans="11:15" x14ac:dyDescent="0.25">
      <c r="L201" t="s">
        <v>521</v>
      </c>
      <c r="N201">
        <v>0</v>
      </c>
      <c r="O201">
        <v>0</v>
      </c>
    </row>
    <row r="202" spans="11:15" x14ac:dyDescent="0.25">
      <c r="L202" t="s">
        <v>517</v>
      </c>
      <c r="M202">
        <v>0</v>
      </c>
      <c r="N202">
        <v>2</v>
      </c>
      <c r="O202">
        <v>25</v>
      </c>
    </row>
    <row r="203" spans="11:15" x14ac:dyDescent="0.25">
      <c r="L203" t="s">
        <v>518</v>
      </c>
      <c r="M203">
        <v>0</v>
      </c>
      <c r="N203">
        <v>10</v>
      </c>
      <c r="O203">
        <v>20</v>
      </c>
    </row>
    <row r="204" spans="11:15" x14ac:dyDescent="0.25">
      <c r="L204" t="s">
        <v>519</v>
      </c>
      <c r="M204">
        <v>0</v>
      </c>
      <c r="N204">
        <v>20</v>
      </c>
      <c r="O204">
        <v>40</v>
      </c>
    </row>
    <row r="214" spans="11:20" x14ac:dyDescent="0.25">
      <c r="K214" t="s">
        <v>454</v>
      </c>
    </row>
    <row r="215" spans="11:20" x14ac:dyDescent="0.25">
      <c r="K215" t="s">
        <v>41</v>
      </c>
    </row>
    <row r="216" spans="11:20" x14ac:dyDescent="0.25">
      <c r="K216" t="s">
        <v>5</v>
      </c>
      <c r="M216" t="s">
        <v>522</v>
      </c>
      <c r="Q216" t="s">
        <v>709</v>
      </c>
    </row>
    <row r="217" spans="11:20" x14ac:dyDescent="0.25">
      <c r="M217" t="s">
        <v>212</v>
      </c>
      <c r="N217" t="s">
        <v>211</v>
      </c>
      <c r="O217" t="s">
        <v>212</v>
      </c>
      <c r="P217" t="s">
        <v>523</v>
      </c>
      <c r="Q217" t="s">
        <v>212</v>
      </c>
      <c r="R217" t="s">
        <v>211</v>
      </c>
      <c r="S217" t="s">
        <v>212</v>
      </c>
      <c r="T217" t="s">
        <v>523</v>
      </c>
    </row>
    <row r="218" spans="11:20" x14ac:dyDescent="0.25">
      <c r="L218" t="s">
        <v>530</v>
      </c>
      <c r="M218">
        <v>-4.9000000000000004</v>
      </c>
      <c r="N218">
        <v>-5.3</v>
      </c>
      <c r="O218">
        <v>-6.9</v>
      </c>
      <c r="P218">
        <v>-5.8</v>
      </c>
      <c r="Q218">
        <f>EXP(M218)</f>
        <v>7.4465830709243381E-3</v>
      </c>
      <c r="R218">
        <f t="shared" ref="R218:T218" si="14">EXP(N218)</f>
        <v>4.991593906910217E-3</v>
      </c>
      <c r="S218">
        <f t="shared" si="14"/>
        <v>1.0077854290485105E-3</v>
      </c>
      <c r="T218">
        <f t="shared" si="14"/>
        <v>3.0275547453758153E-3</v>
      </c>
    </row>
    <row r="219" spans="11:20" x14ac:dyDescent="0.25">
      <c r="L219" t="s">
        <v>518</v>
      </c>
      <c r="M219">
        <v>-1.1000000000000001</v>
      </c>
      <c r="N219">
        <v>-4.5</v>
      </c>
      <c r="O219">
        <v>-5.5</v>
      </c>
      <c r="P219">
        <v>-6.3</v>
      </c>
      <c r="Q219">
        <f t="shared" ref="Q219:Q221" si="15">EXP(M219)</f>
        <v>0.33287108369807955</v>
      </c>
      <c r="R219">
        <f t="shared" ref="R219:R221" si="16">EXP(N219)</f>
        <v>1.1108996538242306E-2</v>
      </c>
      <c r="S219">
        <f t="shared" ref="S219:S221" si="17">EXP(O219)</f>
        <v>4.0867714384640666E-3</v>
      </c>
      <c r="T219">
        <f t="shared" ref="T219:T221" si="18">EXP(P219)</f>
        <v>1.8363047770289071E-3</v>
      </c>
    </row>
    <row r="220" spans="11:20" x14ac:dyDescent="0.25">
      <c r="L220" t="s">
        <v>531</v>
      </c>
      <c r="M220">
        <v>-4.3</v>
      </c>
      <c r="N220">
        <v>-4.2</v>
      </c>
      <c r="O220">
        <v>-4.7</v>
      </c>
      <c r="P220">
        <v>-5.8</v>
      </c>
      <c r="Q220">
        <f t="shared" si="15"/>
        <v>1.3568559012200934E-2</v>
      </c>
      <c r="R220">
        <f t="shared" si="16"/>
        <v>1.4995576820477703E-2</v>
      </c>
      <c r="S220">
        <f t="shared" si="17"/>
        <v>9.0952771016958155E-3</v>
      </c>
      <c r="T220">
        <f t="shared" si="18"/>
        <v>3.0275547453758153E-3</v>
      </c>
    </row>
    <row r="221" spans="11:20" x14ac:dyDescent="0.25">
      <c r="L221" t="s">
        <v>532</v>
      </c>
      <c r="M221">
        <v>-4.5</v>
      </c>
      <c r="N221">
        <v>-4</v>
      </c>
      <c r="O221">
        <v>-5.5</v>
      </c>
      <c r="P221">
        <v>-6.3</v>
      </c>
      <c r="Q221">
        <f t="shared" si="15"/>
        <v>1.1108996538242306E-2</v>
      </c>
      <c r="R221">
        <f t="shared" si="16"/>
        <v>1.8315638888734179E-2</v>
      </c>
      <c r="S221">
        <f t="shared" si="17"/>
        <v>4.0867714384640666E-3</v>
      </c>
      <c r="T221">
        <f t="shared" si="18"/>
        <v>1.8363047770289071E-3</v>
      </c>
    </row>
    <row r="222" spans="11:20" x14ac:dyDescent="0.25">
      <c r="K222" t="s">
        <v>524</v>
      </c>
      <c r="M222" t="s">
        <v>212</v>
      </c>
      <c r="N222" t="s">
        <v>211</v>
      </c>
      <c r="O222" t="s">
        <v>212</v>
      </c>
      <c r="P222" t="s">
        <v>523</v>
      </c>
    </row>
    <row r="223" spans="11:20" x14ac:dyDescent="0.25">
      <c r="L223" t="s">
        <v>530</v>
      </c>
      <c r="M223">
        <v>-3.6</v>
      </c>
      <c r="N223">
        <v>-3.7</v>
      </c>
      <c r="O223">
        <v>-3.4</v>
      </c>
      <c r="P223">
        <v>-3.6</v>
      </c>
      <c r="Q223">
        <f>EXP(M223)</f>
        <v>2.7323722447292559E-2</v>
      </c>
      <c r="R223">
        <f t="shared" ref="R223:R226" si="19">EXP(N223)</f>
        <v>2.4723526470339388E-2</v>
      </c>
      <c r="S223">
        <f t="shared" ref="S223:S226" si="20">EXP(O223)</f>
        <v>3.337326996032608E-2</v>
      </c>
      <c r="T223">
        <f t="shared" ref="T223:T226" si="21">EXP(P223)</f>
        <v>2.7323722447292559E-2</v>
      </c>
    </row>
    <row r="224" spans="11:20" x14ac:dyDescent="0.25">
      <c r="L224" t="s">
        <v>518</v>
      </c>
      <c r="M224">
        <v>1</v>
      </c>
      <c r="N224">
        <v>-3.9</v>
      </c>
      <c r="O224">
        <v>-3</v>
      </c>
      <c r="P224">
        <v>-3.5</v>
      </c>
      <c r="Q224">
        <f t="shared" ref="Q224:Q226" si="22">EXP(M224)</f>
        <v>2.7182818284590451</v>
      </c>
      <c r="R224">
        <f t="shared" si="19"/>
        <v>2.0241911445804391E-2</v>
      </c>
      <c r="S224">
        <f t="shared" si="20"/>
        <v>4.9787068367863944E-2</v>
      </c>
      <c r="T224">
        <f t="shared" si="21"/>
        <v>3.0197383422318501E-2</v>
      </c>
    </row>
    <row r="225" spans="12:20" x14ac:dyDescent="0.25">
      <c r="L225" t="s">
        <v>531</v>
      </c>
      <c r="M225">
        <v>-2.4</v>
      </c>
      <c r="N225">
        <v>-3.8</v>
      </c>
      <c r="O225">
        <v>-2.5</v>
      </c>
      <c r="P225">
        <v>-3.4</v>
      </c>
      <c r="Q225">
        <f t="shared" si="22"/>
        <v>9.0717953289412512E-2</v>
      </c>
      <c r="R225">
        <f t="shared" si="19"/>
        <v>2.2370771856165601E-2</v>
      </c>
      <c r="S225">
        <f t="shared" si="20"/>
        <v>8.20849986238988E-2</v>
      </c>
      <c r="T225">
        <f t="shared" si="21"/>
        <v>3.337326996032608E-2</v>
      </c>
    </row>
    <row r="226" spans="12:20" x14ac:dyDescent="0.25">
      <c r="L226" t="s">
        <v>532</v>
      </c>
      <c r="M226">
        <v>-3.4</v>
      </c>
      <c r="N226">
        <v>-3.4</v>
      </c>
      <c r="O226">
        <v>-4.0999999999999996</v>
      </c>
      <c r="P226">
        <v>-2.7</v>
      </c>
      <c r="Q226">
        <f t="shared" si="22"/>
        <v>3.337326996032608E-2</v>
      </c>
      <c r="R226">
        <f t="shared" si="19"/>
        <v>3.337326996032608E-2</v>
      </c>
      <c r="S226">
        <f t="shared" si="20"/>
        <v>1.6572675401761255E-2</v>
      </c>
      <c r="T226">
        <f t="shared" si="21"/>
        <v>6.7205512739749756E-2</v>
      </c>
    </row>
    <row r="248" spans="11:16" x14ac:dyDescent="0.25">
      <c r="K248" t="s">
        <v>454</v>
      </c>
    </row>
    <row r="249" spans="11:16" x14ac:dyDescent="0.25">
      <c r="K249" t="s">
        <v>41</v>
      </c>
    </row>
    <row r="250" spans="11:16" x14ac:dyDescent="0.25">
      <c r="K250" t="s">
        <v>5</v>
      </c>
      <c r="M250" t="s">
        <v>533</v>
      </c>
    </row>
    <row r="251" spans="11:16" x14ac:dyDescent="0.25">
      <c r="M251" t="s">
        <v>212</v>
      </c>
      <c r="N251" t="s">
        <v>211</v>
      </c>
      <c r="O251" t="s">
        <v>212</v>
      </c>
      <c r="P251" t="s">
        <v>523</v>
      </c>
    </row>
    <row r="252" spans="11:16" x14ac:dyDescent="0.25">
      <c r="L252" t="s">
        <v>530</v>
      </c>
      <c r="M252">
        <v>0</v>
      </c>
      <c r="N252">
        <v>8.0000000000000002E-3</v>
      </c>
      <c r="O252">
        <v>0</v>
      </c>
      <c r="P252">
        <v>1.4E-2</v>
      </c>
    </row>
    <row r="253" spans="11:16" x14ac:dyDescent="0.25">
      <c r="L253" t="s">
        <v>518</v>
      </c>
      <c r="M253">
        <v>3.0000000000000001E-3</v>
      </c>
      <c r="N253">
        <v>1.7999999999999999E-2</v>
      </c>
      <c r="O253">
        <v>4.0000000000000001E-3</v>
      </c>
      <c r="P253">
        <v>0.01</v>
      </c>
    </row>
    <row r="254" spans="11:16" x14ac:dyDescent="0.25">
      <c r="L254" t="s">
        <v>531</v>
      </c>
      <c r="M254">
        <v>0</v>
      </c>
      <c r="N254">
        <v>4.2000000000000003E-2</v>
      </c>
      <c r="O254">
        <v>1.2E-2</v>
      </c>
      <c r="P254">
        <v>1.4999999999999999E-2</v>
      </c>
    </row>
    <row r="255" spans="11:16" x14ac:dyDescent="0.25">
      <c r="L255" t="s">
        <v>532</v>
      </c>
      <c r="M255">
        <v>0</v>
      </c>
      <c r="N255">
        <v>2.5999999999999999E-2</v>
      </c>
      <c r="O255">
        <v>1E-3</v>
      </c>
      <c r="P255">
        <v>8.0000000000000002E-3</v>
      </c>
    </row>
    <row r="256" spans="11:16" x14ac:dyDescent="0.25">
      <c r="K256" t="s">
        <v>524</v>
      </c>
      <c r="M256" t="s">
        <v>533</v>
      </c>
    </row>
    <row r="257" spans="12:16" x14ac:dyDescent="0.25">
      <c r="M257" t="s">
        <v>212</v>
      </c>
      <c r="N257" t="s">
        <v>211</v>
      </c>
      <c r="O257" t="s">
        <v>212</v>
      </c>
      <c r="P257" t="s">
        <v>523</v>
      </c>
    </row>
    <row r="258" spans="12:16" x14ac:dyDescent="0.25">
      <c r="L258" t="s">
        <v>530</v>
      </c>
      <c r="M258">
        <v>0</v>
      </c>
      <c r="N258">
        <v>4.2999999999999997E-2</v>
      </c>
      <c r="O258">
        <v>1.2E-2</v>
      </c>
      <c r="P258">
        <v>5.1999999999999998E-2</v>
      </c>
    </row>
    <row r="259" spans="12:16" x14ac:dyDescent="0.25">
      <c r="L259" t="s">
        <v>518</v>
      </c>
      <c r="M259">
        <v>2.4E-2</v>
      </c>
      <c r="N259">
        <v>3.7999999999999999E-2</v>
      </c>
      <c r="O259">
        <v>0.02</v>
      </c>
      <c r="P259">
        <v>0.06</v>
      </c>
    </row>
    <row r="260" spans="12:16" x14ac:dyDescent="0.25">
      <c r="L260" t="s">
        <v>531</v>
      </c>
      <c r="M260">
        <v>0</v>
      </c>
      <c r="N260">
        <v>5.3999999999999999E-2</v>
      </c>
      <c r="O260">
        <v>0.04</v>
      </c>
      <c r="P260">
        <v>6.5000000000000002E-2</v>
      </c>
    </row>
    <row r="261" spans="12:16" x14ac:dyDescent="0.25">
      <c r="L261" t="s">
        <v>532</v>
      </c>
      <c r="M261">
        <v>0</v>
      </c>
      <c r="N261">
        <v>0.05</v>
      </c>
      <c r="O261">
        <v>7.0000000000000001E-3</v>
      </c>
      <c r="P261">
        <v>0.10199999999999999</v>
      </c>
    </row>
    <row r="273" spans="10:15" x14ac:dyDescent="0.25">
      <c r="J273" t="s">
        <v>454</v>
      </c>
    </row>
    <row r="274" spans="10:15" x14ac:dyDescent="0.25">
      <c r="J274" t="s">
        <v>41</v>
      </c>
    </row>
    <row r="275" spans="10:15" x14ac:dyDescent="0.25">
      <c r="J275" t="s">
        <v>528</v>
      </c>
      <c r="L275" t="s">
        <v>711</v>
      </c>
    </row>
    <row r="276" spans="10:15" x14ac:dyDescent="0.25">
      <c r="L276" t="s">
        <v>212</v>
      </c>
      <c r="M276" t="s">
        <v>211</v>
      </c>
      <c r="N276" t="s">
        <v>534</v>
      </c>
      <c r="O276" t="s">
        <v>523</v>
      </c>
    </row>
    <row r="277" spans="10:15" x14ac:dyDescent="0.25">
      <c r="K277" t="s">
        <v>530</v>
      </c>
      <c r="L277">
        <v>12</v>
      </c>
      <c r="M277">
        <v>4</v>
      </c>
      <c r="N277">
        <v>2</v>
      </c>
      <c r="O277">
        <v>5</v>
      </c>
    </row>
    <row r="278" spans="10:15" x14ac:dyDescent="0.25">
      <c r="K278" t="s">
        <v>518</v>
      </c>
      <c r="L278">
        <v>1250</v>
      </c>
      <c r="M278">
        <v>5</v>
      </c>
      <c r="N278">
        <v>4</v>
      </c>
      <c r="O278">
        <v>1</v>
      </c>
    </row>
    <row r="279" spans="10:15" x14ac:dyDescent="0.25">
      <c r="K279" t="s">
        <v>531</v>
      </c>
      <c r="L279">
        <v>120</v>
      </c>
      <c r="M279">
        <v>7</v>
      </c>
      <c r="N279">
        <v>2</v>
      </c>
      <c r="O279">
        <v>7</v>
      </c>
    </row>
    <row r="280" spans="10:15" x14ac:dyDescent="0.25">
      <c r="K280" t="s">
        <v>532</v>
      </c>
      <c r="L280">
        <v>14</v>
      </c>
      <c r="M280">
        <v>4</v>
      </c>
      <c r="N280">
        <v>1</v>
      </c>
      <c r="O280">
        <v>5</v>
      </c>
    </row>
    <row r="282" spans="10:15" x14ac:dyDescent="0.25">
      <c r="J282" t="s">
        <v>528</v>
      </c>
      <c r="L282" t="s">
        <v>529</v>
      </c>
    </row>
    <row r="283" spans="10:15" x14ac:dyDescent="0.25">
      <c r="L283" t="s">
        <v>212</v>
      </c>
      <c r="M283" t="s">
        <v>211</v>
      </c>
      <c r="N283" t="s">
        <v>534</v>
      </c>
      <c r="O283" t="s">
        <v>523</v>
      </c>
    </row>
    <row r="284" spans="10:15" x14ac:dyDescent="0.25">
      <c r="K284" t="s">
        <v>530</v>
      </c>
      <c r="L284">
        <v>0</v>
      </c>
      <c r="M284">
        <v>5.2</v>
      </c>
      <c r="N284">
        <v>0.7</v>
      </c>
      <c r="O284">
        <v>8.1999999999999993</v>
      </c>
    </row>
    <row r="285" spans="10:15" x14ac:dyDescent="0.25">
      <c r="K285" t="s">
        <v>518</v>
      </c>
      <c r="L285">
        <v>11.8</v>
      </c>
      <c r="M285">
        <v>6.2</v>
      </c>
      <c r="N285">
        <v>1.7</v>
      </c>
      <c r="O285">
        <v>7.6</v>
      </c>
    </row>
    <row r="286" spans="10:15" x14ac:dyDescent="0.25">
      <c r="K286" t="s">
        <v>531</v>
      </c>
      <c r="L286">
        <v>0.2</v>
      </c>
      <c r="M286">
        <v>17.8</v>
      </c>
      <c r="N286">
        <v>1</v>
      </c>
      <c r="O286">
        <v>10.6</v>
      </c>
    </row>
    <row r="287" spans="10:15" x14ac:dyDescent="0.25">
      <c r="K287" t="s">
        <v>532</v>
      </c>
      <c r="L287">
        <v>0</v>
      </c>
      <c r="M287">
        <v>6</v>
      </c>
      <c r="N287">
        <v>0.5</v>
      </c>
      <c r="O287">
        <v>7.2</v>
      </c>
    </row>
    <row r="313" spans="10:12" x14ac:dyDescent="0.25">
      <c r="J313" t="s">
        <v>712</v>
      </c>
    </row>
    <row r="314" spans="10:12" x14ac:dyDescent="0.25">
      <c r="K314" t="s">
        <v>409</v>
      </c>
      <c r="L314" t="s">
        <v>103</v>
      </c>
    </row>
    <row r="315" spans="10:12" x14ac:dyDescent="0.25">
      <c r="J315" t="s">
        <v>212</v>
      </c>
      <c r="K315">
        <v>315</v>
      </c>
    </row>
    <row r="316" spans="10:12" x14ac:dyDescent="0.25">
      <c r="J316" t="s">
        <v>211</v>
      </c>
      <c r="K316">
        <v>890</v>
      </c>
    </row>
    <row r="317" spans="10:12" x14ac:dyDescent="0.25">
      <c r="J317" t="s">
        <v>534</v>
      </c>
      <c r="K317">
        <v>700</v>
      </c>
    </row>
    <row r="318" spans="10:12" x14ac:dyDescent="0.25">
      <c r="J318" t="s">
        <v>213</v>
      </c>
      <c r="K318">
        <v>770</v>
      </c>
    </row>
    <row r="320" spans="10:12" x14ac:dyDescent="0.25">
      <c r="J320" t="s">
        <v>718</v>
      </c>
    </row>
    <row r="321" spans="10:13" x14ac:dyDescent="0.25">
      <c r="J321" t="s">
        <v>298</v>
      </c>
      <c r="L321" t="s">
        <v>55</v>
      </c>
    </row>
    <row r="322" spans="10:13" x14ac:dyDescent="0.25">
      <c r="K322" t="s">
        <v>212</v>
      </c>
      <c r="L322" t="s">
        <v>211</v>
      </c>
      <c r="M322" t="s">
        <v>213</v>
      </c>
    </row>
    <row r="323" spans="10:13" x14ac:dyDescent="0.25">
      <c r="J323" t="s">
        <v>521</v>
      </c>
      <c r="L323">
        <v>700</v>
      </c>
      <c r="M323">
        <v>580</v>
      </c>
    </row>
    <row r="324" spans="10:13" x14ac:dyDescent="0.25">
      <c r="J324" t="s">
        <v>517</v>
      </c>
      <c r="K324">
        <v>15</v>
      </c>
      <c r="L324">
        <v>175</v>
      </c>
      <c r="M324">
        <v>42</v>
      </c>
    </row>
    <row r="325" spans="10:13" x14ac:dyDescent="0.25">
      <c r="J325" t="s">
        <v>518</v>
      </c>
      <c r="K325">
        <v>9</v>
      </c>
      <c r="L325">
        <v>260</v>
      </c>
      <c r="M325">
        <v>175</v>
      </c>
    </row>
    <row r="326" spans="10:13" x14ac:dyDescent="0.25">
      <c r="J326" t="s">
        <v>519</v>
      </c>
      <c r="K326">
        <v>1</v>
      </c>
      <c r="L326">
        <v>140</v>
      </c>
      <c r="M326">
        <v>150</v>
      </c>
    </row>
    <row r="327" spans="10:13" x14ac:dyDescent="0.25">
      <c r="L327" t="s">
        <v>719</v>
      </c>
    </row>
    <row r="328" spans="10:13" x14ac:dyDescent="0.25">
      <c r="J328" t="s">
        <v>521</v>
      </c>
      <c r="L328">
        <v>0</v>
      </c>
      <c r="M328">
        <v>0</v>
      </c>
    </row>
    <row r="329" spans="10:13" x14ac:dyDescent="0.25">
      <c r="J329" t="s">
        <v>517</v>
      </c>
      <c r="K329">
        <v>1</v>
      </c>
      <c r="L329">
        <v>405</v>
      </c>
      <c r="M329">
        <v>378</v>
      </c>
    </row>
    <row r="330" spans="10:13" x14ac:dyDescent="0.25">
      <c r="J330" t="s">
        <v>518</v>
      </c>
      <c r="K330">
        <v>2</v>
      </c>
      <c r="L330">
        <v>330</v>
      </c>
      <c r="M330">
        <v>275</v>
      </c>
    </row>
    <row r="331" spans="10:13" x14ac:dyDescent="0.25">
      <c r="J331" t="s">
        <v>519</v>
      </c>
      <c r="K331">
        <v>15</v>
      </c>
      <c r="L331">
        <v>460</v>
      </c>
      <c r="M331">
        <v>550</v>
      </c>
    </row>
    <row r="335" spans="10:13" x14ac:dyDescent="0.25">
      <c r="J335" t="s">
        <v>718</v>
      </c>
    </row>
    <row r="336" spans="10:13" x14ac:dyDescent="0.25">
      <c r="J336" t="s">
        <v>705</v>
      </c>
      <c r="L336" t="s">
        <v>719</v>
      </c>
    </row>
    <row r="337" spans="10:14" x14ac:dyDescent="0.25">
      <c r="K337" t="s">
        <v>212</v>
      </c>
      <c r="L337" t="s">
        <v>211</v>
      </c>
      <c r="M337" t="s">
        <v>534</v>
      </c>
      <c r="N337" t="s">
        <v>213</v>
      </c>
    </row>
    <row r="338" spans="10:14" x14ac:dyDescent="0.25">
      <c r="J338" t="s">
        <v>530</v>
      </c>
      <c r="K338">
        <v>0</v>
      </c>
      <c r="L338">
        <v>175</v>
      </c>
      <c r="M338">
        <v>41</v>
      </c>
      <c r="N338">
        <v>170</v>
      </c>
    </row>
    <row r="339" spans="10:14" x14ac:dyDescent="0.25">
      <c r="J339" t="s">
        <v>518</v>
      </c>
      <c r="K339">
        <v>1</v>
      </c>
      <c r="L339">
        <v>178</v>
      </c>
      <c r="M339">
        <v>50</v>
      </c>
      <c r="N339">
        <v>198</v>
      </c>
    </row>
    <row r="340" spans="10:14" x14ac:dyDescent="0.25">
      <c r="J340" t="s">
        <v>531</v>
      </c>
      <c r="K340">
        <v>0</v>
      </c>
      <c r="L340">
        <v>270</v>
      </c>
      <c r="M340">
        <v>52</v>
      </c>
      <c r="N340">
        <v>190</v>
      </c>
    </row>
    <row r="341" spans="10:14" x14ac:dyDescent="0.25">
      <c r="J341" t="s">
        <v>532</v>
      </c>
      <c r="K341">
        <v>0</v>
      </c>
      <c r="L341">
        <v>145</v>
      </c>
      <c r="M341">
        <v>48</v>
      </c>
      <c r="N341">
        <v>150</v>
      </c>
    </row>
  </sheetData>
  <hyperlinks>
    <hyperlink ref="A86" r:id="rId1" display="http://climate.weather.gc.ca/climate_data/daily_data_e.html?StationID=10999&amp;timeframe=2&amp;StartYear=1840&amp;EndYear=2019&amp;Day=18&amp;Year=2008&amp;Month=5" xr:uid="{81E38B10-C832-4ED1-A49F-7D8F419CB845}"/>
    <hyperlink ref="E87" r:id="rId2" xr:uid="{706D02FE-9BD4-410A-BC9D-CE621B2F5AAC}"/>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6F0F-5B70-41DC-86C9-58132DF72A74}">
  <dimension ref="A1:Q166"/>
  <sheetViews>
    <sheetView topLeftCell="A25" zoomScale="106" zoomScaleNormal="106" workbookViewId="0"/>
  </sheetViews>
  <sheetFormatPr defaultRowHeight="15" x14ac:dyDescent="0.25"/>
  <cols>
    <col min="16" max="16" width="10.28515625" customWidth="1"/>
  </cols>
  <sheetData>
    <row r="1" spans="1:1" x14ac:dyDescent="0.25">
      <c r="A1" s="13" t="s">
        <v>383</v>
      </c>
    </row>
    <row r="24" spans="9:17" x14ac:dyDescent="0.25">
      <c r="I24" t="s">
        <v>386</v>
      </c>
      <c r="J24" t="s">
        <v>525</v>
      </c>
      <c r="K24" t="s">
        <v>0</v>
      </c>
      <c r="L24" t="s">
        <v>1117</v>
      </c>
      <c r="M24" t="s">
        <v>254</v>
      </c>
      <c r="N24" t="s">
        <v>256</v>
      </c>
    </row>
    <row r="25" spans="9:17" x14ac:dyDescent="0.25">
      <c r="I25" t="s">
        <v>1107</v>
      </c>
      <c r="J25" t="s">
        <v>1111</v>
      </c>
      <c r="K25" t="s">
        <v>1112</v>
      </c>
      <c r="L25" t="s">
        <v>324</v>
      </c>
      <c r="M25">
        <v>3.5</v>
      </c>
      <c r="N25" t="s">
        <v>307</v>
      </c>
    </row>
    <row r="26" spans="9:17" x14ac:dyDescent="0.25">
      <c r="I26" t="s">
        <v>1108</v>
      </c>
      <c r="J26" t="s">
        <v>862</v>
      </c>
      <c r="K26" t="s">
        <v>1112</v>
      </c>
      <c r="L26" t="s">
        <v>324</v>
      </c>
      <c r="M26">
        <v>3.5</v>
      </c>
      <c r="N26" t="s">
        <v>307</v>
      </c>
    </row>
    <row r="27" spans="9:17" x14ac:dyDescent="0.25">
      <c r="I27" t="s">
        <v>1109</v>
      </c>
      <c r="J27" t="s">
        <v>862</v>
      </c>
      <c r="K27" t="s">
        <v>1113</v>
      </c>
      <c r="L27" t="s">
        <v>324</v>
      </c>
      <c r="M27">
        <v>3.6</v>
      </c>
      <c r="N27" t="s">
        <v>307</v>
      </c>
    </row>
    <row r="28" spans="9:17" x14ac:dyDescent="0.25">
      <c r="I28" t="s">
        <v>1110</v>
      </c>
      <c r="J28" t="s">
        <v>1111</v>
      </c>
      <c r="K28" t="s">
        <v>1112</v>
      </c>
      <c r="L28" t="s">
        <v>324</v>
      </c>
      <c r="M28">
        <v>3.7</v>
      </c>
      <c r="N28" t="s">
        <v>307</v>
      </c>
    </row>
    <row r="29" spans="9:17" x14ac:dyDescent="0.25">
      <c r="I29" t="s">
        <v>1119</v>
      </c>
    </row>
    <row r="30" spans="9:17" x14ac:dyDescent="0.25">
      <c r="I30" t="s">
        <v>0</v>
      </c>
      <c r="J30" t="s">
        <v>882</v>
      </c>
      <c r="K30" t="s">
        <v>607</v>
      </c>
      <c r="L30" t="s">
        <v>606</v>
      </c>
      <c r="M30" t="s">
        <v>608</v>
      </c>
      <c r="N30" t="s">
        <v>482</v>
      </c>
      <c r="O30" t="s">
        <v>657</v>
      </c>
      <c r="P30" t="s">
        <v>733</v>
      </c>
      <c r="Q30" t="s">
        <v>734</v>
      </c>
    </row>
    <row r="31" spans="9:17" x14ac:dyDescent="0.25">
      <c r="I31" t="s">
        <v>1114</v>
      </c>
      <c r="J31">
        <v>161297</v>
      </c>
      <c r="K31">
        <v>17</v>
      </c>
      <c r="L31">
        <v>63</v>
      </c>
      <c r="M31">
        <v>20</v>
      </c>
      <c r="N31">
        <v>1.45</v>
      </c>
      <c r="O31">
        <v>6.5</v>
      </c>
      <c r="P31" s="7">
        <v>1.16009280742459</v>
      </c>
      <c r="Q31" t="s">
        <v>1115</v>
      </c>
    </row>
    <row r="32" spans="9:17" x14ac:dyDescent="0.25">
      <c r="I32" t="s">
        <v>1113</v>
      </c>
      <c r="J32">
        <v>161286</v>
      </c>
      <c r="K32">
        <v>19</v>
      </c>
      <c r="L32">
        <v>60</v>
      </c>
      <c r="M32">
        <v>21</v>
      </c>
      <c r="N32">
        <v>1.45</v>
      </c>
      <c r="O32">
        <v>7</v>
      </c>
      <c r="P32">
        <v>1.45</v>
      </c>
      <c r="Q32" t="s">
        <v>1116</v>
      </c>
    </row>
    <row r="33" spans="9:17" x14ac:dyDescent="0.25">
      <c r="I33" t="s">
        <v>880</v>
      </c>
      <c r="J33">
        <v>161311</v>
      </c>
      <c r="K33">
        <v>15</v>
      </c>
      <c r="L33">
        <v>50</v>
      </c>
      <c r="M33">
        <v>35</v>
      </c>
      <c r="N33">
        <v>1.45</v>
      </c>
      <c r="O33">
        <v>7</v>
      </c>
      <c r="P33" s="7">
        <v>2.9</v>
      </c>
      <c r="Q33" t="s">
        <v>1116</v>
      </c>
    </row>
    <row r="34" spans="9:17" x14ac:dyDescent="0.25">
      <c r="I34" t="s">
        <v>1118</v>
      </c>
      <c r="J34">
        <v>288152</v>
      </c>
      <c r="K34">
        <v>22.5</v>
      </c>
      <c r="L34">
        <v>55.1</v>
      </c>
      <c r="M34">
        <v>22.4</v>
      </c>
      <c r="N34">
        <v>1.4</v>
      </c>
      <c r="O34">
        <v>7</v>
      </c>
      <c r="P34">
        <v>1.74</v>
      </c>
      <c r="Q34" t="s">
        <v>1116</v>
      </c>
    </row>
    <row r="35" spans="9:17" x14ac:dyDescent="0.25">
      <c r="P35" s="7"/>
    </row>
    <row r="36" spans="9:17" x14ac:dyDescent="0.25">
      <c r="J36" t="s">
        <v>219</v>
      </c>
      <c r="K36" t="s">
        <v>437</v>
      </c>
      <c r="P36" s="7"/>
    </row>
    <row r="37" spans="9:17" x14ac:dyDescent="0.25">
      <c r="I37">
        <v>2007</v>
      </c>
      <c r="J37" t="s">
        <v>225</v>
      </c>
      <c r="K37">
        <v>69</v>
      </c>
    </row>
    <row r="38" spans="9:17" x14ac:dyDescent="0.25">
      <c r="I38">
        <v>2008</v>
      </c>
      <c r="J38" t="s">
        <v>225</v>
      </c>
      <c r="K38">
        <v>16</v>
      </c>
    </row>
    <row r="39" spans="9:17" x14ac:dyDescent="0.25">
      <c r="I39">
        <v>2009</v>
      </c>
      <c r="J39" t="s">
        <v>225</v>
      </c>
      <c r="K39">
        <v>0</v>
      </c>
    </row>
    <row r="40" spans="9:17" x14ac:dyDescent="0.25">
      <c r="I40">
        <v>2010</v>
      </c>
      <c r="J40" t="s">
        <v>225</v>
      </c>
      <c r="K40">
        <v>103</v>
      </c>
    </row>
    <row r="41" spans="9:17" x14ac:dyDescent="0.25">
      <c r="I41">
        <v>2011</v>
      </c>
      <c r="J41" t="s">
        <v>299</v>
      </c>
      <c r="K41">
        <v>0</v>
      </c>
    </row>
    <row r="42" spans="9:17" x14ac:dyDescent="0.25">
      <c r="I42">
        <v>2012</v>
      </c>
      <c r="J42" t="s">
        <v>225</v>
      </c>
      <c r="K42">
        <v>60</v>
      </c>
    </row>
    <row r="43" spans="9:17" x14ac:dyDescent="0.25">
      <c r="I43">
        <v>2013</v>
      </c>
      <c r="J43" t="s">
        <v>299</v>
      </c>
      <c r="K43">
        <v>38</v>
      </c>
    </row>
    <row r="44" spans="9:17" x14ac:dyDescent="0.25">
      <c r="I44">
        <v>2014</v>
      </c>
      <c r="J44" t="s">
        <v>225</v>
      </c>
      <c r="K44">
        <v>51</v>
      </c>
    </row>
    <row r="45" spans="9:17" x14ac:dyDescent="0.25">
      <c r="I45">
        <v>2015</v>
      </c>
      <c r="J45" t="s">
        <v>299</v>
      </c>
      <c r="K45">
        <v>0</v>
      </c>
    </row>
    <row r="46" spans="9:17" x14ac:dyDescent="0.25">
      <c r="I46">
        <v>2016</v>
      </c>
      <c r="J46" t="s">
        <v>225</v>
      </c>
      <c r="K46">
        <v>13</v>
      </c>
    </row>
    <row r="78" spans="2:12" x14ac:dyDescent="0.25">
      <c r="C78">
        <v>2007</v>
      </c>
      <c r="D78">
        <v>2008</v>
      </c>
      <c r="E78">
        <v>2009</v>
      </c>
      <c r="F78">
        <v>2010</v>
      </c>
      <c r="G78">
        <v>2011</v>
      </c>
      <c r="H78">
        <v>2012</v>
      </c>
      <c r="I78">
        <v>2013</v>
      </c>
      <c r="J78">
        <v>2014</v>
      </c>
      <c r="K78">
        <v>2015</v>
      </c>
      <c r="L78">
        <v>2016</v>
      </c>
    </row>
    <row r="79" spans="2:12" x14ac:dyDescent="0.25">
      <c r="B79" t="s">
        <v>1120</v>
      </c>
      <c r="C79">
        <v>455</v>
      </c>
      <c r="D79">
        <v>465</v>
      </c>
      <c r="E79">
        <v>240</v>
      </c>
      <c r="F79">
        <v>310</v>
      </c>
      <c r="G79">
        <v>465</v>
      </c>
      <c r="H79">
        <v>240</v>
      </c>
      <c r="I79">
        <v>425</v>
      </c>
      <c r="J79">
        <v>410</v>
      </c>
      <c r="K79">
        <v>420</v>
      </c>
      <c r="L79">
        <v>270</v>
      </c>
    </row>
    <row r="80" spans="2:12" x14ac:dyDescent="0.25">
      <c r="B80" t="s">
        <v>1121</v>
      </c>
      <c r="C80">
        <v>375</v>
      </c>
      <c r="D80">
        <v>450</v>
      </c>
      <c r="E80">
        <v>260</v>
      </c>
      <c r="F80">
        <v>265</v>
      </c>
      <c r="G80">
        <v>400</v>
      </c>
      <c r="H80">
        <v>220</v>
      </c>
      <c r="I80">
        <v>305</v>
      </c>
      <c r="J80">
        <v>315</v>
      </c>
      <c r="K80">
        <v>305</v>
      </c>
      <c r="L80">
        <v>265</v>
      </c>
    </row>
    <row r="81" spans="2:12" x14ac:dyDescent="0.25">
      <c r="B81" t="s">
        <v>1122</v>
      </c>
      <c r="C81">
        <v>285</v>
      </c>
      <c r="D81">
        <v>210</v>
      </c>
      <c r="E81">
        <v>130</v>
      </c>
      <c r="F81">
        <v>210</v>
      </c>
      <c r="G81">
        <v>365</v>
      </c>
      <c r="H81">
        <v>155</v>
      </c>
      <c r="I81">
        <v>190</v>
      </c>
      <c r="J81">
        <v>245</v>
      </c>
      <c r="K81">
        <v>305</v>
      </c>
      <c r="L81">
        <v>155</v>
      </c>
    </row>
    <row r="82" spans="2:12" x14ac:dyDescent="0.25">
      <c r="B82" t="s">
        <v>1123</v>
      </c>
      <c r="C82">
        <v>285</v>
      </c>
      <c r="D82">
        <v>300</v>
      </c>
      <c r="E82">
        <v>170</v>
      </c>
      <c r="F82">
        <v>235</v>
      </c>
      <c r="G82">
        <v>335</v>
      </c>
      <c r="H82">
        <v>140</v>
      </c>
      <c r="I82">
        <v>180</v>
      </c>
      <c r="J82">
        <v>270</v>
      </c>
      <c r="K82">
        <v>280</v>
      </c>
      <c r="L82">
        <v>170</v>
      </c>
    </row>
    <row r="98" spans="9:16" x14ac:dyDescent="0.25">
      <c r="I98" t="s">
        <v>1149</v>
      </c>
    </row>
    <row r="99" spans="9:16" x14ac:dyDescent="0.25">
      <c r="J99">
        <v>2012</v>
      </c>
      <c r="K99">
        <v>2013</v>
      </c>
      <c r="L99">
        <v>2014</v>
      </c>
      <c r="M99">
        <v>2015</v>
      </c>
      <c r="N99">
        <v>2016</v>
      </c>
      <c r="O99" t="s">
        <v>1148</v>
      </c>
      <c r="P99" s="2" t="s">
        <v>1150</v>
      </c>
    </row>
    <row r="100" spans="9:16" x14ac:dyDescent="0.25">
      <c r="I100" t="s">
        <v>1120</v>
      </c>
      <c r="J100">
        <v>4.3999999999999997E-2</v>
      </c>
      <c r="K100">
        <v>0.05</v>
      </c>
      <c r="L100">
        <v>4.8000000000000001E-2</v>
      </c>
      <c r="M100">
        <v>4.5999999999999999E-2</v>
      </c>
      <c r="N100">
        <v>1.7999999999999999E-2</v>
      </c>
    </row>
    <row r="101" spans="9:16" x14ac:dyDescent="0.25">
      <c r="I101" t="s">
        <v>1121</v>
      </c>
      <c r="J101">
        <v>5.6000000000000001E-2</v>
      </c>
      <c r="K101">
        <v>2.4E-2</v>
      </c>
      <c r="L101">
        <v>3.7999999999999999E-2</v>
      </c>
      <c r="M101">
        <v>0.03</v>
      </c>
      <c r="N101">
        <v>1.4E-2</v>
      </c>
    </row>
    <row r="102" spans="9:16" x14ac:dyDescent="0.25">
      <c r="I102" t="s">
        <v>1122</v>
      </c>
      <c r="J102">
        <v>0.09</v>
      </c>
      <c r="K102">
        <v>7.1999999999999995E-2</v>
      </c>
      <c r="L102">
        <v>5.6000000000000001E-2</v>
      </c>
      <c r="M102">
        <v>5.3999999999999999E-2</v>
      </c>
      <c r="N102">
        <v>2.5999999999999999E-2</v>
      </c>
    </row>
    <row r="103" spans="9:16" x14ac:dyDescent="0.25">
      <c r="I103" t="s">
        <v>1123</v>
      </c>
      <c r="J103">
        <v>8.2000000000000003E-2</v>
      </c>
      <c r="K103">
        <v>7.0000000000000007E-2</v>
      </c>
      <c r="L103">
        <v>8.2000000000000003E-2</v>
      </c>
      <c r="M103">
        <v>0.05</v>
      </c>
      <c r="N103">
        <v>2.5999999999999999E-2</v>
      </c>
    </row>
    <row r="109" spans="9:16" x14ac:dyDescent="0.25">
      <c r="I109" t="s">
        <v>1</v>
      </c>
    </row>
    <row r="110" spans="9:16" x14ac:dyDescent="0.25">
      <c r="J110">
        <v>2012</v>
      </c>
      <c r="K110">
        <v>2013</v>
      </c>
      <c r="L110">
        <v>2014</v>
      </c>
      <c r="M110">
        <v>2015</v>
      </c>
      <c r="N110">
        <v>2016</v>
      </c>
      <c r="O110" t="s">
        <v>1148</v>
      </c>
    </row>
    <row r="111" spans="9:16" x14ac:dyDescent="0.25">
      <c r="I111" t="s">
        <v>1120</v>
      </c>
      <c r="J111">
        <v>0.15</v>
      </c>
      <c r="K111">
        <v>0.18</v>
      </c>
      <c r="L111">
        <v>0.19</v>
      </c>
      <c r="M111">
        <v>0.17</v>
      </c>
      <c r="N111">
        <v>7.0000000000000007E-2</v>
      </c>
    </row>
    <row r="112" spans="9:16" x14ac:dyDescent="0.25">
      <c r="I112" t="s">
        <v>1121</v>
      </c>
      <c r="J112">
        <v>0.11</v>
      </c>
      <c r="K112">
        <v>0.17</v>
      </c>
      <c r="L112">
        <v>0.19</v>
      </c>
      <c r="M112">
        <v>0.16</v>
      </c>
      <c r="N112">
        <v>0.09</v>
      </c>
    </row>
    <row r="113" spans="9:14" x14ac:dyDescent="0.25">
      <c r="I113" t="s">
        <v>1122</v>
      </c>
      <c r="J113">
        <v>0.13</v>
      </c>
      <c r="K113">
        <v>0.36</v>
      </c>
      <c r="L113">
        <v>0.25</v>
      </c>
      <c r="M113">
        <v>0.2</v>
      </c>
      <c r="N113">
        <v>0.13</v>
      </c>
    </row>
    <row r="114" spans="9:14" x14ac:dyDescent="0.25">
      <c r="I114" t="s">
        <v>1123</v>
      </c>
      <c r="J114">
        <v>0.13</v>
      </c>
      <c r="K114">
        <v>0.34</v>
      </c>
      <c r="L114">
        <v>0.25</v>
      </c>
      <c r="M114">
        <v>0.17</v>
      </c>
      <c r="N114">
        <v>0.25</v>
      </c>
    </row>
    <row r="128" spans="9:14" x14ac:dyDescent="0.25">
      <c r="J128" t="s">
        <v>1149</v>
      </c>
    </row>
    <row r="129" spans="10:16" x14ac:dyDescent="0.25">
      <c r="K129">
        <v>2012</v>
      </c>
      <c r="L129">
        <v>2013</v>
      </c>
      <c r="M129">
        <v>2014</v>
      </c>
      <c r="N129">
        <v>2015</v>
      </c>
      <c r="O129">
        <v>2016</v>
      </c>
      <c r="P129" t="s">
        <v>251</v>
      </c>
    </row>
    <row r="130" spans="10:16" x14ac:dyDescent="0.25">
      <c r="J130" t="s">
        <v>1120</v>
      </c>
      <c r="K130">
        <v>7.4999999999999997E-2</v>
      </c>
      <c r="L130">
        <v>0.16500000000000001</v>
      </c>
      <c r="M130">
        <v>0.31</v>
      </c>
      <c r="N130">
        <v>0.255</v>
      </c>
      <c r="O130">
        <v>0.08</v>
      </c>
    </row>
    <row r="131" spans="10:16" x14ac:dyDescent="0.25">
      <c r="J131" t="s">
        <v>1121</v>
      </c>
      <c r="K131">
        <v>7.4999999999999997E-2</v>
      </c>
      <c r="L131">
        <v>0.125</v>
      </c>
      <c r="M131">
        <v>0.16500000000000001</v>
      </c>
      <c r="N131">
        <v>0.13</v>
      </c>
      <c r="O131">
        <v>7.0000000000000007E-2</v>
      </c>
    </row>
    <row r="132" spans="10:16" x14ac:dyDescent="0.25">
      <c r="J132" t="s">
        <v>1122</v>
      </c>
      <c r="K132">
        <v>0.125</v>
      </c>
      <c r="L132">
        <v>0.125</v>
      </c>
      <c r="M132">
        <v>0.24</v>
      </c>
      <c r="N132">
        <v>0.20499999999999999</v>
      </c>
      <c r="O132">
        <v>6.5000000000000002E-2</v>
      </c>
    </row>
    <row r="133" spans="10:16" x14ac:dyDescent="0.25">
      <c r="J133" t="s">
        <v>1123</v>
      </c>
      <c r="K133">
        <v>0.27500000000000002</v>
      </c>
      <c r="L133">
        <v>0.19500000000000001</v>
      </c>
      <c r="M133">
        <v>0.27</v>
      </c>
      <c r="N133">
        <v>0.20499999999999999</v>
      </c>
      <c r="O133">
        <v>0.115</v>
      </c>
    </row>
    <row r="138" spans="10:16" x14ac:dyDescent="0.25">
      <c r="J138" t="s">
        <v>1</v>
      </c>
    </row>
    <row r="139" spans="10:16" x14ac:dyDescent="0.25">
      <c r="K139">
        <v>2012</v>
      </c>
      <c r="L139">
        <v>2013</v>
      </c>
      <c r="M139">
        <v>2014</v>
      </c>
      <c r="N139">
        <v>2015</v>
      </c>
      <c r="O139">
        <v>2016</v>
      </c>
      <c r="P139" t="s">
        <v>251</v>
      </c>
    </row>
    <row r="140" spans="10:16" x14ac:dyDescent="0.25">
      <c r="J140" t="s">
        <v>1120</v>
      </c>
      <c r="K140">
        <v>0.1</v>
      </c>
      <c r="L140">
        <v>0.76</v>
      </c>
      <c r="M140">
        <v>0.64</v>
      </c>
      <c r="N140">
        <v>0.8</v>
      </c>
      <c r="O140">
        <v>0.3</v>
      </c>
    </row>
    <row r="141" spans="10:16" x14ac:dyDescent="0.25">
      <c r="J141" t="s">
        <v>1121</v>
      </c>
      <c r="K141">
        <v>0.14000000000000001</v>
      </c>
      <c r="L141">
        <v>0.94</v>
      </c>
      <c r="M141">
        <v>0.72</v>
      </c>
      <c r="N141">
        <v>0.57999999999999996</v>
      </c>
      <c r="O141">
        <v>0.42</v>
      </c>
    </row>
    <row r="142" spans="10:16" x14ac:dyDescent="0.25">
      <c r="J142" t="s">
        <v>1122</v>
      </c>
      <c r="K142">
        <v>0.2</v>
      </c>
      <c r="L142">
        <v>0.82</v>
      </c>
      <c r="M142">
        <v>0.8</v>
      </c>
      <c r="N142">
        <v>0.66</v>
      </c>
      <c r="O142">
        <v>0.26</v>
      </c>
    </row>
    <row r="143" spans="10:16" x14ac:dyDescent="0.25">
      <c r="J143" t="s">
        <v>1123</v>
      </c>
      <c r="K143">
        <v>0.5</v>
      </c>
      <c r="L143">
        <v>0.9</v>
      </c>
      <c r="M143">
        <v>0.76</v>
      </c>
      <c r="N143">
        <v>0.68</v>
      </c>
      <c r="O143">
        <v>0.32</v>
      </c>
    </row>
    <row r="155" spans="1:4" x14ac:dyDescent="0.25">
      <c r="A155" t="s">
        <v>1124</v>
      </c>
      <c r="B155" t="s">
        <v>1125</v>
      </c>
      <c r="D155" s="19" t="s">
        <v>1128</v>
      </c>
    </row>
    <row r="156" spans="1:4" x14ac:dyDescent="0.25">
      <c r="B156" t="s">
        <v>1126</v>
      </c>
      <c r="C156" t="s">
        <v>1127</v>
      </c>
    </row>
    <row r="157" spans="1:4" x14ac:dyDescent="0.25">
      <c r="A157">
        <v>2007</v>
      </c>
      <c r="B157">
        <v>1009.3999999999997</v>
      </c>
      <c r="C157">
        <v>10.852095808383238</v>
      </c>
    </row>
    <row r="158" spans="1:4" x14ac:dyDescent="0.25">
      <c r="A158">
        <v>2008</v>
      </c>
      <c r="B158">
        <v>1093.9999999999995</v>
      </c>
      <c r="C158">
        <v>9.9400000000000066</v>
      </c>
    </row>
    <row r="159" spans="1:4" x14ac:dyDescent="0.25">
      <c r="A159">
        <v>2009</v>
      </c>
      <c r="B159">
        <v>896.61999999999966</v>
      </c>
      <c r="C159">
        <v>10.021428571428576</v>
      </c>
    </row>
    <row r="160" spans="1:4" x14ac:dyDescent="0.25">
      <c r="A160">
        <v>2010</v>
      </c>
      <c r="B160">
        <v>1060.9600000000009</v>
      </c>
      <c r="C160">
        <v>10.628846153846155</v>
      </c>
    </row>
    <row r="161" spans="1:3" x14ac:dyDescent="0.25">
      <c r="A161">
        <v>2011</v>
      </c>
      <c r="B161">
        <v>1294.9799999999998</v>
      </c>
      <c r="C161">
        <v>10.911570247933883</v>
      </c>
    </row>
    <row r="162" spans="1:3" x14ac:dyDescent="0.25">
      <c r="A162">
        <v>2012</v>
      </c>
      <c r="B162">
        <v>844.69</v>
      </c>
      <c r="C162">
        <v>12.018630136986305</v>
      </c>
    </row>
    <row r="163" spans="1:3" x14ac:dyDescent="0.25">
      <c r="A163">
        <v>2013</v>
      </c>
      <c r="B163">
        <v>735.61999999999978</v>
      </c>
      <c r="C163">
        <v>9.9337950138504123</v>
      </c>
    </row>
    <row r="164" spans="1:3" x14ac:dyDescent="0.25">
      <c r="A164">
        <v>2014</v>
      </c>
      <c r="B164">
        <v>805.11999999999966</v>
      </c>
      <c r="C164">
        <v>8.9393939393939341</v>
      </c>
    </row>
    <row r="165" spans="1:3" x14ac:dyDescent="0.25">
      <c r="A165">
        <v>2015</v>
      </c>
      <c r="B165">
        <v>1301.0800000000002</v>
      </c>
      <c r="C165">
        <v>10.666944444444445</v>
      </c>
    </row>
    <row r="166" spans="1:3" x14ac:dyDescent="0.25">
      <c r="A166">
        <v>2016</v>
      </c>
      <c r="B166">
        <v>1043.5099999999998</v>
      </c>
      <c r="C166">
        <v>11.59342465753425</v>
      </c>
    </row>
  </sheetData>
  <hyperlinks>
    <hyperlink ref="D155" r:id="rId1" xr:uid="{42E2FF2F-B490-4BC6-A2EF-0FE370457FB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54"/>
  <sheetViews>
    <sheetView workbookViewId="0">
      <selection activeCell="A10" sqref="A10:XFD10"/>
    </sheetView>
  </sheetViews>
  <sheetFormatPr defaultColWidth="8.85546875" defaultRowHeight="15" x14ac:dyDescent="0.25"/>
  <cols>
    <col min="1" max="1" width="17.140625" customWidth="1"/>
  </cols>
  <sheetData>
    <row r="1" spans="1:13" x14ac:dyDescent="0.25">
      <c r="A1" s="13" t="s">
        <v>291</v>
      </c>
    </row>
    <row r="2" spans="1:13" x14ac:dyDescent="0.25">
      <c r="A2" s="14" t="s">
        <v>289</v>
      </c>
    </row>
    <row r="3" spans="1:13" x14ac:dyDescent="0.25">
      <c r="B3" s="6" t="s">
        <v>231</v>
      </c>
      <c r="E3" s="6" t="s">
        <v>232</v>
      </c>
      <c r="H3" s="6" t="s">
        <v>233</v>
      </c>
      <c r="K3" s="6" t="s">
        <v>234</v>
      </c>
    </row>
    <row r="4" spans="1:13" x14ac:dyDescent="0.25">
      <c r="B4" t="s">
        <v>219</v>
      </c>
      <c r="C4" t="s">
        <v>220</v>
      </c>
      <c r="D4" t="s">
        <v>221</v>
      </c>
      <c r="E4" t="s">
        <v>219</v>
      </c>
      <c r="F4" t="s">
        <v>222</v>
      </c>
      <c r="G4" t="s">
        <v>221</v>
      </c>
      <c r="H4" t="s">
        <v>219</v>
      </c>
      <c r="I4" t="s">
        <v>222</v>
      </c>
      <c r="J4" t="s">
        <v>221</v>
      </c>
      <c r="K4" t="s">
        <v>219</v>
      </c>
      <c r="L4" t="s">
        <v>222</v>
      </c>
      <c r="M4" t="s">
        <v>221</v>
      </c>
    </row>
    <row r="5" spans="1:13" x14ac:dyDescent="0.25">
      <c r="A5">
        <v>2004</v>
      </c>
      <c r="B5" t="s">
        <v>126</v>
      </c>
      <c r="C5" t="s">
        <v>2</v>
      </c>
      <c r="D5">
        <v>12</v>
      </c>
      <c r="E5" t="s">
        <v>126</v>
      </c>
      <c r="G5">
        <v>14</v>
      </c>
    </row>
    <row r="6" spans="1:13" x14ac:dyDescent="0.25">
      <c r="A6">
        <v>2005</v>
      </c>
      <c r="B6" t="s">
        <v>223</v>
      </c>
      <c r="C6" t="s">
        <v>2</v>
      </c>
      <c r="D6">
        <v>1</v>
      </c>
      <c r="E6" t="s">
        <v>223</v>
      </c>
      <c r="G6">
        <v>4</v>
      </c>
      <c r="H6" t="s">
        <v>224</v>
      </c>
      <c r="I6" t="s">
        <v>235</v>
      </c>
      <c r="J6">
        <v>1</v>
      </c>
      <c r="K6" t="s">
        <v>126</v>
      </c>
      <c r="L6" t="s">
        <v>225</v>
      </c>
      <c r="M6">
        <v>6</v>
      </c>
    </row>
    <row r="7" spans="1:13" x14ac:dyDescent="0.25">
      <c r="A7">
        <v>2006</v>
      </c>
      <c r="B7" t="s">
        <v>126</v>
      </c>
      <c r="C7" t="s">
        <v>230</v>
      </c>
      <c r="D7">
        <v>6</v>
      </c>
      <c r="E7" t="s">
        <v>126</v>
      </c>
      <c r="G7">
        <v>18</v>
      </c>
      <c r="H7" t="s">
        <v>224</v>
      </c>
      <c r="I7" t="s">
        <v>235</v>
      </c>
      <c r="J7">
        <v>7</v>
      </c>
      <c r="K7" t="s">
        <v>223</v>
      </c>
      <c r="L7" t="s">
        <v>225</v>
      </c>
      <c r="M7">
        <v>8</v>
      </c>
    </row>
    <row r="8" spans="1:13" x14ac:dyDescent="0.25">
      <c r="A8">
        <v>2007</v>
      </c>
      <c r="B8" t="s">
        <v>223</v>
      </c>
      <c r="C8" t="s">
        <v>230</v>
      </c>
      <c r="D8">
        <v>6</v>
      </c>
      <c r="E8" t="s">
        <v>223</v>
      </c>
      <c r="G8">
        <v>8</v>
      </c>
      <c r="H8" t="s">
        <v>227</v>
      </c>
      <c r="I8" t="s">
        <v>236</v>
      </c>
      <c r="J8">
        <v>3</v>
      </c>
      <c r="K8" t="s">
        <v>227</v>
      </c>
      <c r="L8" t="s">
        <v>236</v>
      </c>
      <c r="M8">
        <v>4</v>
      </c>
    </row>
    <row r="9" spans="1:13" x14ac:dyDescent="0.25">
      <c r="A9">
        <v>2008</v>
      </c>
      <c r="B9" t="s">
        <v>126</v>
      </c>
      <c r="C9" t="s">
        <v>230</v>
      </c>
      <c r="D9">
        <v>2</v>
      </c>
      <c r="E9" t="s">
        <v>126</v>
      </c>
      <c r="G9">
        <v>0</v>
      </c>
      <c r="H9" t="s">
        <v>126</v>
      </c>
      <c r="I9" t="s">
        <v>225</v>
      </c>
      <c r="J9">
        <v>3</v>
      </c>
      <c r="K9" t="s">
        <v>228</v>
      </c>
      <c r="L9" t="s">
        <v>236</v>
      </c>
      <c r="M9">
        <v>3</v>
      </c>
    </row>
    <row r="10" spans="1:13" x14ac:dyDescent="0.25">
      <c r="A10">
        <v>2009</v>
      </c>
      <c r="B10" t="s">
        <v>223</v>
      </c>
      <c r="C10" t="s">
        <v>230</v>
      </c>
      <c r="D10">
        <v>9</v>
      </c>
      <c r="E10" t="s">
        <v>223</v>
      </c>
      <c r="G10">
        <v>16</v>
      </c>
      <c r="H10" t="s">
        <v>223</v>
      </c>
      <c r="I10" t="s">
        <v>236</v>
      </c>
      <c r="J10">
        <v>4</v>
      </c>
      <c r="K10" t="s">
        <v>223</v>
      </c>
      <c r="L10" t="s">
        <v>236</v>
      </c>
      <c r="M10">
        <v>4</v>
      </c>
    </row>
    <row r="11" spans="1:13" x14ac:dyDescent="0.25">
      <c r="A11">
        <v>2010</v>
      </c>
      <c r="B11" t="s">
        <v>126</v>
      </c>
      <c r="C11" t="s">
        <v>230</v>
      </c>
      <c r="D11">
        <v>10</v>
      </c>
      <c r="E11" t="s">
        <v>126</v>
      </c>
      <c r="F11" t="s">
        <v>226</v>
      </c>
      <c r="G11">
        <v>12</v>
      </c>
      <c r="H11" t="s">
        <v>229</v>
      </c>
      <c r="I11" t="s">
        <v>225</v>
      </c>
      <c r="J11">
        <v>7</v>
      </c>
      <c r="K11" t="s">
        <v>229</v>
      </c>
      <c r="L11" t="s">
        <v>236</v>
      </c>
      <c r="M11">
        <v>9</v>
      </c>
    </row>
    <row r="12" spans="1:13" x14ac:dyDescent="0.25">
      <c r="A12">
        <v>2011</v>
      </c>
      <c r="B12" t="s">
        <v>223</v>
      </c>
      <c r="C12" t="s">
        <v>230</v>
      </c>
      <c r="D12">
        <v>11</v>
      </c>
      <c r="E12" t="s">
        <v>223</v>
      </c>
      <c r="F12" t="s">
        <v>226</v>
      </c>
      <c r="G12">
        <v>13</v>
      </c>
      <c r="H12" t="s">
        <v>227</v>
      </c>
      <c r="I12" t="s">
        <v>236</v>
      </c>
      <c r="J12">
        <v>10</v>
      </c>
      <c r="K12" t="s">
        <v>227</v>
      </c>
      <c r="L12" t="s">
        <v>225</v>
      </c>
      <c r="M12">
        <v>10</v>
      </c>
    </row>
    <row r="13" spans="1:13" x14ac:dyDescent="0.25">
      <c r="A13">
        <v>2012</v>
      </c>
      <c r="B13" t="s">
        <v>126</v>
      </c>
      <c r="C13" t="s">
        <v>230</v>
      </c>
      <c r="D13">
        <v>0</v>
      </c>
      <c r="E13" t="s">
        <v>126</v>
      </c>
      <c r="F13" t="s">
        <v>226</v>
      </c>
      <c r="G13">
        <v>1</v>
      </c>
      <c r="H13" t="s">
        <v>126</v>
      </c>
      <c r="I13" t="s">
        <v>236</v>
      </c>
      <c r="J13">
        <v>0</v>
      </c>
      <c r="K13" t="s">
        <v>126</v>
      </c>
      <c r="L13" t="s">
        <v>225</v>
      </c>
      <c r="M13">
        <v>0</v>
      </c>
    </row>
    <row r="14" spans="1:13" x14ac:dyDescent="0.25">
      <c r="A14">
        <v>2013</v>
      </c>
      <c r="B14" t="s">
        <v>223</v>
      </c>
      <c r="C14" t="s">
        <v>230</v>
      </c>
      <c r="D14">
        <v>7</v>
      </c>
      <c r="E14" t="s">
        <v>223</v>
      </c>
      <c r="F14" t="s">
        <v>226</v>
      </c>
      <c r="G14">
        <v>4</v>
      </c>
      <c r="H14" t="s">
        <v>223</v>
      </c>
      <c r="I14" t="s">
        <v>225</v>
      </c>
      <c r="J14">
        <v>8</v>
      </c>
      <c r="K14" t="s">
        <v>223</v>
      </c>
      <c r="L14" t="s">
        <v>225</v>
      </c>
      <c r="M14">
        <v>8</v>
      </c>
    </row>
    <row r="15" spans="1:13" x14ac:dyDescent="0.25">
      <c r="I15" t="s">
        <v>1190</v>
      </c>
    </row>
    <row r="16" spans="1:13" x14ac:dyDescent="0.25">
      <c r="A16" s="13" t="s">
        <v>274</v>
      </c>
      <c r="I16" t="s">
        <v>1191</v>
      </c>
    </row>
    <row r="17" spans="1:18" x14ac:dyDescent="0.25">
      <c r="B17" t="s">
        <v>237</v>
      </c>
      <c r="C17" t="s">
        <v>238</v>
      </c>
      <c r="E17" t="s">
        <v>244</v>
      </c>
      <c r="F17" t="s">
        <v>245</v>
      </c>
      <c r="I17" t="s">
        <v>1192</v>
      </c>
    </row>
    <row r="18" spans="1:18" x14ac:dyDescent="0.25">
      <c r="A18" t="s">
        <v>239</v>
      </c>
      <c r="B18">
        <v>81</v>
      </c>
      <c r="C18">
        <v>14</v>
      </c>
      <c r="D18" t="s">
        <v>242</v>
      </c>
      <c r="E18">
        <v>2.8</v>
      </c>
      <c r="F18">
        <v>17</v>
      </c>
      <c r="G18" t="s">
        <v>242</v>
      </c>
    </row>
    <row r="19" spans="1:18" x14ac:dyDescent="0.25">
      <c r="A19" t="s">
        <v>240</v>
      </c>
      <c r="B19">
        <v>224</v>
      </c>
      <c r="C19">
        <v>182</v>
      </c>
      <c r="D19" t="s">
        <v>243</v>
      </c>
      <c r="E19">
        <v>23</v>
      </c>
      <c r="F19">
        <v>110</v>
      </c>
      <c r="G19" t="s">
        <v>242</v>
      </c>
    </row>
    <row r="20" spans="1:18" x14ac:dyDescent="0.25">
      <c r="A20" t="s">
        <v>241</v>
      </c>
      <c r="B20">
        <v>29.1</v>
      </c>
      <c r="C20">
        <v>31.7</v>
      </c>
      <c r="D20" t="s">
        <v>243</v>
      </c>
      <c r="E20">
        <v>27</v>
      </c>
      <c r="F20">
        <v>16</v>
      </c>
      <c r="G20" t="s">
        <v>243</v>
      </c>
    </row>
    <row r="21" spans="1:18" x14ac:dyDescent="0.25">
      <c r="A21" t="s">
        <v>246</v>
      </c>
      <c r="E21">
        <v>160</v>
      </c>
      <c r="F21">
        <v>135</v>
      </c>
      <c r="G21" t="s">
        <v>243</v>
      </c>
    </row>
    <row r="23" spans="1:18" x14ac:dyDescent="0.25">
      <c r="A23" s="3" t="s">
        <v>247</v>
      </c>
    </row>
    <row r="24" spans="1:18" x14ac:dyDescent="0.25">
      <c r="A24" s="3" t="s">
        <v>248</v>
      </c>
    </row>
    <row r="25" spans="1:18" x14ac:dyDescent="0.25">
      <c r="J25" s="14" t="s">
        <v>301</v>
      </c>
    </row>
    <row r="31" spans="1:18" x14ac:dyDescent="0.25">
      <c r="Q31" t="s">
        <v>266</v>
      </c>
      <c r="R31" s="2">
        <v>8.5000000000000006E-2</v>
      </c>
    </row>
    <row r="32" spans="1:18" x14ac:dyDescent="0.25">
      <c r="Q32" t="s">
        <v>265</v>
      </c>
      <c r="R32" s="2">
        <v>0.3</v>
      </c>
    </row>
    <row r="33" spans="1:18" x14ac:dyDescent="0.25">
      <c r="Q33" t="s">
        <v>264</v>
      </c>
      <c r="R33" s="2">
        <v>0.13</v>
      </c>
    </row>
    <row r="46" spans="1:18" x14ac:dyDescent="0.25">
      <c r="A46">
        <v>0</v>
      </c>
      <c r="B46">
        <v>1</v>
      </c>
    </row>
    <row r="47" spans="1:18" x14ac:dyDescent="0.25">
      <c r="A47">
        <v>1200</v>
      </c>
      <c r="B47">
        <v>12</v>
      </c>
    </row>
    <row r="49" spans="1:11" x14ac:dyDescent="0.25">
      <c r="A49" s="13" t="s">
        <v>282</v>
      </c>
    </row>
    <row r="51" spans="1:11" x14ac:dyDescent="0.25">
      <c r="A51" t="s">
        <v>1185</v>
      </c>
    </row>
    <row r="52" spans="1:11" x14ac:dyDescent="0.25">
      <c r="A52" t="s">
        <v>1186</v>
      </c>
      <c r="K52" t="s">
        <v>1187</v>
      </c>
    </row>
    <row r="53" spans="1:11" x14ac:dyDescent="0.25">
      <c r="K53" t="s">
        <v>1188</v>
      </c>
    </row>
    <row r="54" spans="1:11" x14ac:dyDescent="0.25">
      <c r="K54" t="s">
        <v>1189</v>
      </c>
    </row>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Read me</vt:lpstr>
      <vt:lpstr>Update_note</vt:lpstr>
      <vt:lpstr>Zhang et al (2017)</vt:lpstr>
      <vt:lpstr>Lozier et al. (2017)</vt:lpstr>
      <vt:lpstr>Williams (2015), King 2016 </vt:lpstr>
      <vt:lpstr>Pease et al. (2018)</vt:lpstr>
      <vt:lpstr>Ball Coelho et al. (2011)</vt:lpstr>
      <vt:lpstr>Saadat et al. (2018)</vt:lpstr>
      <vt:lpstr>Smith et al. (2015b)</vt:lpstr>
      <vt:lpstr>Smith et al. (2015)a</vt:lpstr>
      <vt:lpstr>Smith et al. (2017)</vt:lpstr>
      <vt:lpstr>Hernandez-Ramirez et al. (2007)</vt:lpstr>
      <vt:lpstr>Shipitalo et al., 2013</vt:lpstr>
      <vt:lpstr>Lam et al. (2016)</vt:lpstr>
      <vt:lpstr>Tan and Zhang (2010)</vt:lpstr>
      <vt:lpstr>Van et al. (2016)</vt:lpstr>
      <vt:lpstr>Wang et al. (2018)</vt:lpstr>
      <vt:lpstr>Summary_site_year_6_21</vt:lpstr>
      <vt:lpstr>Summary_site_year_8_1</vt:lpstr>
      <vt:lpstr>Summary</vt:lpstr>
      <vt:lpstr>Rainfall vs STP</vt:lpstr>
      <vt:lpstr>Seasonal effect</vt:lpstr>
      <vt:lpstr>interaction_selection</vt:lpstr>
      <vt:lpstr>P data summary by literature</vt:lpstr>
      <vt:lpstr>P site-yr summary by literatur</vt:lpstr>
      <vt:lpstr>Site_year_number_summary_6_21</vt:lpstr>
      <vt:lpstr>Site_year_annual_summary_8_1</vt:lpstr>
      <vt:lpstr>8-1summary</vt:lpstr>
      <vt:lpstr>10_23summary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 Xiaojing</dc:creator>
  <cp:lastModifiedBy>Ni, Xiaojing</cp:lastModifiedBy>
  <dcterms:created xsi:type="dcterms:W3CDTF">2018-11-16T15:52:31Z</dcterms:created>
  <dcterms:modified xsi:type="dcterms:W3CDTF">2019-10-24T00:16:31Z</dcterms:modified>
</cp:coreProperties>
</file>