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VC\Liquid vs. Aerosol Deposition\"/>
    </mc:Choice>
  </mc:AlternateContent>
  <bookViews>
    <workbookView xWindow="0" yWindow="3150" windowWidth="18315" windowHeight="108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67" i="1"/>
  <c r="J66" i="1"/>
  <c r="K106" i="1" l="1"/>
  <c r="J107" i="1"/>
  <c r="J108" i="1"/>
  <c r="J109" i="1"/>
  <c r="J110" i="1"/>
  <c r="J111" i="1"/>
  <c r="J112" i="1"/>
  <c r="J113" i="1"/>
  <c r="I107" i="1"/>
  <c r="I108" i="1"/>
  <c r="I109" i="1"/>
  <c r="I110" i="1"/>
  <c r="I111" i="1"/>
  <c r="I112" i="1"/>
  <c r="I113" i="1"/>
  <c r="E109" i="1"/>
  <c r="E110" i="1"/>
  <c r="E111" i="1"/>
  <c r="E112" i="1"/>
  <c r="E113" i="1"/>
  <c r="E107" i="1"/>
  <c r="I99" i="1"/>
  <c r="J99" i="1" s="1"/>
  <c r="F99" i="1"/>
  <c r="I97" i="1"/>
  <c r="J97" i="1" s="1"/>
  <c r="K97" i="1" s="1"/>
  <c r="F97" i="1"/>
  <c r="I95" i="1"/>
  <c r="J95" i="1" s="1"/>
  <c r="K95" i="1" s="1"/>
  <c r="F95" i="1"/>
  <c r="I100" i="1"/>
  <c r="F100" i="1"/>
  <c r="J100" i="1" s="1"/>
  <c r="I93" i="1"/>
  <c r="J93" i="1" s="1"/>
  <c r="K93" i="1" s="1"/>
  <c r="I92" i="1"/>
  <c r="J92" i="1" s="1"/>
  <c r="K92" i="1" s="1"/>
  <c r="I91" i="1"/>
  <c r="J91" i="1" s="1"/>
  <c r="K91" i="1" s="1"/>
  <c r="I90" i="1"/>
  <c r="J90" i="1" s="1"/>
  <c r="K90" i="1" s="1"/>
  <c r="I85" i="1"/>
  <c r="I84" i="1"/>
  <c r="F84" i="1"/>
  <c r="I83" i="1"/>
  <c r="F83" i="1"/>
  <c r="I82" i="1"/>
  <c r="F82" i="1"/>
  <c r="F70" i="1"/>
  <c r="F71" i="1"/>
  <c r="F72" i="1"/>
  <c r="F73" i="1"/>
  <c r="I77" i="1"/>
  <c r="J77" i="1" s="1"/>
  <c r="K77" i="1" s="1"/>
  <c r="I76" i="1"/>
  <c r="J76" i="1" s="1"/>
  <c r="K76" i="1" s="1"/>
  <c r="I75" i="1"/>
  <c r="J75" i="1" s="1"/>
  <c r="K75" i="1" s="1"/>
  <c r="I74" i="1"/>
  <c r="J74" i="1" s="1"/>
  <c r="I69" i="1"/>
  <c r="F69" i="1"/>
  <c r="I68" i="1"/>
  <c r="F68" i="1"/>
  <c r="I67" i="1"/>
  <c r="I66" i="1"/>
  <c r="I57" i="1"/>
  <c r="F57" i="1"/>
  <c r="I55" i="1"/>
  <c r="F55" i="1"/>
  <c r="I53" i="1"/>
  <c r="F53" i="1"/>
  <c r="I51" i="1"/>
  <c r="F51" i="1"/>
  <c r="I56" i="1"/>
  <c r="F56" i="1"/>
  <c r="J56" i="1" s="1"/>
  <c r="K56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F39" i="1"/>
  <c r="I41" i="1"/>
  <c r="F41" i="1"/>
  <c r="I40" i="1"/>
  <c r="F40" i="1"/>
  <c r="I39" i="1"/>
  <c r="I38" i="1"/>
  <c r="F38" i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I25" i="1"/>
  <c r="F25" i="1"/>
  <c r="I24" i="1"/>
  <c r="F24" i="1"/>
  <c r="I23" i="1"/>
  <c r="F23" i="1"/>
  <c r="I22" i="1"/>
  <c r="F22" i="1"/>
  <c r="K99" i="1" l="1"/>
  <c r="K100" i="1"/>
  <c r="J53" i="1"/>
  <c r="K53" i="1" s="1"/>
  <c r="J57" i="1"/>
  <c r="K57" i="1" s="1"/>
  <c r="N56" i="1" s="1"/>
  <c r="L56" i="1"/>
  <c r="M56" i="1" s="1"/>
  <c r="J51" i="1"/>
  <c r="K51" i="1" s="1"/>
  <c r="J55" i="1"/>
  <c r="K55" i="1" s="1"/>
  <c r="N90" i="1"/>
  <c r="L90" i="1"/>
  <c r="M90" i="1" s="1"/>
  <c r="K85" i="1"/>
  <c r="J84" i="1"/>
  <c r="K84" i="1" s="1"/>
  <c r="J83" i="1"/>
  <c r="K83" i="1" s="1"/>
  <c r="J82" i="1"/>
  <c r="K82" i="1" s="1"/>
  <c r="K74" i="1"/>
  <c r="N74" i="1" s="1"/>
  <c r="L74" i="1"/>
  <c r="M74" i="1" s="1"/>
  <c r="J69" i="1"/>
  <c r="K69" i="1" s="1"/>
  <c r="J68" i="1"/>
  <c r="K68" i="1" s="1"/>
  <c r="K67" i="1"/>
  <c r="L46" i="1"/>
  <c r="M46" i="1" s="1"/>
  <c r="K46" i="1"/>
  <c r="N46" i="1" s="1"/>
  <c r="J41" i="1"/>
  <c r="K41" i="1" s="1"/>
  <c r="J40" i="1"/>
  <c r="K40" i="1" s="1"/>
  <c r="J39" i="1"/>
  <c r="K39" i="1" s="1"/>
  <c r="J38" i="1"/>
  <c r="K38" i="1" s="1"/>
  <c r="L30" i="1"/>
  <c r="M30" i="1" s="1"/>
  <c r="K30" i="1"/>
  <c r="N30" i="1" s="1"/>
  <c r="J25" i="1"/>
  <c r="K25" i="1" s="1"/>
  <c r="J24" i="1"/>
  <c r="K24" i="1" s="1"/>
  <c r="J23" i="1"/>
  <c r="K23" i="1" s="1"/>
  <c r="J22" i="1"/>
  <c r="K22" i="1" s="1"/>
  <c r="I34" i="1"/>
  <c r="O46" i="1" l="1"/>
  <c r="N82" i="1"/>
  <c r="L82" i="1"/>
  <c r="M82" i="1" s="1"/>
  <c r="L66" i="1"/>
  <c r="M66" i="1" s="1"/>
  <c r="K66" i="1"/>
  <c r="N66" i="1" s="1"/>
  <c r="L38" i="1"/>
  <c r="M38" i="1" s="1"/>
  <c r="N38" i="1"/>
  <c r="L22" i="1"/>
  <c r="M22" i="1" s="1"/>
  <c r="N22" i="1"/>
  <c r="E108" i="1"/>
  <c r="E106" i="1"/>
  <c r="I106" i="1" s="1"/>
  <c r="F101" i="1"/>
  <c r="F98" i="1"/>
  <c r="F96" i="1"/>
  <c r="F89" i="1"/>
  <c r="F88" i="1"/>
  <c r="F81" i="1"/>
  <c r="F64" i="1"/>
  <c r="F65" i="1"/>
  <c r="F63" i="1"/>
  <c r="F52" i="1"/>
  <c r="F37" i="1"/>
  <c r="F36" i="1"/>
  <c r="F34" i="1"/>
  <c r="J34" i="1" s="1"/>
  <c r="F35" i="1"/>
  <c r="F19" i="1"/>
  <c r="F20" i="1"/>
  <c r="F21" i="1"/>
  <c r="F18" i="1"/>
  <c r="F94" i="1" l="1"/>
  <c r="I78" i="1"/>
  <c r="I79" i="1"/>
  <c r="I80" i="1"/>
  <c r="I81" i="1"/>
  <c r="J81" i="1" s="1"/>
  <c r="I70" i="1"/>
  <c r="I71" i="1"/>
  <c r="F62" i="1"/>
  <c r="I64" i="1"/>
  <c r="J64" i="1" s="1"/>
  <c r="F78" i="1"/>
  <c r="F79" i="1"/>
  <c r="F80" i="1"/>
  <c r="F54" i="1"/>
  <c r="F50" i="1"/>
  <c r="J80" i="1" l="1"/>
  <c r="J71" i="1"/>
  <c r="J79" i="1"/>
  <c r="K79" i="1" s="1"/>
  <c r="J70" i="1"/>
  <c r="J78" i="1"/>
  <c r="I101" i="1"/>
  <c r="I98" i="1"/>
  <c r="I96" i="1"/>
  <c r="I94" i="1"/>
  <c r="I89" i="1"/>
  <c r="J89" i="1" s="1"/>
  <c r="I88" i="1"/>
  <c r="J88" i="1" s="1"/>
  <c r="I87" i="1"/>
  <c r="I86" i="1"/>
  <c r="J86" i="1" s="1"/>
  <c r="I73" i="1"/>
  <c r="J73" i="1" s="1"/>
  <c r="K73" i="1" s="1"/>
  <c r="I72" i="1"/>
  <c r="I65" i="1"/>
  <c r="K64" i="1"/>
  <c r="I63" i="1"/>
  <c r="J63" i="1" s="1"/>
  <c r="K63" i="1" s="1"/>
  <c r="I62" i="1"/>
  <c r="I26" i="1"/>
  <c r="J26" i="1" s="1"/>
  <c r="I27" i="1"/>
  <c r="J27" i="1" s="1"/>
  <c r="I28" i="1"/>
  <c r="J28" i="1" s="1"/>
  <c r="I29" i="1"/>
  <c r="J29" i="1" s="1"/>
  <c r="K34" i="1"/>
  <c r="I35" i="1"/>
  <c r="J35" i="1" s="1"/>
  <c r="K35" i="1" s="1"/>
  <c r="I36" i="1"/>
  <c r="I37" i="1"/>
  <c r="I42" i="1"/>
  <c r="I43" i="1"/>
  <c r="I44" i="1"/>
  <c r="I45" i="1"/>
  <c r="J45" i="1" s="1"/>
  <c r="K45" i="1" s="1"/>
  <c r="I50" i="1"/>
  <c r="I52" i="1"/>
  <c r="J52" i="1" s="1"/>
  <c r="I54" i="1"/>
  <c r="I19" i="1"/>
  <c r="I20" i="1"/>
  <c r="J20" i="1" s="1"/>
  <c r="K20" i="1" s="1"/>
  <c r="I21" i="1"/>
  <c r="I18" i="1"/>
  <c r="J18" i="1" s="1"/>
  <c r="K52" i="1" l="1"/>
  <c r="N52" i="1" s="1"/>
  <c r="L52" i="1"/>
  <c r="M52" i="1" s="1"/>
  <c r="J72" i="1"/>
  <c r="K72" i="1" s="1"/>
  <c r="J44" i="1"/>
  <c r="K44" i="1" s="1"/>
  <c r="J19" i="1"/>
  <c r="J21" i="1"/>
  <c r="K21" i="1" s="1"/>
  <c r="J37" i="1"/>
  <c r="K37" i="1" s="1"/>
  <c r="K28" i="1"/>
  <c r="K18" i="1"/>
  <c r="K29" i="1"/>
  <c r="J96" i="1"/>
  <c r="J54" i="1"/>
  <c r="J65" i="1"/>
  <c r="K65" i="1" s="1"/>
  <c r="J42" i="1"/>
  <c r="K42" i="1" s="1"/>
  <c r="J87" i="1"/>
  <c r="K87" i="1" s="1"/>
  <c r="J43" i="1"/>
  <c r="K43" i="1" s="1"/>
  <c r="K27" i="1"/>
  <c r="K81" i="1"/>
  <c r="J101" i="1"/>
  <c r="L100" i="1" s="1"/>
  <c r="J106" i="1"/>
  <c r="J98" i="1"/>
  <c r="K88" i="1"/>
  <c r="J94" i="1"/>
  <c r="L94" i="1" s="1"/>
  <c r="M94" i="1" s="1"/>
  <c r="K80" i="1"/>
  <c r="K71" i="1"/>
  <c r="J62" i="1"/>
  <c r="K62" i="1" s="1"/>
  <c r="K70" i="1"/>
  <c r="K86" i="1"/>
  <c r="K78" i="1"/>
  <c r="J50" i="1"/>
  <c r="J36" i="1"/>
  <c r="K36" i="1" s="1"/>
  <c r="K98" i="1" l="1"/>
  <c r="N98" i="1" s="1"/>
  <c r="L98" i="1"/>
  <c r="M98" i="1" s="1"/>
  <c r="O66" i="1"/>
  <c r="K96" i="1"/>
  <c r="N96" i="1" s="1"/>
  <c r="L96" i="1"/>
  <c r="M96" i="1" s="1"/>
  <c r="K101" i="1"/>
  <c r="M100" i="1"/>
  <c r="L70" i="1"/>
  <c r="M70" i="1" s="1"/>
  <c r="K54" i="1"/>
  <c r="N54" i="1" s="1"/>
  <c r="L54" i="1"/>
  <c r="M54" i="1" s="1"/>
  <c r="O30" i="1"/>
  <c r="K50" i="1"/>
  <c r="N50" i="1" s="1"/>
  <c r="L50" i="1"/>
  <c r="M50" i="1" s="1"/>
  <c r="K19" i="1"/>
  <c r="N18" i="1" s="1"/>
  <c r="L18" i="1"/>
  <c r="M18" i="1" s="1"/>
  <c r="N34" i="1"/>
  <c r="N62" i="1"/>
  <c r="L86" i="1"/>
  <c r="M86" i="1" s="1"/>
  <c r="L42" i="1"/>
  <c r="M42" i="1" s="1"/>
  <c r="O42" i="1" s="1"/>
  <c r="L34" i="1"/>
  <c r="M34" i="1" s="1"/>
  <c r="N42" i="1"/>
  <c r="K89" i="1"/>
  <c r="N86" i="1" s="1"/>
  <c r="M106" i="1"/>
  <c r="L26" i="1"/>
  <c r="M26" i="1" s="1"/>
  <c r="O26" i="1" s="1"/>
  <c r="N78" i="1"/>
  <c r="L106" i="1"/>
  <c r="K94" i="1"/>
  <c r="N94" i="1" s="1"/>
  <c r="L78" i="1"/>
  <c r="M78" i="1" s="1"/>
  <c r="N70" i="1"/>
  <c r="L62" i="1"/>
  <c r="M62" i="1" s="1"/>
  <c r="O62" i="1" s="1"/>
  <c r="K26" i="1"/>
  <c r="N26" i="1" s="1"/>
  <c r="O90" i="1" l="1"/>
  <c r="O86" i="1"/>
  <c r="O74" i="1"/>
  <c r="O70" i="1"/>
  <c r="O82" i="1"/>
  <c r="O78" i="1"/>
  <c r="N100" i="1"/>
  <c r="O18" i="1"/>
  <c r="O22" i="1"/>
  <c r="O38" i="1"/>
  <c r="O34" i="1"/>
</calcChain>
</file>

<file path=xl/sharedStrings.xml><?xml version="1.0" encoding="utf-8"?>
<sst xmlns="http://schemas.openxmlformats.org/spreadsheetml/2006/main" count="293" uniqueCount="133">
  <si>
    <t>Test Conditions: Ambient</t>
  </si>
  <si>
    <t>Light Source: Hg UVC (Intensity cut with Plastic Lid)</t>
  </si>
  <si>
    <t>Sample #</t>
  </si>
  <si>
    <t>Dilution</t>
  </si>
  <si>
    <t xml:space="preserve">Plate 1 </t>
  </si>
  <si>
    <t>Plate 2</t>
  </si>
  <si>
    <t>Average</t>
  </si>
  <si>
    <t>CFU/panel</t>
  </si>
  <si>
    <t>Log</t>
  </si>
  <si>
    <t>Average CFU</t>
  </si>
  <si>
    <t>Average Log</t>
  </si>
  <si>
    <t>SD</t>
  </si>
  <si>
    <t>Time Point</t>
  </si>
  <si>
    <t>Description</t>
  </si>
  <si>
    <t>Test</t>
  </si>
  <si>
    <t>Aerosol Deposition</t>
  </si>
  <si>
    <t>Procedural Blanks</t>
  </si>
  <si>
    <t>Positive Control</t>
  </si>
  <si>
    <t>Filter</t>
  </si>
  <si>
    <t>--</t>
  </si>
  <si>
    <t>Average Log Red.</t>
  </si>
  <si>
    <r>
      <t>Task Objective</t>
    </r>
    <r>
      <rPr>
        <sz val="14"/>
        <color theme="1"/>
        <rFont val="Arial"/>
        <family val="2"/>
      </rPr>
      <t xml:space="preserve">:  Comparative sensitivity of aerosol (Sonotek) vs. suspension deposited spores of </t>
    </r>
    <r>
      <rPr>
        <i/>
        <sz val="14"/>
        <color theme="1"/>
        <rFont val="Arial"/>
        <family val="2"/>
      </rPr>
      <t>Bacillus Globigii</t>
    </r>
    <r>
      <rPr>
        <sz val="14"/>
        <color theme="1"/>
        <rFont val="Arial"/>
        <family val="2"/>
      </rPr>
      <t xml:space="preserve"> spores to UV-C</t>
    </r>
  </si>
  <si>
    <r>
      <t xml:space="preserve">Organism: </t>
    </r>
    <r>
      <rPr>
        <i/>
        <sz val="12"/>
        <color theme="1"/>
        <rFont val="Arial"/>
        <family val="2"/>
      </rPr>
      <t>Bacillus globigii</t>
    </r>
  </si>
  <si>
    <t>Suspension Deposition</t>
  </si>
  <si>
    <t>Performers: VR, SH</t>
  </si>
  <si>
    <t>WL1</t>
  </si>
  <si>
    <t>WL2</t>
  </si>
  <si>
    <t>WL3</t>
  </si>
  <si>
    <t>WL4</t>
  </si>
  <si>
    <t>180 min</t>
  </si>
  <si>
    <t>Sampling Run Number: 3</t>
  </si>
  <si>
    <t>Date Coupons Inoculated: 10/23/2018</t>
  </si>
  <si>
    <t>Coupon Type:  Wood, Carpet and Laminate (2x4-cm); Glass (2x5-cm)</t>
  </si>
  <si>
    <t>Coupon Type</t>
  </si>
  <si>
    <t>Wood</t>
  </si>
  <si>
    <t>Glass</t>
  </si>
  <si>
    <t>Carpet</t>
  </si>
  <si>
    <t>Laminate</t>
  </si>
  <si>
    <t>GL9</t>
  </si>
  <si>
    <t>GL10</t>
  </si>
  <si>
    <t>GL11</t>
  </si>
  <si>
    <t>GL12</t>
  </si>
  <si>
    <t>CL17</t>
  </si>
  <si>
    <t>CL18</t>
  </si>
  <si>
    <t>CL19</t>
  </si>
  <si>
    <t>CL20</t>
  </si>
  <si>
    <t>LL25</t>
  </si>
  <si>
    <t>LL26</t>
  </si>
  <si>
    <t>LL27</t>
  </si>
  <si>
    <t>LL28</t>
  </si>
  <si>
    <t>WL73</t>
  </si>
  <si>
    <t>GL75</t>
  </si>
  <si>
    <t>CL77</t>
  </si>
  <si>
    <t>LL79</t>
  </si>
  <si>
    <t>WA33</t>
  </si>
  <si>
    <t>WA34</t>
  </si>
  <si>
    <t>WA35</t>
  </si>
  <si>
    <t>WA36</t>
  </si>
  <si>
    <t>GA41</t>
  </si>
  <si>
    <t>GA42</t>
  </si>
  <si>
    <t>GA43</t>
  </si>
  <si>
    <t>GA44</t>
  </si>
  <si>
    <t>CA49</t>
  </si>
  <si>
    <t>CA50</t>
  </si>
  <si>
    <t>CA51</t>
  </si>
  <si>
    <t>CA52</t>
  </si>
  <si>
    <t>LA57</t>
  </si>
  <si>
    <t>LA58</t>
  </si>
  <si>
    <t>LA59</t>
  </si>
  <si>
    <t>LA60</t>
  </si>
  <si>
    <t>WA81</t>
  </si>
  <si>
    <t>GA83</t>
  </si>
  <si>
    <t>CA85</t>
  </si>
  <si>
    <t>LA87</t>
  </si>
  <si>
    <t>W-65</t>
  </si>
  <si>
    <t>G-67</t>
  </si>
  <si>
    <t>C-69</t>
  </si>
  <si>
    <t>L-71</t>
  </si>
  <si>
    <t>WL5</t>
  </si>
  <si>
    <t>WL6</t>
  </si>
  <si>
    <t>WL7</t>
  </si>
  <si>
    <t>WL8</t>
  </si>
  <si>
    <t>360 min</t>
  </si>
  <si>
    <t>GL13</t>
  </si>
  <si>
    <t>GL14</t>
  </si>
  <si>
    <t>GL15</t>
  </si>
  <si>
    <t>GL16</t>
  </si>
  <si>
    <t>Dates Sampling Done: 10/24/2018, 10/30/2018</t>
  </si>
  <si>
    <t>CL21</t>
  </si>
  <si>
    <t>CL22</t>
  </si>
  <si>
    <t>CL23</t>
  </si>
  <si>
    <t>CL24</t>
  </si>
  <si>
    <t>LL29</t>
  </si>
  <si>
    <t>LL30</t>
  </si>
  <si>
    <t>LL31</t>
  </si>
  <si>
    <t>LL32</t>
  </si>
  <si>
    <t>WL74</t>
  </si>
  <si>
    <t>GL76</t>
  </si>
  <si>
    <t>CL78</t>
  </si>
  <si>
    <t>LL80</t>
  </si>
  <si>
    <t>WA37</t>
  </si>
  <si>
    <t>WA38</t>
  </si>
  <si>
    <t>WA39</t>
  </si>
  <si>
    <t>WA40</t>
  </si>
  <si>
    <t>GA45</t>
  </si>
  <si>
    <t>GA46</t>
  </si>
  <si>
    <t>GA47</t>
  </si>
  <si>
    <t>GA48</t>
  </si>
  <si>
    <t>CA53</t>
  </si>
  <si>
    <t>CA54</t>
  </si>
  <si>
    <t>CA55</t>
  </si>
  <si>
    <t>CA56</t>
  </si>
  <si>
    <t>LA61</t>
  </si>
  <si>
    <t>LA62</t>
  </si>
  <si>
    <t>LA63</t>
  </si>
  <si>
    <t>LA64</t>
  </si>
  <si>
    <t>WA82</t>
  </si>
  <si>
    <t>GA84</t>
  </si>
  <si>
    <t>CA86</t>
  </si>
  <si>
    <t>LA88</t>
  </si>
  <si>
    <t>W-66</t>
  </si>
  <si>
    <t>G-68</t>
  </si>
  <si>
    <t>C-70</t>
  </si>
  <si>
    <t>L-72</t>
  </si>
  <si>
    <t>RH (initial):  74.42%, 68.91%</t>
  </si>
  <si>
    <r>
      <t xml:space="preserve">Temp (Initial): 68.60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F, 69.06 ºF</t>
    </r>
  </si>
  <si>
    <t>RH (final):  73.25%, 73.36%</t>
  </si>
  <si>
    <r>
      <t xml:space="preserve">Temp (final):  74.62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F, 73.08 ºF</t>
    </r>
  </si>
  <si>
    <t>UVC Intensity (initial): 0.38-0.47 mW/cm2, 0.34-0.43 mW/cm2</t>
  </si>
  <si>
    <t>UVC Intensity (final):  0.36-0.44 mW/cm2, 0.35-0.45 mW/cm2</t>
  </si>
  <si>
    <t>Dates Plating Done: 10/24/2018, 10/30/2018, 10/31/2018</t>
  </si>
  <si>
    <t>Dates Plates Read: 10/25/2018, 10/31/2018, 11/1/2018</t>
  </si>
  <si>
    <t>Date:  __November 1, 2018_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</si>
</sst>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6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2" fontId="2" fillId="6" borderId="1" xfId="0" applyNumberFormat="1" applyFont="1" applyFill="1" applyBorder="1"/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/>
    <xf numFmtId="2" fontId="2" fillId="6" borderId="12" xfId="0" applyNumberFormat="1" applyFont="1" applyFill="1" applyBorder="1"/>
    <xf numFmtId="0" fontId="8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/>
    <xf numFmtId="2" fontId="2" fillId="2" borderId="16" xfId="0" applyNumberFormat="1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2" fontId="2" fillId="2" borderId="12" xfId="0" applyNumberFormat="1" applyFont="1" applyFill="1" applyBorder="1"/>
    <xf numFmtId="0" fontId="2" fillId="7" borderId="15" xfId="0" applyFont="1" applyFill="1" applyBorder="1" applyAlignment="1">
      <alignment horizontal="center" vertical="center"/>
    </xf>
    <xf numFmtId="11" fontId="2" fillId="7" borderId="16" xfId="0" applyNumberFormat="1" applyFont="1" applyFill="1" applyBorder="1"/>
    <xf numFmtId="0" fontId="2" fillId="7" borderId="16" xfId="0" applyFont="1" applyFill="1" applyBorder="1"/>
    <xf numFmtId="2" fontId="2" fillId="7" borderId="16" xfId="0" applyNumberFormat="1" applyFont="1" applyFill="1" applyBorder="1"/>
    <xf numFmtId="0" fontId="2" fillId="7" borderId="9" xfId="0" applyFont="1" applyFill="1" applyBorder="1" applyAlignment="1">
      <alignment horizontal="center" vertical="center"/>
    </xf>
    <xf numFmtId="11" fontId="2" fillId="7" borderId="1" xfId="0" applyNumberFormat="1" applyFont="1" applyFill="1" applyBorder="1"/>
    <xf numFmtId="0" fontId="2" fillId="7" borderId="1" xfId="0" applyFont="1" applyFill="1" applyBorder="1"/>
    <xf numFmtId="2" fontId="2" fillId="7" borderId="1" xfId="0" applyNumberFormat="1" applyFont="1" applyFill="1" applyBorder="1"/>
    <xf numFmtId="0" fontId="2" fillId="8" borderId="15" xfId="0" applyFont="1" applyFill="1" applyBorder="1" applyAlignment="1">
      <alignment horizontal="center" vertical="center"/>
    </xf>
    <xf numFmtId="2" fontId="2" fillId="8" borderId="16" xfId="0" applyNumberFormat="1" applyFont="1" applyFill="1" applyBorder="1"/>
    <xf numFmtId="0" fontId="2" fillId="8" borderId="9" xfId="0" applyFont="1" applyFill="1" applyBorder="1" applyAlignment="1">
      <alignment horizontal="center" vertical="center"/>
    </xf>
    <xf numFmtId="11" fontId="2" fillId="8" borderId="1" xfId="0" applyNumberFormat="1" applyFont="1" applyFill="1" applyBorder="1"/>
    <xf numFmtId="0" fontId="2" fillId="8" borderId="1" xfId="0" applyFont="1" applyFill="1" applyBorder="1"/>
    <xf numFmtId="2" fontId="2" fillId="8" borderId="1" xfId="0" applyNumberFormat="1" applyFont="1" applyFill="1" applyBorder="1"/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/>
    <xf numFmtId="2" fontId="2" fillId="8" borderId="12" xfId="0" applyNumberFormat="1" applyFont="1" applyFill="1" applyBorder="1"/>
    <xf numFmtId="0" fontId="2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/>
    </xf>
    <xf numFmtId="0" fontId="2" fillId="9" borderId="16" xfId="0" applyFont="1" applyFill="1" applyBorder="1"/>
    <xf numFmtId="0" fontId="2" fillId="9" borderId="16" xfId="0" quotePrefix="1" applyFont="1" applyFill="1" applyBorder="1" applyAlignment="1">
      <alignment horizontal="center"/>
    </xf>
    <xf numFmtId="2" fontId="2" fillId="9" borderId="16" xfId="0" applyNumberFormat="1" applyFont="1" applyFill="1" applyBorder="1"/>
    <xf numFmtId="0" fontId="2" fillId="9" borderId="9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quotePrefix="1" applyFont="1" applyFill="1" applyBorder="1" applyAlignment="1">
      <alignment horizontal="center"/>
    </xf>
    <xf numFmtId="2" fontId="2" fillId="9" borderId="1" xfId="0" applyNumberFormat="1" applyFont="1" applyFill="1" applyBorder="1"/>
    <xf numFmtId="0" fontId="2" fillId="9" borderId="12" xfId="0" applyFont="1" applyFill="1" applyBorder="1"/>
    <xf numFmtId="0" fontId="2" fillId="9" borderId="12" xfId="0" quotePrefix="1" applyFont="1" applyFill="1" applyBorder="1" applyAlignment="1">
      <alignment horizontal="center"/>
    </xf>
    <xf numFmtId="2" fontId="2" fillId="9" borderId="12" xfId="0" applyNumberFormat="1" applyFont="1" applyFill="1" applyBorder="1"/>
    <xf numFmtId="0" fontId="2" fillId="10" borderId="15" xfId="0" applyFont="1" applyFill="1" applyBorder="1" applyAlignment="1">
      <alignment horizontal="center" vertical="center"/>
    </xf>
    <xf numFmtId="11" fontId="2" fillId="10" borderId="16" xfId="0" applyNumberFormat="1" applyFont="1" applyFill="1" applyBorder="1"/>
    <xf numFmtId="0" fontId="2" fillId="10" borderId="16" xfId="0" applyFont="1" applyFill="1" applyBorder="1"/>
    <xf numFmtId="2" fontId="2" fillId="10" borderId="16" xfId="0" applyNumberFormat="1" applyFont="1" applyFill="1" applyBorder="1"/>
    <xf numFmtId="0" fontId="2" fillId="10" borderId="9" xfId="0" applyFont="1" applyFill="1" applyBorder="1" applyAlignment="1">
      <alignment horizontal="center" vertical="center"/>
    </xf>
    <xf numFmtId="11" fontId="2" fillId="10" borderId="1" xfId="0" applyNumberFormat="1" applyFont="1" applyFill="1" applyBorder="1"/>
    <xf numFmtId="0" fontId="2" fillId="10" borderId="1" xfId="0" applyFont="1" applyFill="1" applyBorder="1"/>
    <xf numFmtId="2" fontId="2" fillId="10" borderId="1" xfId="0" applyNumberFormat="1" applyFont="1" applyFill="1" applyBorder="1"/>
    <xf numFmtId="0" fontId="2" fillId="10" borderId="11" xfId="0" applyFont="1" applyFill="1" applyBorder="1" applyAlignment="1">
      <alignment horizontal="center" vertical="center"/>
    </xf>
    <xf numFmtId="11" fontId="2" fillId="10" borderId="12" xfId="0" applyNumberFormat="1" applyFont="1" applyFill="1" applyBorder="1"/>
    <xf numFmtId="0" fontId="2" fillId="7" borderId="11" xfId="0" applyFont="1" applyFill="1" applyBorder="1" applyAlignment="1">
      <alignment horizontal="center" vertical="center"/>
    </xf>
    <xf numFmtId="11" fontId="2" fillId="7" borderId="12" xfId="0" applyNumberFormat="1" applyFont="1" applyFill="1" applyBorder="1"/>
    <xf numFmtId="0" fontId="2" fillId="7" borderId="12" xfId="0" applyFont="1" applyFill="1" applyBorder="1"/>
    <xf numFmtId="2" fontId="2" fillId="7" borderId="12" xfId="0" applyNumberFormat="1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6" fillId="0" borderId="23" xfId="0" applyFont="1" applyBorder="1" applyAlignment="1">
      <alignment vertical="center" wrapText="1"/>
    </xf>
    <xf numFmtId="0" fontId="2" fillId="11" borderId="0" xfId="0" applyFont="1" applyFill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11" fontId="2" fillId="2" borderId="1" xfId="0" applyNumberFormat="1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2" xfId="0" applyFont="1" applyFill="1" applyBorder="1"/>
    <xf numFmtId="2" fontId="2" fillId="7" borderId="2" xfId="0" applyNumberFormat="1" applyFont="1" applyFill="1" applyBorder="1"/>
    <xf numFmtId="11" fontId="2" fillId="2" borderId="16" xfId="0" applyNumberFormat="1" applyFont="1" applyFill="1" applyBorder="1" applyAlignment="1">
      <alignment horizontal="center"/>
    </xf>
    <xf numFmtId="11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6" borderId="16" xfId="0" applyFont="1" applyFill="1" applyBorder="1"/>
    <xf numFmtId="2" fontId="2" fillId="6" borderId="16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2" xfId="0" quotePrefix="1" applyFont="1" applyFill="1" applyBorder="1" applyAlignment="1">
      <alignment horizontal="center"/>
    </xf>
    <xf numFmtId="2" fontId="2" fillId="9" borderId="2" xfId="0" applyNumberFormat="1" applyFont="1" applyFill="1" applyBorder="1"/>
    <xf numFmtId="11" fontId="6" fillId="2" borderId="16" xfId="0" applyNumberFormat="1" applyFont="1" applyFill="1" applyBorder="1" applyAlignment="1">
      <alignment horizontal="center"/>
    </xf>
    <xf numFmtId="11" fontId="6" fillId="2" borderId="1" xfId="0" applyNumberFormat="1" applyFont="1" applyFill="1" applyBorder="1" applyAlignment="1">
      <alignment horizontal="center"/>
    </xf>
    <xf numFmtId="11" fontId="6" fillId="2" borderId="12" xfId="0" applyNumberFormat="1" applyFont="1" applyFill="1" applyBorder="1" applyAlignment="1">
      <alignment horizontal="center"/>
    </xf>
    <xf numFmtId="0" fontId="2" fillId="2" borderId="16" xfId="0" quotePrefix="1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/>
    </xf>
    <xf numFmtId="11" fontId="2" fillId="11" borderId="4" xfId="0" applyNumberFormat="1" applyFont="1" applyFill="1" applyBorder="1" applyAlignment="1">
      <alignment horizontal="center"/>
    </xf>
    <xf numFmtId="0" fontId="2" fillId="11" borderId="4" xfId="0" applyFont="1" applyFill="1" applyBorder="1"/>
    <xf numFmtId="2" fontId="2" fillId="11" borderId="4" xfId="0" applyNumberFormat="1" applyFont="1" applyFill="1" applyBorder="1"/>
    <xf numFmtId="11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/>
    <xf numFmtId="2" fontId="2" fillId="11" borderId="1" xfId="0" applyNumberFormat="1" applyFont="1" applyFill="1" applyBorder="1"/>
    <xf numFmtId="11" fontId="2" fillId="11" borderId="12" xfId="0" applyNumberFormat="1" applyFont="1" applyFill="1" applyBorder="1" applyAlignment="1">
      <alignment horizontal="center"/>
    </xf>
    <xf numFmtId="0" fontId="2" fillId="11" borderId="12" xfId="0" applyFont="1" applyFill="1" applyBorder="1"/>
    <xf numFmtId="2" fontId="2" fillId="11" borderId="12" xfId="0" applyNumberFormat="1" applyFont="1" applyFill="1" applyBorder="1"/>
    <xf numFmtId="11" fontId="2" fillId="9" borderId="1" xfId="0" applyNumberFormat="1" applyFont="1" applyFill="1" applyBorder="1" applyAlignment="1">
      <alignment horizontal="center"/>
    </xf>
    <xf numFmtId="11" fontId="2" fillId="6" borderId="16" xfId="0" applyNumberFormat="1" applyFont="1" applyFill="1" applyBorder="1" applyAlignment="1">
      <alignment horizontal="center" vertical="center"/>
    </xf>
    <xf numFmtId="11" fontId="2" fillId="6" borderId="1" xfId="0" applyNumberFormat="1" applyFont="1" applyFill="1" applyBorder="1" applyAlignment="1">
      <alignment horizontal="center" vertical="center"/>
    </xf>
    <xf numFmtId="11" fontId="2" fillId="6" borderId="12" xfId="0" applyNumberFormat="1" applyFont="1" applyFill="1" applyBorder="1" applyAlignment="1">
      <alignment horizontal="center" vertical="center"/>
    </xf>
    <xf numFmtId="17" fontId="2" fillId="6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4" xfId="0" quotePrefix="1" applyFont="1" applyFill="1" applyBorder="1" applyAlignment="1">
      <alignment horizontal="center"/>
    </xf>
    <xf numFmtId="2" fontId="2" fillId="9" borderId="4" xfId="0" applyNumberFormat="1" applyFont="1" applyFill="1" applyBorder="1"/>
    <xf numFmtId="0" fontId="2" fillId="9" borderId="1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11" fontId="2" fillId="10" borderId="4" xfId="0" applyNumberFormat="1" applyFont="1" applyFill="1" applyBorder="1"/>
    <xf numFmtId="0" fontId="2" fillId="10" borderId="4" xfId="0" applyFont="1" applyFill="1" applyBorder="1"/>
    <xf numFmtId="2" fontId="2" fillId="10" borderId="4" xfId="0" applyNumberFormat="1" applyFont="1" applyFill="1" applyBorder="1"/>
    <xf numFmtId="0" fontId="2" fillId="10" borderId="35" xfId="0" applyFont="1" applyFill="1" applyBorder="1" applyAlignment="1">
      <alignment horizontal="center" vertical="center"/>
    </xf>
    <xf numFmtId="0" fontId="2" fillId="10" borderId="2" xfId="0" applyFont="1" applyFill="1" applyBorder="1"/>
    <xf numFmtId="2" fontId="2" fillId="10" borderId="2" xfId="0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3" xfId="0" applyFont="1" applyFill="1" applyBorder="1"/>
    <xf numFmtId="2" fontId="2" fillId="10" borderId="13" xfId="0" applyNumberFormat="1" applyFont="1" applyFill="1" applyBorder="1"/>
    <xf numFmtId="0" fontId="2" fillId="2" borderId="16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17" fontId="2" fillId="6" borderId="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11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/>
    <xf numFmtId="2" fontId="2" fillId="6" borderId="4" xfId="0" applyNumberFormat="1" applyFont="1" applyFill="1" applyBorder="1"/>
    <xf numFmtId="0" fontId="2" fillId="6" borderId="35" xfId="0" applyFont="1" applyFill="1" applyBorder="1" applyAlignment="1">
      <alignment horizontal="center" vertical="center"/>
    </xf>
    <xf numFmtId="11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/>
    <xf numFmtId="2" fontId="2" fillId="6" borderId="2" xfId="0" applyNumberFormat="1" applyFont="1" applyFill="1" applyBorder="1"/>
    <xf numFmtId="0" fontId="2" fillId="8" borderId="4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2" fontId="2" fillId="10" borderId="30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2" fontId="2" fillId="10" borderId="12" xfId="0" applyNumberFormat="1" applyFont="1" applyFill="1" applyBorder="1" applyAlignment="1">
      <alignment horizontal="center" vertical="center"/>
    </xf>
    <xf numFmtId="2" fontId="2" fillId="10" borderId="38" xfId="0" applyNumberFormat="1" applyFont="1" applyFill="1" applyBorder="1" applyAlignment="1">
      <alignment horizontal="center" vertical="center"/>
    </xf>
    <xf numFmtId="2" fontId="2" fillId="10" borderId="37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2" fontId="2" fillId="7" borderId="18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2" fontId="2" fillId="7" borderId="19" xfId="0" applyNumberFormat="1" applyFont="1" applyFill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2" fontId="7" fillId="7" borderId="23" xfId="0" applyNumberFormat="1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2" fontId="2" fillId="10" borderId="39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2" fontId="2" fillId="9" borderId="18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13" xfId="0" applyNumberFormat="1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2" fontId="2" fillId="8" borderId="18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13" xfId="0" applyNumberFormat="1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2" fillId="8" borderId="19" xfId="0" applyNumberFormat="1" applyFont="1" applyFill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14" xfId="0" applyNumberFormat="1" applyFont="1" applyFill="1" applyBorder="1" applyAlignment="1">
      <alignment horizontal="center" vertical="center"/>
    </xf>
    <xf numFmtId="2" fontId="7" fillId="8" borderId="23" xfId="0" applyNumberFormat="1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2" fillId="9" borderId="19" xfId="0" applyNumberFormat="1" applyFont="1" applyFill="1" applyBorder="1" applyAlignment="1">
      <alignment horizontal="center" vertical="center"/>
    </xf>
    <xf numFmtId="2" fontId="2" fillId="9" borderId="10" xfId="0" applyNumberFormat="1" applyFont="1" applyFill="1" applyBorder="1" applyAlignment="1">
      <alignment horizontal="center" vertical="center"/>
    </xf>
    <xf numFmtId="2" fontId="2" fillId="9" borderId="14" xfId="0" applyNumberFormat="1" applyFont="1" applyFill="1" applyBorder="1" applyAlignment="1">
      <alignment horizontal="center" vertical="center"/>
    </xf>
    <xf numFmtId="2" fontId="7" fillId="9" borderId="25" xfId="0" applyNumberFormat="1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2" fontId="7" fillId="9" borderId="23" xfId="0" applyNumberFormat="1" applyFont="1" applyFill="1" applyBorder="1" applyAlignment="1">
      <alignment horizontal="center" vertical="center"/>
    </xf>
    <xf numFmtId="2" fontId="2" fillId="10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/>
    </xf>
    <xf numFmtId="2" fontId="2" fillId="11" borderId="13" xfId="0" applyNumberFormat="1" applyFont="1" applyFill="1" applyBorder="1" applyAlignment="1">
      <alignment horizontal="center" vertical="center"/>
    </xf>
    <xf numFmtId="2" fontId="2" fillId="11" borderId="10" xfId="0" applyNumberFormat="1" applyFont="1" applyFill="1" applyBorder="1" applyAlignment="1">
      <alignment horizontal="center" vertical="center"/>
    </xf>
    <xf numFmtId="2" fontId="2" fillId="11" borderId="14" xfId="0" applyNumberFormat="1" applyFont="1" applyFill="1" applyBorder="1" applyAlignment="1">
      <alignment horizontal="center" vertical="center"/>
    </xf>
    <xf numFmtId="2" fontId="7" fillId="9" borderId="20" xfId="0" applyNumberFormat="1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2" fontId="2" fillId="6" borderId="18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9" xfId="0" applyNumberFormat="1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7" fillId="11" borderId="21" xfId="0" applyNumberFormat="1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2" fillId="7" borderId="16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11" fontId="6" fillId="7" borderId="16" xfId="0" applyNumberFormat="1" applyFont="1" applyFill="1" applyBorder="1" applyAlignment="1">
      <alignment horizontal="center"/>
    </xf>
    <xf numFmtId="11" fontId="6" fillId="7" borderId="1" xfId="0" applyNumberFormat="1" applyFont="1" applyFill="1" applyBorder="1" applyAlignment="1">
      <alignment horizontal="center"/>
    </xf>
    <xf numFmtId="11" fontId="6" fillId="11" borderId="1" xfId="0" applyNumberFormat="1" applyFont="1" applyFill="1" applyBorder="1" applyAlignment="1">
      <alignment horizontal="center"/>
    </xf>
    <xf numFmtId="0" fontId="2" fillId="11" borderId="1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tabSelected="1" workbookViewId="0">
      <selection activeCell="A2" sqref="A2"/>
    </sheetView>
  </sheetViews>
  <sheetFormatPr defaultRowHeight="14.25" x14ac:dyDescent="0.2"/>
  <cols>
    <col min="1" max="2" width="9.140625" style="2"/>
    <col min="3" max="4" width="12.85546875" style="2" customWidth="1"/>
    <col min="5" max="5" width="9.42578125" style="2" bestFit="1" customWidth="1"/>
    <col min="6" max="6" width="10" style="2" bestFit="1" customWidth="1"/>
    <col min="7" max="8" width="9.28515625" style="2" bestFit="1" customWidth="1"/>
    <col min="9" max="9" width="11.7109375" style="2" customWidth="1"/>
    <col min="10" max="10" width="12.42578125" style="2" customWidth="1"/>
    <col min="11" max="14" width="9.28515625" style="2" bestFit="1" customWidth="1"/>
    <col min="15" max="15" width="19.42578125" style="2" customWidth="1"/>
    <col min="16" max="16384" width="9.140625" style="2"/>
  </cols>
  <sheetData>
    <row r="1" spans="1:15" ht="18" x14ac:dyDescent="0.25">
      <c r="A1" s="1" t="s">
        <v>132</v>
      </c>
    </row>
    <row r="3" spans="1:15" ht="18.75" x14ac:dyDescent="0.2">
      <c r="A3" s="3" t="s">
        <v>21</v>
      </c>
    </row>
    <row r="4" spans="1:15" ht="18" x14ac:dyDescent="0.2">
      <c r="A4" s="3"/>
    </row>
    <row r="5" spans="1:15" ht="15" x14ac:dyDescent="0.2">
      <c r="B5" s="15" t="s">
        <v>30</v>
      </c>
    </row>
    <row r="6" spans="1:15" ht="15" x14ac:dyDescent="0.2">
      <c r="B6" s="15" t="s">
        <v>31</v>
      </c>
    </row>
    <row r="7" spans="1:15" ht="15" x14ac:dyDescent="0.2">
      <c r="B7" s="15" t="s">
        <v>32</v>
      </c>
      <c r="K7" s="82" t="s">
        <v>128</v>
      </c>
      <c r="L7" s="82"/>
      <c r="M7" s="82"/>
      <c r="N7" s="82"/>
    </row>
    <row r="8" spans="1:15" ht="15" x14ac:dyDescent="0.2">
      <c r="B8" s="15" t="s">
        <v>0</v>
      </c>
      <c r="K8" s="82" t="s">
        <v>124</v>
      </c>
      <c r="L8" s="82"/>
      <c r="M8" s="82"/>
      <c r="N8" s="82"/>
    </row>
    <row r="9" spans="1:15" ht="16.5" x14ac:dyDescent="0.3">
      <c r="B9" s="15" t="s">
        <v>1</v>
      </c>
      <c r="K9" s="82" t="s">
        <v>125</v>
      </c>
      <c r="L9" s="82"/>
      <c r="M9" s="82"/>
      <c r="N9" s="82"/>
    </row>
    <row r="10" spans="1:15" ht="15" x14ac:dyDescent="0.2">
      <c r="B10" s="15" t="s">
        <v>24</v>
      </c>
      <c r="K10" s="82"/>
      <c r="L10" s="82"/>
      <c r="M10" s="82"/>
      <c r="N10" s="82"/>
    </row>
    <row r="11" spans="1:15" ht="15" x14ac:dyDescent="0.2">
      <c r="B11" s="15" t="s">
        <v>22</v>
      </c>
      <c r="K11" s="82" t="s">
        <v>129</v>
      </c>
      <c r="L11" s="82"/>
      <c r="M11" s="82"/>
      <c r="N11" s="82"/>
    </row>
    <row r="12" spans="1:15" ht="15" x14ac:dyDescent="0.2">
      <c r="B12" s="15" t="s">
        <v>87</v>
      </c>
      <c r="K12" s="82" t="s">
        <v>126</v>
      </c>
      <c r="L12" s="82"/>
      <c r="M12" s="82"/>
      <c r="N12" s="82"/>
    </row>
    <row r="13" spans="1:15" ht="16.5" x14ac:dyDescent="0.3">
      <c r="B13" s="15" t="s">
        <v>130</v>
      </c>
      <c r="K13" s="82" t="s">
        <v>127</v>
      </c>
      <c r="L13" s="82"/>
      <c r="M13" s="82"/>
      <c r="N13" s="82"/>
    </row>
    <row r="14" spans="1:15" ht="15" x14ac:dyDescent="0.2">
      <c r="B14" s="15" t="s">
        <v>131</v>
      </c>
    </row>
    <row r="15" spans="1:15" ht="15" thickBot="1" x14ac:dyDescent="0.25"/>
    <row r="16" spans="1:15" ht="16.5" thickBot="1" x14ac:dyDescent="0.3">
      <c r="B16" s="252" t="s">
        <v>23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4"/>
    </row>
    <row r="17" spans="2:15" ht="30.75" thickBot="1" x14ac:dyDescent="0.25">
      <c r="B17" s="16" t="s">
        <v>2</v>
      </c>
      <c r="C17" s="17" t="s">
        <v>13</v>
      </c>
      <c r="D17" s="17" t="s">
        <v>33</v>
      </c>
      <c r="E17" s="17" t="s">
        <v>12</v>
      </c>
      <c r="F17" s="17" t="s">
        <v>3</v>
      </c>
      <c r="G17" s="17" t="s">
        <v>4</v>
      </c>
      <c r="H17" s="17" t="s">
        <v>5</v>
      </c>
      <c r="I17" s="17" t="s">
        <v>6</v>
      </c>
      <c r="J17" s="17" t="s">
        <v>7</v>
      </c>
      <c r="K17" s="17" t="s">
        <v>8</v>
      </c>
      <c r="L17" s="17" t="s">
        <v>9</v>
      </c>
      <c r="M17" s="17" t="s">
        <v>10</v>
      </c>
      <c r="N17" s="18" t="s">
        <v>11</v>
      </c>
      <c r="O17" s="81" t="s">
        <v>20</v>
      </c>
    </row>
    <row r="18" spans="2:15" x14ac:dyDescent="0.2">
      <c r="B18" s="25" t="s">
        <v>25</v>
      </c>
      <c r="C18" s="186" t="s">
        <v>14</v>
      </c>
      <c r="D18" s="189" t="s">
        <v>34</v>
      </c>
      <c r="E18" s="186" t="s">
        <v>29</v>
      </c>
      <c r="F18" s="26">
        <f>10^-1</f>
        <v>0.1</v>
      </c>
      <c r="G18" s="27">
        <v>5</v>
      </c>
      <c r="H18" s="27">
        <v>7</v>
      </c>
      <c r="I18" s="27">
        <f>AVERAGE(G18:H18)</f>
        <v>6</v>
      </c>
      <c r="J18" s="27">
        <f>(1/F18)*I18*10</f>
        <v>600</v>
      </c>
      <c r="K18" s="28">
        <f>LOG(J18)</f>
        <v>2.7781512503836434</v>
      </c>
      <c r="L18" s="189">
        <f>AVERAGE(J18:J21)</f>
        <v>1750</v>
      </c>
      <c r="M18" s="192">
        <f>LOG(L18)</f>
        <v>3.2430380486862944</v>
      </c>
      <c r="N18" s="194">
        <f>STDEV(K18:K21)</f>
        <v>0.27723085301334438</v>
      </c>
      <c r="O18" s="196">
        <f>M50-M18</f>
        <v>2.451567150247274</v>
      </c>
    </row>
    <row r="19" spans="2:15" ht="15" customHeight="1" x14ac:dyDescent="0.2">
      <c r="B19" s="29" t="s">
        <v>26</v>
      </c>
      <c r="C19" s="187"/>
      <c r="D19" s="190"/>
      <c r="E19" s="187"/>
      <c r="F19" s="30">
        <f t="shared" ref="F19:F25" si="0">10^-1</f>
        <v>0.1</v>
      </c>
      <c r="G19" s="31">
        <v>10</v>
      </c>
      <c r="H19" s="31">
        <v>33</v>
      </c>
      <c r="I19" s="31">
        <f t="shared" ref="I19:I55" si="1">AVERAGE(G19:H19)</f>
        <v>21.5</v>
      </c>
      <c r="J19" s="31">
        <f t="shared" ref="J19:J55" si="2">(1/F19)*I19*10</f>
        <v>2150</v>
      </c>
      <c r="K19" s="32">
        <f t="shared" ref="K19:K55" si="3">LOG(J19)</f>
        <v>3.3324384599156054</v>
      </c>
      <c r="L19" s="190"/>
      <c r="M19" s="193"/>
      <c r="N19" s="195"/>
      <c r="O19" s="197"/>
    </row>
    <row r="20" spans="2:15" ht="15" customHeight="1" x14ac:dyDescent="0.2">
      <c r="B20" s="29" t="s">
        <v>27</v>
      </c>
      <c r="C20" s="187"/>
      <c r="D20" s="190"/>
      <c r="E20" s="187"/>
      <c r="F20" s="30">
        <f t="shared" si="0"/>
        <v>0.1</v>
      </c>
      <c r="G20" s="31">
        <v>24</v>
      </c>
      <c r="H20" s="31">
        <v>14</v>
      </c>
      <c r="I20" s="31">
        <f t="shared" si="1"/>
        <v>19</v>
      </c>
      <c r="J20" s="31">
        <f t="shared" si="2"/>
        <v>1900</v>
      </c>
      <c r="K20" s="32">
        <f t="shared" si="3"/>
        <v>3.2787536009528289</v>
      </c>
      <c r="L20" s="190"/>
      <c r="M20" s="193"/>
      <c r="N20" s="195"/>
      <c r="O20" s="197"/>
    </row>
    <row r="21" spans="2:15" ht="15.75" customHeight="1" thickBot="1" x14ac:dyDescent="0.25">
      <c r="B21" s="65" t="s">
        <v>28</v>
      </c>
      <c r="C21" s="224"/>
      <c r="D21" s="191"/>
      <c r="E21" s="224"/>
      <c r="F21" s="66">
        <f t="shared" si="0"/>
        <v>0.1</v>
      </c>
      <c r="G21" s="67">
        <v>19</v>
      </c>
      <c r="H21" s="67">
        <v>28</v>
      </c>
      <c r="I21" s="67">
        <f t="shared" si="1"/>
        <v>23.5</v>
      </c>
      <c r="J21" s="67">
        <f t="shared" si="2"/>
        <v>2350</v>
      </c>
      <c r="K21" s="68">
        <f t="shared" si="3"/>
        <v>3.3710678622717363</v>
      </c>
      <c r="L21" s="191"/>
      <c r="M21" s="225"/>
      <c r="N21" s="226"/>
      <c r="O21" s="227"/>
    </row>
    <row r="22" spans="2:15" x14ac:dyDescent="0.2">
      <c r="B22" s="25" t="s">
        <v>78</v>
      </c>
      <c r="C22" s="186" t="s">
        <v>14</v>
      </c>
      <c r="D22" s="189" t="s">
        <v>34</v>
      </c>
      <c r="E22" s="186" t="s">
        <v>82</v>
      </c>
      <c r="F22" s="26">
        <f>10^-1</f>
        <v>0.1</v>
      </c>
      <c r="G22" s="27">
        <v>28</v>
      </c>
      <c r="H22" s="27">
        <v>16</v>
      </c>
      <c r="I22" s="27">
        <f>AVERAGE(G22:H22)</f>
        <v>22</v>
      </c>
      <c r="J22" s="27">
        <f>(1/F22)*I22*10</f>
        <v>2200</v>
      </c>
      <c r="K22" s="28">
        <f>LOG(J22)</f>
        <v>3.3424226808222062</v>
      </c>
      <c r="L22" s="189">
        <f>AVERAGE(J22:J25)</f>
        <v>2062.5</v>
      </c>
      <c r="M22" s="192">
        <f>LOG(L22)</f>
        <v>3.3143939572219625</v>
      </c>
      <c r="N22" s="194">
        <f>STDEV(K22:K25)</f>
        <v>8.2434529836600295E-2</v>
      </c>
      <c r="O22" s="196">
        <f>M50-M22</f>
        <v>2.3802112417116059</v>
      </c>
    </row>
    <row r="23" spans="2:15" ht="15" customHeight="1" x14ac:dyDescent="0.2">
      <c r="B23" s="29" t="s">
        <v>79</v>
      </c>
      <c r="C23" s="187"/>
      <c r="D23" s="190"/>
      <c r="E23" s="187"/>
      <c r="F23" s="30">
        <f t="shared" si="0"/>
        <v>0.1</v>
      </c>
      <c r="G23" s="31">
        <v>20</v>
      </c>
      <c r="H23" s="31">
        <v>19</v>
      </c>
      <c r="I23" s="31">
        <f t="shared" ref="I23:I25" si="4">AVERAGE(G23:H23)</f>
        <v>19.5</v>
      </c>
      <c r="J23" s="31">
        <f t="shared" ref="J23:J25" si="5">(1/F23)*I23*10</f>
        <v>1950</v>
      </c>
      <c r="K23" s="32">
        <f t="shared" ref="K23:K25" si="6">LOG(J23)</f>
        <v>3.2900346113625178</v>
      </c>
      <c r="L23" s="190"/>
      <c r="M23" s="193"/>
      <c r="N23" s="195"/>
      <c r="O23" s="197"/>
    </row>
    <row r="24" spans="2:15" ht="15" customHeight="1" x14ac:dyDescent="0.2">
      <c r="B24" s="29" t="s">
        <v>80</v>
      </c>
      <c r="C24" s="187"/>
      <c r="D24" s="190"/>
      <c r="E24" s="187"/>
      <c r="F24" s="30">
        <f t="shared" si="0"/>
        <v>0.1</v>
      </c>
      <c r="G24" s="31">
        <v>13</v>
      </c>
      <c r="H24" s="31">
        <v>19</v>
      </c>
      <c r="I24" s="31">
        <f t="shared" si="4"/>
        <v>16</v>
      </c>
      <c r="J24" s="31">
        <f t="shared" si="5"/>
        <v>1600</v>
      </c>
      <c r="K24" s="32">
        <f t="shared" si="6"/>
        <v>3.2041199826559246</v>
      </c>
      <c r="L24" s="190"/>
      <c r="M24" s="193"/>
      <c r="N24" s="195"/>
      <c r="O24" s="197"/>
    </row>
    <row r="25" spans="2:15" ht="15.75" customHeight="1" thickBot="1" x14ac:dyDescent="0.25">
      <c r="B25" s="65" t="s">
        <v>81</v>
      </c>
      <c r="C25" s="224"/>
      <c r="D25" s="191"/>
      <c r="E25" s="224"/>
      <c r="F25" s="66">
        <f t="shared" si="0"/>
        <v>0.1</v>
      </c>
      <c r="G25" s="67">
        <v>18</v>
      </c>
      <c r="H25" s="67">
        <v>32</v>
      </c>
      <c r="I25" s="67">
        <f t="shared" si="4"/>
        <v>25</v>
      </c>
      <c r="J25" s="67">
        <f t="shared" si="5"/>
        <v>2500</v>
      </c>
      <c r="K25" s="68">
        <f t="shared" si="6"/>
        <v>3.3979400086720375</v>
      </c>
      <c r="L25" s="191"/>
      <c r="M25" s="225"/>
      <c r="N25" s="226"/>
      <c r="O25" s="227"/>
    </row>
    <row r="26" spans="2:15" ht="15" x14ac:dyDescent="0.25">
      <c r="B26" s="19" t="s">
        <v>38</v>
      </c>
      <c r="C26" s="160" t="s">
        <v>14</v>
      </c>
      <c r="D26" s="163" t="s">
        <v>35</v>
      </c>
      <c r="E26" s="160" t="s">
        <v>29</v>
      </c>
      <c r="F26" s="105" t="s">
        <v>18</v>
      </c>
      <c r="G26" s="20">
        <v>39</v>
      </c>
      <c r="H26" s="108" t="s">
        <v>19</v>
      </c>
      <c r="I26" s="20">
        <f t="shared" si="1"/>
        <v>39</v>
      </c>
      <c r="J26" s="5">
        <f t="shared" ref="J26:J33" si="7">I26*1</f>
        <v>39</v>
      </c>
      <c r="K26" s="21">
        <f t="shared" si="3"/>
        <v>1.5910646070264991</v>
      </c>
      <c r="L26" s="163">
        <f>AVERAGE(J26:J29)</f>
        <v>40.75</v>
      </c>
      <c r="M26" s="169">
        <f t="shared" ref="M26" si="8">LOG(L26)</f>
        <v>1.6101276130759954</v>
      </c>
      <c r="N26" s="183">
        <f t="shared" ref="N26" si="9">STDEV(K26:K29)</f>
        <v>0.36879550557295221</v>
      </c>
      <c r="O26" s="228">
        <f>M52-M26</f>
        <v>4.9401007399790986</v>
      </c>
    </row>
    <row r="27" spans="2:15" ht="15" customHeight="1" x14ac:dyDescent="0.25">
      <c r="B27" s="4" t="s">
        <v>39</v>
      </c>
      <c r="C27" s="161"/>
      <c r="D27" s="164"/>
      <c r="E27" s="161"/>
      <c r="F27" s="106" t="s">
        <v>18</v>
      </c>
      <c r="G27" s="5">
        <v>14</v>
      </c>
      <c r="H27" s="98" t="s">
        <v>19</v>
      </c>
      <c r="I27" s="5">
        <f t="shared" si="1"/>
        <v>14</v>
      </c>
      <c r="J27" s="5">
        <f t="shared" si="7"/>
        <v>14</v>
      </c>
      <c r="K27" s="6">
        <f t="shared" si="3"/>
        <v>1.146128035678238</v>
      </c>
      <c r="L27" s="164"/>
      <c r="M27" s="170"/>
      <c r="N27" s="184"/>
      <c r="O27" s="229"/>
    </row>
    <row r="28" spans="2:15" ht="15" customHeight="1" x14ac:dyDescent="0.25">
      <c r="B28" s="4" t="s">
        <v>40</v>
      </c>
      <c r="C28" s="161"/>
      <c r="D28" s="164"/>
      <c r="E28" s="161"/>
      <c r="F28" s="106" t="s">
        <v>18</v>
      </c>
      <c r="G28" s="5">
        <v>92</v>
      </c>
      <c r="H28" s="98" t="s">
        <v>19</v>
      </c>
      <c r="I28" s="5">
        <f t="shared" si="1"/>
        <v>92</v>
      </c>
      <c r="J28" s="5">
        <f t="shared" si="7"/>
        <v>92</v>
      </c>
      <c r="K28" s="6">
        <f t="shared" si="3"/>
        <v>1.9637878273455553</v>
      </c>
      <c r="L28" s="164"/>
      <c r="M28" s="170"/>
      <c r="N28" s="184"/>
      <c r="O28" s="229"/>
    </row>
    <row r="29" spans="2:15" ht="15.75" customHeight="1" thickBot="1" x14ac:dyDescent="0.3">
      <c r="B29" s="22" t="s">
        <v>41</v>
      </c>
      <c r="C29" s="162"/>
      <c r="D29" s="165"/>
      <c r="E29" s="162"/>
      <c r="F29" s="107" t="s">
        <v>18</v>
      </c>
      <c r="G29" s="23">
        <v>18</v>
      </c>
      <c r="H29" s="99" t="s">
        <v>19</v>
      </c>
      <c r="I29" s="23">
        <f t="shared" si="1"/>
        <v>18</v>
      </c>
      <c r="J29" s="23">
        <f t="shared" si="7"/>
        <v>18</v>
      </c>
      <c r="K29" s="24">
        <f t="shared" si="3"/>
        <v>1.255272505103306</v>
      </c>
      <c r="L29" s="165"/>
      <c r="M29" s="171"/>
      <c r="N29" s="185"/>
      <c r="O29" s="230"/>
    </row>
    <row r="30" spans="2:15" ht="15" x14ac:dyDescent="0.25">
      <c r="B30" s="19" t="s">
        <v>83</v>
      </c>
      <c r="C30" s="160" t="s">
        <v>14</v>
      </c>
      <c r="D30" s="163" t="s">
        <v>35</v>
      </c>
      <c r="E30" s="160" t="s">
        <v>82</v>
      </c>
      <c r="F30" s="105" t="s">
        <v>18</v>
      </c>
      <c r="G30" s="20">
        <v>74</v>
      </c>
      <c r="H30" s="108" t="s">
        <v>19</v>
      </c>
      <c r="I30" s="20">
        <f t="shared" ref="I30:I33" si="10">AVERAGE(G30:H30)</f>
        <v>74</v>
      </c>
      <c r="J30" s="92">
        <f t="shared" si="7"/>
        <v>74</v>
      </c>
      <c r="K30" s="21">
        <f t="shared" ref="K30:K33" si="11">LOG(J30)</f>
        <v>1.8692317197309762</v>
      </c>
      <c r="L30" s="163">
        <f>AVERAGE(J30:J33)</f>
        <v>26.75</v>
      </c>
      <c r="M30" s="169">
        <f t="shared" ref="M30" si="12">LOG(L30)</f>
        <v>1.4273237863572472</v>
      </c>
      <c r="N30" s="183">
        <f t="shared" ref="N30" si="13">STDEV(K30:K33)</f>
        <v>0.56882073895497509</v>
      </c>
      <c r="O30" s="228">
        <f>M52-M30</f>
        <v>5.122904566697847</v>
      </c>
    </row>
    <row r="31" spans="2:15" ht="15" customHeight="1" x14ac:dyDescent="0.25">
      <c r="B31" s="4" t="s">
        <v>84</v>
      </c>
      <c r="C31" s="161"/>
      <c r="D31" s="164"/>
      <c r="E31" s="161"/>
      <c r="F31" s="106" t="s">
        <v>18</v>
      </c>
      <c r="G31" s="5">
        <v>3</v>
      </c>
      <c r="H31" s="124" t="s">
        <v>19</v>
      </c>
      <c r="I31" s="5">
        <f t="shared" si="10"/>
        <v>3</v>
      </c>
      <c r="J31" s="5">
        <f t="shared" si="7"/>
        <v>3</v>
      </c>
      <c r="K31" s="6">
        <f t="shared" si="11"/>
        <v>0.47712125471966244</v>
      </c>
      <c r="L31" s="164"/>
      <c r="M31" s="170"/>
      <c r="N31" s="184"/>
      <c r="O31" s="229"/>
    </row>
    <row r="32" spans="2:15" ht="15" customHeight="1" x14ac:dyDescent="0.25">
      <c r="B32" s="4" t="s">
        <v>85</v>
      </c>
      <c r="C32" s="161"/>
      <c r="D32" s="164"/>
      <c r="E32" s="161"/>
      <c r="F32" s="106" t="s">
        <v>18</v>
      </c>
      <c r="G32" s="5">
        <v>14</v>
      </c>
      <c r="H32" s="124" t="s">
        <v>19</v>
      </c>
      <c r="I32" s="5">
        <f t="shared" si="10"/>
        <v>14</v>
      </c>
      <c r="J32" s="5">
        <f t="shared" si="7"/>
        <v>14</v>
      </c>
      <c r="K32" s="6">
        <f t="shared" si="11"/>
        <v>1.146128035678238</v>
      </c>
      <c r="L32" s="164"/>
      <c r="M32" s="170"/>
      <c r="N32" s="184"/>
      <c r="O32" s="229"/>
    </row>
    <row r="33" spans="2:15" ht="15.75" customHeight="1" thickBot="1" x14ac:dyDescent="0.3">
      <c r="B33" s="22" t="s">
        <v>86</v>
      </c>
      <c r="C33" s="162"/>
      <c r="D33" s="165"/>
      <c r="E33" s="162"/>
      <c r="F33" s="107" t="s">
        <v>18</v>
      </c>
      <c r="G33" s="23">
        <v>16</v>
      </c>
      <c r="H33" s="125" t="s">
        <v>19</v>
      </c>
      <c r="I33" s="23">
        <f t="shared" si="10"/>
        <v>16</v>
      </c>
      <c r="J33" s="23">
        <f t="shared" si="7"/>
        <v>16</v>
      </c>
      <c r="K33" s="24">
        <f t="shared" si="11"/>
        <v>1.2041199826559248</v>
      </c>
      <c r="L33" s="165"/>
      <c r="M33" s="171"/>
      <c r="N33" s="185"/>
      <c r="O33" s="230"/>
    </row>
    <row r="34" spans="2:15" x14ac:dyDescent="0.2">
      <c r="B34" s="33" t="s">
        <v>42</v>
      </c>
      <c r="C34" s="215" t="s">
        <v>14</v>
      </c>
      <c r="D34" s="218" t="s">
        <v>36</v>
      </c>
      <c r="E34" s="215" t="s">
        <v>29</v>
      </c>
      <c r="F34" s="36">
        <f>10^-1</f>
        <v>0.1</v>
      </c>
      <c r="G34" s="37">
        <v>78</v>
      </c>
      <c r="H34" s="37">
        <v>66</v>
      </c>
      <c r="I34" s="37">
        <f t="shared" si="1"/>
        <v>72</v>
      </c>
      <c r="J34" s="159">
        <f t="shared" si="2"/>
        <v>7200</v>
      </c>
      <c r="K34" s="34">
        <f t="shared" si="3"/>
        <v>3.8573324964312685</v>
      </c>
      <c r="L34" s="218">
        <f t="shared" ref="L34" si="14">AVERAGE(J34:J37)</f>
        <v>11275</v>
      </c>
      <c r="M34" s="221">
        <f t="shared" ref="M34" si="15">LOG(L34)</f>
        <v>4.0521165505499983</v>
      </c>
      <c r="N34" s="231">
        <f t="shared" ref="N34" si="16">STDEV(K34:K37)</f>
        <v>0.18258954689223436</v>
      </c>
      <c r="O34" s="234">
        <f>M54-M34</f>
        <v>1.0270646954976268</v>
      </c>
    </row>
    <row r="35" spans="2:15" ht="15" customHeight="1" x14ac:dyDescent="0.2">
      <c r="B35" s="35" t="s">
        <v>43</v>
      </c>
      <c r="C35" s="216"/>
      <c r="D35" s="219"/>
      <c r="E35" s="216"/>
      <c r="F35" s="36">
        <f t="shared" ref="F35" si="17">10^-2</f>
        <v>0.01</v>
      </c>
      <c r="G35" s="37">
        <v>23</v>
      </c>
      <c r="H35" s="37">
        <v>15</v>
      </c>
      <c r="I35" s="37">
        <f t="shared" si="1"/>
        <v>19</v>
      </c>
      <c r="J35" s="37">
        <f t="shared" si="2"/>
        <v>19000</v>
      </c>
      <c r="K35" s="38">
        <f t="shared" si="3"/>
        <v>4.2787536009528289</v>
      </c>
      <c r="L35" s="219"/>
      <c r="M35" s="222"/>
      <c r="N35" s="232"/>
      <c r="O35" s="235"/>
    </row>
    <row r="36" spans="2:15" ht="15" customHeight="1" x14ac:dyDescent="0.2">
      <c r="B36" s="35" t="s">
        <v>44</v>
      </c>
      <c r="C36" s="216"/>
      <c r="D36" s="219"/>
      <c r="E36" s="216"/>
      <c r="F36" s="36">
        <f t="shared" ref="F36:F41" si="18">10^-1</f>
        <v>0.1</v>
      </c>
      <c r="G36" s="37">
        <v>93</v>
      </c>
      <c r="H36" s="37">
        <v>111</v>
      </c>
      <c r="I36" s="37">
        <f t="shared" si="1"/>
        <v>102</v>
      </c>
      <c r="J36" s="37">
        <f t="shared" si="2"/>
        <v>10200</v>
      </c>
      <c r="K36" s="38">
        <f t="shared" si="3"/>
        <v>4.008600171761918</v>
      </c>
      <c r="L36" s="219"/>
      <c r="M36" s="222"/>
      <c r="N36" s="232"/>
      <c r="O36" s="235"/>
    </row>
    <row r="37" spans="2:15" ht="15.75" customHeight="1" thickBot="1" x14ac:dyDescent="0.25">
      <c r="B37" s="39" t="s">
        <v>45</v>
      </c>
      <c r="C37" s="217"/>
      <c r="D37" s="220"/>
      <c r="E37" s="217"/>
      <c r="F37" s="36">
        <f t="shared" si="18"/>
        <v>0.1</v>
      </c>
      <c r="G37" s="40">
        <v>72</v>
      </c>
      <c r="H37" s="40">
        <v>102</v>
      </c>
      <c r="I37" s="40">
        <f t="shared" si="1"/>
        <v>87</v>
      </c>
      <c r="J37" s="40">
        <f t="shared" si="2"/>
        <v>8700</v>
      </c>
      <c r="K37" s="41">
        <f t="shared" si="3"/>
        <v>3.9395192526186187</v>
      </c>
      <c r="L37" s="220"/>
      <c r="M37" s="223"/>
      <c r="N37" s="233"/>
      <c r="O37" s="236"/>
    </row>
    <row r="38" spans="2:15" x14ac:dyDescent="0.2">
      <c r="B38" s="33" t="s">
        <v>88</v>
      </c>
      <c r="C38" s="215" t="s">
        <v>14</v>
      </c>
      <c r="D38" s="218" t="s">
        <v>36</v>
      </c>
      <c r="E38" s="215" t="s">
        <v>82</v>
      </c>
      <c r="F38" s="36">
        <f t="shared" si="18"/>
        <v>0.1</v>
      </c>
      <c r="G38" s="37">
        <v>39</v>
      </c>
      <c r="H38" s="37">
        <v>37</v>
      </c>
      <c r="I38" s="37">
        <f t="shared" ref="I38:I41" si="19">AVERAGE(G38:H38)</f>
        <v>38</v>
      </c>
      <c r="J38" s="37">
        <f t="shared" ref="J38:J41" si="20">(1/F38)*I38*10</f>
        <v>3800</v>
      </c>
      <c r="K38" s="34">
        <f t="shared" ref="K38:K41" si="21">LOG(J38)</f>
        <v>3.5797835966168101</v>
      </c>
      <c r="L38" s="218">
        <f t="shared" ref="L38" si="22">AVERAGE(J38:J41)</f>
        <v>5687.5</v>
      </c>
      <c r="M38" s="221">
        <f t="shared" ref="M38" si="23">LOG(L38)</f>
        <v>3.7549214096651689</v>
      </c>
      <c r="N38" s="231">
        <f t="shared" ref="N38" si="24">STDEV(K38:K41)</f>
        <v>0.13367927891451387</v>
      </c>
      <c r="O38" s="234">
        <f>M54-M38</f>
        <v>1.3242598363824563</v>
      </c>
    </row>
    <row r="39" spans="2:15" ht="15" customHeight="1" x14ac:dyDescent="0.2">
      <c r="B39" s="35" t="s">
        <v>89</v>
      </c>
      <c r="C39" s="216"/>
      <c r="D39" s="219"/>
      <c r="E39" s="216"/>
      <c r="F39" s="36">
        <f t="shared" si="18"/>
        <v>0.1</v>
      </c>
      <c r="G39" s="37">
        <v>51</v>
      </c>
      <c r="H39" s="37">
        <v>52</v>
      </c>
      <c r="I39" s="37">
        <f t="shared" si="19"/>
        <v>51.5</v>
      </c>
      <c r="J39" s="37">
        <f t="shared" si="20"/>
        <v>5150</v>
      </c>
      <c r="K39" s="38">
        <f t="shared" si="21"/>
        <v>3.7118072290411912</v>
      </c>
      <c r="L39" s="219"/>
      <c r="M39" s="222"/>
      <c r="N39" s="232"/>
      <c r="O39" s="235"/>
    </row>
    <row r="40" spans="2:15" ht="15" customHeight="1" x14ac:dyDescent="0.2">
      <c r="B40" s="35" t="s">
        <v>90</v>
      </c>
      <c r="C40" s="216"/>
      <c r="D40" s="219"/>
      <c r="E40" s="216"/>
      <c r="F40" s="36">
        <f t="shared" si="18"/>
        <v>0.1</v>
      </c>
      <c r="G40" s="37">
        <v>70</v>
      </c>
      <c r="H40" s="37">
        <v>46</v>
      </c>
      <c r="I40" s="37">
        <f t="shared" si="19"/>
        <v>58</v>
      </c>
      <c r="J40" s="37">
        <f t="shared" si="20"/>
        <v>5800</v>
      </c>
      <c r="K40" s="38">
        <f t="shared" si="21"/>
        <v>3.7634279935629373</v>
      </c>
      <c r="L40" s="219"/>
      <c r="M40" s="222"/>
      <c r="N40" s="232"/>
      <c r="O40" s="235"/>
    </row>
    <row r="41" spans="2:15" ht="15.75" customHeight="1" thickBot="1" x14ac:dyDescent="0.25">
      <c r="B41" s="39" t="s">
        <v>91</v>
      </c>
      <c r="C41" s="217"/>
      <c r="D41" s="220"/>
      <c r="E41" s="217"/>
      <c r="F41" s="36">
        <f t="shared" si="18"/>
        <v>0.1</v>
      </c>
      <c r="G41" s="40">
        <v>76</v>
      </c>
      <c r="H41" s="40">
        <v>84</v>
      </c>
      <c r="I41" s="40">
        <f t="shared" si="19"/>
        <v>80</v>
      </c>
      <c r="J41" s="40">
        <f t="shared" si="20"/>
        <v>8000</v>
      </c>
      <c r="K41" s="41">
        <f t="shared" si="21"/>
        <v>3.9030899869919438</v>
      </c>
      <c r="L41" s="220"/>
      <c r="M41" s="223"/>
      <c r="N41" s="233"/>
      <c r="O41" s="236"/>
    </row>
    <row r="42" spans="2:15" ht="15" x14ac:dyDescent="0.25">
      <c r="B42" s="42" t="s">
        <v>46</v>
      </c>
      <c r="C42" s="208" t="s">
        <v>14</v>
      </c>
      <c r="D42" s="210" t="s">
        <v>37</v>
      </c>
      <c r="E42" s="208" t="s">
        <v>29</v>
      </c>
      <c r="F42" s="43" t="s">
        <v>18</v>
      </c>
      <c r="G42" s="44">
        <v>48</v>
      </c>
      <c r="H42" s="45" t="s">
        <v>19</v>
      </c>
      <c r="I42" s="44">
        <f t="shared" si="1"/>
        <v>48</v>
      </c>
      <c r="J42" s="44">
        <f t="shared" ref="J42:J49" si="25">I42*1</f>
        <v>48</v>
      </c>
      <c r="K42" s="46">
        <f t="shared" si="3"/>
        <v>1.6812412373755872</v>
      </c>
      <c r="L42" s="210">
        <f t="shared" ref="L42" si="26">AVERAGE(J42:J45)</f>
        <v>46</v>
      </c>
      <c r="M42" s="212">
        <f t="shared" ref="M42" si="27">LOG(L42)</f>
        <v>1.6627578316815741</v>
      </c>
      <c r="N42" s="246">
        <f t="shared" ref="N42" si="28">STDEV(K42:K45)</f>
        <v>0.22756104141338995</v>
      </c>
      <c r="O42" s="261">
        <f>M56-M42</f>
        <v>4.9283067753449252</v>
      </c>
    </row>
    <row r="43" spans="2:15" ht="15" x14ac:dyDescent="0.25">
      <c r="B43" s="47" t="s">
        <v>47</v>
      </c>
      <c r="C43" s="205"/>
      <c r="D43" s="207"/>
      <c r="E43" s="205"/>
      <c r="F43" s="48" t="s">
        <v>18</v>
      </c>
      <c r="G43" s="49">
        <v>23</v>
      </c>
      <c r="H43" s="50" t="s">
        <v>19</v>
      </c>
      <c r="I43" s="49">
        <f t="shared" si="1"/>
        <v>23</v>
      </c>
      <c r="J43" s="49">
        <f t="shared" si="25"/>
        <v>23</v>
      </c>
      <c r="K43" s="51">
        <f t="shared" si="3"/>
        <v>1.3617278360175928</v>
      </c>
      <c r="L43" s="207"/>
      <c r="M43" s="213"/>
      <c r="N43" s="247"/>
      <c r="O43" s="250"/>
    </row>
    <row r="44" spans="2:15" ht="15" x14ac:dyDescent="0.25">
      <c r="B44" s="47" t="s">
        <v>48</v>
      </c>
      <c r="C44" s="205"/>
      <c r="D44" s="207"/>
      <c r="E44" s="205"/>
      <c r="F44" s="48" t="s">
        <v>18</v>
      </c>
      <c r="G44" s="49">
        <v>34</v>
      </c>
      <c r="H44" s="50" t="s">
        <v>19</v>
      </c>
      <c r="I44" s="49">
        <f t="shared" si="1"/>
        <v>34</v>
      </c>
      <c r="J44" s="49">
        <f t="shared" si="25"/>
        <v>34</v>
      </c>
      <c r="K44" s="51">
        <f t="shared" si="3"/>
        <v>1.5314789170422551</v>
      </c>
      <c r="L44" s="207"/>
      <c r="M44" s="213"/>
      <c r="N44" s="247"/>
      <c r="O44" s="250"/>
    </row>
    <row r="45" spans="2:15" ht="15.75" thickBot="1" x14ac:dyDescent="0.3">
      <c r="B45" s="131" t="s">
        <v>49</v>
      </c>
      <c r="C45" s="209"/>
      <c r="D45" s="211"/>
      <c r="E45" s="209"/>
      <c r="F45" s="132" t="s">
        <v>18</v>
      </c>
      <c r="G45" s="52">
        <v>79</v>
      </c>
      <c r="H45" s="53" t="s">
        <v>19</v>
      </c>
      <c r="I45" s="52">
        <f t="shared" si="1"/>
        <v>79</v>
      </c>
      <c r="J45" s="52">
        <f t="shared" si="25"/>
        <v>79</v>
      </c>
      <c r="K45" s="54">
        <f t="shared" si="3"/>
        <v>1.8976270912904414</v>
      </c>
      <c r="L45" s="211"/>
      <c r="M45" s="214"/>
      <c r="N45" s="248"/>
      <c r="O45" s="251"/>
    </row>
    <row r="46" spans="2:15" ht="15" x14ac:dyDescent="0.25">
      <c r="B46" s="126" t="s">
        <v>92</v>
      </c>
      <c r="C46" s="204" t="s">
        <v>14</v>
      </c>
      <c r="D46" s="207" t="s">
        <v>37</v>
      </c>
      <c r="E46" s="208" t="s">
        <v>82</v>
      </c>
      <c r="F46" s="127" t="s">
        <v>18</v>
      </c>
      <c r="G46" s="128">
        <v>19</v>
      </c>
      <c r="H46" s="129" t="s">
        <v>19</v>
      </c>
      <c r="I46" s="128">
        <f t="shared" ref="I46:I49" si="29">AVERAGE(G46:H46)</f>
        <v>19</v>
      </c>
      <c r="J46" s="128">
        <f t="shared" si="25"/>
        <v>19</v>
      </c>
      <c r="K46" s="130">
        <f t="shared" ref="K46:K49" si="30">LOG(J46)</f>
        <v>1.2787536009528289</v>
      </c>
      <c r="L46" s="210">
        <f t="shared" ref="L46" si="31">AVERAGE(J46:J49)</f>
        <v>20.75</v>
      </c>
      <c r="M46" s="212">
        <f t="shared" ref="M46" si="32">LOG(L46)</f>
        <v>1.3170181010481115</v>
      </c>
      <c r="N46" s="246">
        <f>STDEV(K46:K49)</f>
        <v>0.28958514092940602</v>
      </c>
      <c r="O46" s="249">
        <f>M56-M46</f>
        <v>5.2740465059783883</v>
      </c>
    </row>
    <row r="47" spans="2:15" ht="15" x14ac:dyDescent="0.25">
      <c r="B47" s="100" t="s">
        <v>93</v>
      </c>
      <c r="C47" s="205"/>
      <c r="D47" s="207"/>
      <c r="E47" s="205"/>
      <c r="F47" s="48" t="s">
        <v>18</v>
      </c>
      <c r="G47" s="49">
        <v>32</v>
      </c>
      <c r="H47" s="50" t="s">
        <v>19</v>
      </c>
      <c r="I47" s="49">
        <f t="shared" si="29"/>
        <v>32</v>
      </c>
      <c r="J47" s="49">
        <f t="shared" si="25"/>
        <v>32</v>
      </c>
      <c r="K47" s="51">
        <f t="shared" si="30"/>
        <v>1.505149978319906</v>
      </c>
      <c r="L47" s="207"/>
      <c r="M47" s="213"/>
      <c r="N47" s="247"/>
      <c r="O47" s="250"/>
    </row>
    <row r="48" spans="2:15" ht="15" x14ac:dyDescent="0.25">
      <c r="B48" s="100" t="s">
        <v>94</v>
      </c>
      <c r="C48" s="205"/>
      <c r="D48" s="207"/>
      <c r="E48" s="205"/>
      <c r="F48" s="48" t="s">
        <v>18</v>
      </c>
      <c r="G48" s="49">
        <v>7</v>
      </c>
      <c r="H48" s="50" t="s">
        <v>19</v>
      </c>
      <c r="I48" s="49">
        <f t="shared" si="29"/>
        <v>7</v>
      </c>
      <c r="J48" s="49">
        <f t="shared" si="25"/>
        <v>7</v>
      </c>
      <c r="K48" s="51">
        <f t="shared" si="30"/>
        <v>0.84509804001425681</v>
      </c>
      <c r="L48" s="207"/>
      <c r="M48" s="213"/>
      <c r="N48" s="247"/>
      <c r="O48" s="250"/>
    </row>
    <row r="49" spans="2:15" ht="15.75" thickBot="1" x14ac:dyDescent="0.3">
      <c r="B49" s="100" t="s">
        <v>95</v>
      </c>
      <c r="C49" s="206"/>
      <c r="D49" s="207"/>
      <c r="E49" s="209"/>
      <c r="F49" s="101" t="s">
        <v>18</v>
      </c>
      <c r="G49" s="102">
        <v>25</v>
      </c>
      <c r="H49" s="103" t="s">
        <v>19</v>
      </c>
      <c r="I49" s="102">
        <f t="shared" si="29"/>
        <v>25</v>
      </c>
      <c r="J49" s="102">
        <f t="shared" si="25"/>
        <v>25</v>
      </c>
      <c r="K49" s="104">
        <f t="shared" si="30"/>
        <v>1.3979400086720377</v>
      </c>
      <c r="L49" s="211"/>
      <c r="M49" s="214"/>
      <c r="N49" s="248"/>
      <c r="O49" s="251"/>
    </row>
    <row r="50" spans="2:15" ht="15" customHeight="1" x14ac:dyDescent="0.2">
      <c r="B50" s="55" t="s">
        <v>50</v>
      </c>
      <c r="C50" s="258" t="s">
        <v>17</v>
      </c>
      <c r="D50" s="198" t="s">
        <v>34</v>
      </c>
      <c r="E50" s="141" t="s">
        <v>29</v>
      </c>
      <c r="F50" s="56">
        <f>10^-3</f>
        <v>1E-3</v>
      </c>
      <c r="G50" s="57">
        <v>74</v>
      </c>
      <c r="H50" s="57">
        <v>61</v>
      </c>
      <c r="I50" s="57">
        <f t="shared" si="1"/>
        <v>67.5</v>
      </c>
      <c r="J50" s="57">
        <f t="shared" si="2"/>
        <v>675000</v>
      </c>
      <c r="K50" s="58">
        <f t="shared" si="3"/>
        <v>5.8293037728310253</v>
      </c>
      <c r="L50" s="202">
        <f>AVERAGE(J50:J51)</f>
        <v>495000</v>
      </c>
      <c r="M50" s="262">
        <f>LOG(L50)</f>
        <v>5.6946051989335684</v>
      </c>
      <c r="N50" s="203">
        <f>STDEV(K50:K51)</f>
        <v>0.23404754971095548</v>
      </c>
      <c r="O50" s="240"/>
    </row>
    <row r="51" spans="2:15" ht="15" customHeight="1" x14ac:dyDescent="0.2">
      <c r="B51" s="133" t="s">
        <v>96</v>
      </c>
      <c r="C51" s="199"/>
      <c r="D51" s="199"/>
      <c r="E51" s="140" t="s">
        <v>82</v>
      </c>
      <c r="F51" s="134">
        <f>10^-3</f>
        <v>1E-3</v>
      </c>
      <c r="G51" s="135">
        <v>35</v>
      </c>
      <c r="H51" s="135">
        <v>28</v>
      </c>
      <c r="I51" s="135">
        <f t="shared" si="1"/>
        <v>31.5</v>
      </c>
      <c r="J51" s="135">
        <f t="shared" si="2"/>
        <v>315000</v>
      </c>
      <c r="K51" s="136">
        <f t="shared" si="3"/>
        <v>5.4983105537896009</v>
      </c>
      <c r="L51" s="176"/>
      <c r="M51" s="178"/>
      <c r="N51" s="175"/>
      <c r="O51" s="241"/>
    </row>
    <row r="52" spans="2:15" ht="15" customHeight="1" x14ac:dyDescent="0.2">
      <c r="B52" s="59" t="s">
        <v>51</v>
      </c>
      <c r="C52" s="259"/>
      <c r="D52" s="200" t="s">
        <v>35</v>
      </c>
      <c r="E52" s="140" t="s">
        <v>29</v>
      </c>
      <c r="F52" s="60">
        <f>10^-4</f>
        <v>1E-4</v>
      </c>
      <c r="G52" s="61">
        <v>41</v>
      </c>
      <c r="H52" s="61">
        <v>42</v>
      </c>
      <c r="I52" s="61">
        <f t="shared" si="1"/>
        <v>41.5</v>
      </c>
      <c r="J52" s="61">
        <f t="shared" si="2"/>
        <v>4150000</v>
      </c>
      <c r="K52" s="62">
        <f t="shared" si="3"/>
        <v>6.6180480967120925</v>
      </c>
      <c r="L52" s="176">
        <f t="shared" ref="L52" si="33">AVERAGE(J52:J53)</f>
        <v>3550000</v>
      </c>
      <c r="M52" s="178">
        <f t="shared" ref="M52" si="34">LOG(L52)</f>
        <v>6.5502283530550942</v>
      </c>
      <c r="N52" s="175">
        <f t="shared" ref="N52" si="35">STDEV(K52:K53)</f>
        <v>0.10481166683566591</v>
      </c>
      <c r="O52" s="241"/>
    </row>
    <row r="53" spans="2:15" ht="15" customHeight="1" x14ac:dyDescent="0.2">
      <c r="B53" s="59" t="s">
        <v>97</v>
      </c>
      <c r="C53" s="259"/>
      <c r="D53" s="199"/>
      <c r="E53" s="140" t="s">
        <v>82</v>
      </c>
      <c r="F53" s="60">
        <f>10^-4</f>
        <v>1E-4</v>
      </c>
      <c r="G53" s="61">
        <v>36</v>
      </c>
      <c r="H53" s="61">
        <v>23</v>
      </c>
      <c r="I53" s="61">
        <f t="shared" si="1"/>
        <v>29.5</v>
      </c>
      <c r="J53" s="61">
        <f t="shared" si="2"/>
        <v>2950000</v>
      </c>
      <c r="K53" s="62">
        <f t="shared" si="3"/>
        <v>6.4698220159781634</v>
      </c>
      <c r="L53" s="176"/>
      <c r="M53" s="178"/>
      <c r="N53" s="175"/>
      <c r="O53" s="241"/>
    </row>
    <row r="54" spans="2:15" ht="15" customHeight="1" x14ac:dyDescent="0.2">
      <c r="B54" s="59" t="s">
        <v>52</v>
      </c>
      <c r="C54" s="259"/>
      <c r="D54" s="200" t="s">
        <v>36</v>
      </c>
      <c r="E54" s="140" t="s">
        <v>29</v>
      </c>
      <c r="F54" s="60">
        <f>10^-3</f>
        <v>1E-3</v>
      </c>
      <c r="G54" s="61">
        <v>17</v>
      </c>
      <c r="H54" s="61">
        <v>12</v>
      </c>
      <c r="I54" s="61">
        <f t="shared" si="1"/>
        <v>14.5</v>
      </c>
      <c r="J54" s="61">
        <f t="shared" si="2"/>
        <v>145000</v>
      </c>
      <c r="K54" s="62">
        <f t="shared" si="3"/>
        <v>5.1613680022349753</v>
      </c>
      <c r="L54" s="176">
        <f t="shared" ref="L54" si="36">AVERAGE(J54:J55)</f>
        <v>120000</v>
      </c>
      <c r="M54" s="178">
        <f t="shared" ref="M54" si="37">LOG(L54)</f>
        <v>5.0791812460476251</v>
      </c>
      <c r="N54" s="175">
        <f t="shared" ref="N54" si="38">STDEV(K54:K55)</f>
        <v>0.12985619840752097</v>
      </c>
      <c r="O54" s="241"/>
    </row>
    <row r="55" spans="2:15" ht="15" customHeight="1" x14ac:dyDescent="0.2">
      <c r="B55" s="137" t="s">
        <v>98</v>
      </c>
      <c r="C55" s="200"/>
      <c r="D55" s="199"/>
      <c r="E55" s="140" t="s">
        <v>82</v>
      </c>
      <c r="F55" s="60">
        <f>10^-3</f>
        <v>1E-3</v>
      </c>
      <c r="G55" s="138">
        <v>11</v>
      </c>
      <c r="H55" s="138">
        <v>8</v>
      </c>
      <c r="I55" s="138">
        <f t="shared" si="1"/>
        <v>9.5</v>
      </c>
      <c r="J55" s="138">
        <f t="shared" si="2"/>
        <v>95000</v>
      </c>
      <c r="K55" s="139">
        <f t="shared" si="3"/>
        <v>4.9777236052888476</v>
      </c>
      <c r="L55" s="176"/>
      <c r="M55" s="178"/>
      <c r="N55" s="175"/>
      <c r="O55" s="241"/>
    </row>
    <row r="56" spans="2:15" ht="15" customHeight="1" x14ac:dyDescent="0.2">
      <c r="B56" s="137" t="s">
        <v>53</v>
      </c>
      <c r="C56" s="200"/>
      <c r="D56" s="200" t="s">
        <v>37</v>
      </c>
      <c r="E56" s="140" t="s">
        <v>29</v>
      </c>
      <c r="F56" s="60">
        <f>10^-4</f>
        <v>1E-4</v>
      </c>
      <c r="G56" s="61">
        <v>50</v>
      </c>
      <c r="H56" s="61">
        <v>52</v>
      </c>
      <c r="I56" s="61">
        <f>AVERAGE(G56:H56)</f>
        <v>51</v>
      </c>
      <c r="J56" s="61">
        <f>(1/F56)*I56*10</f>
        <v>5100000</v>
      </c>
      <c r="K56" s="62">
        <f>LOG(J56)</f>
        <v>6.7075701760979367</v>
      </c>
      <c r="L56" s="176">
        <f t="shared" ref="L56" si="39">AVERAGE(J56:J57)</f>
        <v>3900000</v>
      </c>
      <c r="M56" s="178">
        <f t="shared" ref="M56" si="40">LOG(L56)</f>
        <v>6.5910646070264995</v>
      </c>
      <c r="N56" s="180">
        <f t="shared" ref="N56" si="41">STDEV(K56:K57)</f>
        <v>0.19530742688923639</v>
      </c>
      <c r="O56" s="241"/>
    </row>
    <row r="57" spans="2:15" ht="15.75" customHeight="1" thickBot="1" x14ac:dyDescent="0.25">
      <c r="B57" s="63" t="s">
        <v>99</v>
      </c>
      <c r="C57" s="260"/>
      <c r="D57" s="201"/>
      <c r="E57" s="142" t="s">
        <v>82</v>
      </c>
      <c r="F57" s="60">
        <f>10^-4</f>
        <v>1E-4</v>
      </c>
      <c r="G57" s="143">
        <v>23</v>
      </c>
      <c r="H57" s="143">
        <v>31</v>
      </c>
      <c r="I57" s="143">
        <f>AVERAGE(G57:H57)</f>
        <v>27</v>
      </c>
      <c r="J57" s="143">
        <f>(1/F57)*I57*10</f>
        <v>2700000</v>
      </c>
      <c r="K57" s="144">
        <f>LOG(J57)</f>
        <v>6.4313637641589869</v>
      </c>
      <c r="L57" s="177"/>
      <c r="M57" s="179"/>
      <c r="N57" s="181"/>
      <c r="O57" s="242"/>
    </row>
    <row r="58" spans="2:15" ht="6.75" customHeight="1" x14ac:dyDescent="0.2"/>
    <row r="59" spans="2:15" ht="6.75" customHeight="1" thickBot="1" x14ac:dyDescent="0.25"/>
    <row r="60" spans="2:15" ht="16.5" thickBot="1" x14ac:dyDescent="0.3">
      <c r="B60" s="255" t="s">
        <v>15</v>
      </c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7"/>
    </row>
    <row r="61" spans="2:15" ht="30.75" thickBot="1" x14ac:dyDescent="0.25">
      <c r="B61" s="69" t="s">
        <v>2</v>
      </c>
      <c r="C61" s="70" t="s">
        <v>13</v>
      </c>
      <c r="D61" s="17" t="s">
        <v>33</v>
      </c>
      <c r="E61" s="70" t="s">
        <v>12</v>
      </c>
      <c r="F61" s="70" t="s">
        <v>3</v>
      </c>
      <c r="G61" s="70" t="s">
        <v>4</v>
      </c>
      <c r="H61" s="70" t="s">
        <v>5</v>
      </c>
      <c r="I61" s="70" t="s">
        <v>6</v>
      </c>
      <c r="J61" s="70" t="s">
        <v>7</v>
      </c>
      <c r="K61" s="70" t="s">
        <v>8</v>
      </c>
      <c r="L61" s="70" t="s">
        <v>9</v>
      </c>
      <c r="M61" s="70" t="s">
        <v>10</v>
      </c>
      <c r="N61" s="71" t="s">
        <v>11</v>
      </c>
      <c r="O61" s="72" t="s">
        <v>20</v>
      </c>
    </row>
    <row r="62" spans="2:15" x14ac:dyDescent="0.2">
      <c r="B62" s="76" t="s">
        <v>54</v>
      </c>
      <c r="C62" s="186" t="s">
        <v>14</v>
      </c>
      <c r="D62" s="189" t="s">
        <v>34</v>
      </c>
      <c r="E62" s="186" t="s">
        <v>29</v>
      </c>
      <c r="F62" s="26">
        <f>10^-2</f>
        <v>0.01</v>
      </c>
      <c r="G62" s="27">
        <v>17</v>
      </c>
      <c r="H62" s="27">
        <v>25</v>
      </c>
      <c r="I62" s="27">
        <f>AVERAGE(G62:H62)</f>
        <v>21</v>
      </c>
      <c r="J62" s="27">
        <f>(1/F62)*I62*10</f>
        <v>21000</v>
      </c>
      <c r="K62" s="28">
        <f>LOG(J62)</f>
        <v>4.3222192947339195</v>
      </c>
      <c r="L62" s="189">
        <f>AVERAGE(J62:J65)</f>
        <v>6262.5</v>
      </c>
      <c r="M62" s="192">
        <f>LOG(L62)</f>
        <v>3.7967477388753021</v>
      </c>
      <c r="N62" s="194">
        <f>STDEV(K62:K65)</f>
        <v>0.67138784201122048</v>
      </c>
      <c r="O62" s="196">
        <f>M94-M62</f>
        <v>1.9991322784687728</v>
      </c>
    </row>
    <row r="63" spans="2:15" x14ac:dyDescent="0.2">
      <c r="B63" s="73" t="s">
        <v>55</v>
      </c>
      <c r="C63" s="187"/>
      <c r="D63" s="190"/>
      <c r="E63" s="187"/>
      <c r="F63" s="30">
        <f>10^-1</f>
        <v>0.1</v>
      </c>
      <c r="G63" s="31">
        <v>23</v>
      </c>
      <c r="H63" s="31">
        <v>23</v>
      </c>
      <c r="I63" s="31">
        <f t="shared" ref="I63:I101" si="42">AVERAGE(G63:H63)</f>
        <v>23</v>
      </c>
      <c r="J63" s="31">
        <f t="shared" ref="J63:J81" si="43">(1/F63)*I63*10</f>
        <v>2300</v>
      </c>
      <c r="K63" s="32">
        <f t="shared" ref="K63:K101" si="44">LOG(J63)</f>
        <v>3.3617278360175931</v>
      </c>
      <c r="L63" s="190"/>
      <c r="M63" s="193"/>
      <c r="N63" s="195"/>
      <c r="O63" s="197"/>
    </row>
    <row r="64" spans="2:15" x14ac:dyDescent="0.2">
      <c r="B64" s="73" t="s">
        <v>56</v>
      </c>
      <c r="C64" s="187"/>
      <c r="D64" s="190"/>
      <c r="E64" s="187"/>
      <c r="F64" s="30">
        <f t="shared" ref="F64:F65" si="45">10^-1</f>
        <v>0.1</v>
      </c>
      <c r="G64" s="31">
        <v>17</v>
      </c>
      <c r="H64" s="31">
        <v>6</v>
      </c>
      <c r="I64" s="31">
        <f t="shared" si="42"/>
        <v>11.5</v>
      </c>
      <c r="J64" s="31">
        <f t="shared" si="43"/>
        <v>1150</v>
      </c>
      <c r="K64" s="32">
        <f t="shared" si="44"/>
        <v>3.0606978403536118</v>
      </c>
      <c r="L64" s="190"/>
      <c r="M64" s="193"/>
      <c r="N64" s="195"/>
      <c r="O64" s="197"/>
    </row>
    <row r="65" spans="2:15" ht="15" thickBot="1" x14ac:dyDescent="0.25">
      <c r="B65" s="87" t="s">
        <v>57</v>
      </c>
      <c r="C65" s="188"/>
      <c r="D65" s="191"/>
      <c r="E65" s="188"/>
      <c r="F65" s="30">
        <f t="shared" si="45"/>
        <v>0.1</v>
      </c>
      <c r="G65" s="88">
        <v>3</v>
      </c>
      <c r="H65" s="88">
        <v>9</v>
      </c>
      <c r="I65" s="88">
        <f t="shared" si="42"/>
        <v>6</v>
      </c>
      <c r="J65" s="88">
        <f t="shared" si="43"/>
        <v>600</v>
      </c>
      <c r="K65" s="89">
        <f t="shared" si="44"/>
        <v>2.7781512503836434</v>
      </c>
      <c r="L65" s="190"/>
      <c r="M65" s="193"/>
      <c r="N65" s="195"/>
      <c r="O65" s="197"/>
    </row>
    <row r="66" spans="2:15" ht="15" x14ac:dyDescent="0.25">
      <c r="B66" s="76" t="s">
        <v>100</v>
      </c>
      <c r="C66" s="186" t="s">
        <v>14</v>
      </c>
      <c r="D66" s="189" t="s">
        <v>34</v>
      </c>
      <c r="E66" s="186" t="s">
        <v>82</v>
      </c>
      <c r="F66" s="288" t="s">
        <v>18</v>
      </c>
      <c r="G66" s="27">
        <v>99</v>
      </c>
      <c r="H66" s="286" t="s">
        <v>19</v>
      </c>
      <c r="I66" s="27">
        <f>AVERAGE(G66:H66)</f>
        <v>99</v>
      </c>
      <c r="J66" s="27">
        <f>I66*1</f>
        <v>99</v>
      </c>
      <c r="K66" s="28">
        <f>LOG(J66)</f>
        <v>1.9956351945975499</v>
      </c>
      <c r="L66" s="189">
        <f>AVERAGE(J66:J69)</f>
        <v>638.25</v>
      </c>
      <c r="M66" s="192">
        <f>LOG(L66)</f>
        <v>2.8049908234762881</v>
      </c>
      <c r="N66" s="194">
        <f>STDEV(K66:K69)</f>
        <v>0.6098278239426439</v>
      </c>
      <c r="O66" s="196">
        <f>M94-M66</f>
        <v>2.9908891938677868</v>
      </c>
    </row>
    <row r="67" spans="2:15" ht="15" x14ac:dyDescent="0.25">
      <c r="B67" s="73" t="s">
        <v>101</v>
      </c>
      <c r="C67" s="187"/>
      <c r="D67" s="190"/>
      <c r="E67" s="187"/>
      <c r="F67" s="289" t="s">
        <v>18</v>
      </c>
      <c r="G67" s="31">
        <v>104</v>
      </c>
      <c r="H67" s="287" t="s">
        <v>19</v>
      </c>
      <c r="I67" s="31">
        <f t="shared" ref="I67:I69" si="46">AVERAGE(G67:H67)</f>
        <v>104</v>
      </c>
      <c r="J67" s="31">
        <f>I67*1</f>
        <v>104</v>
      </c>
      <c r="K67" s="32">
        <f t="shared" ref="K67:K69" si="47">LOG(J67)</f>
        <v>2.0170333392987803</v>
      </c>
      <c r="L67" s="190"/>
      <c r="M67" s="193"/>
      <c r="N67" s="195"/>
      <c r="O67" s="197"/>
    </row>
    <row r="68" spans="2:15" x14ac:dyDescent="0.2">
      <c r="B68" s="73" t="s">
        <v>102</v>
      </c>
      <c r="C68" s="187"/>
      <c r="D68" s="190"/>
      <c r="E68" s="187"/>
      <c r="F68" s="30">
        <f t="shared" ref="F68:F69" si="48">10^-1</f>
        <v>0.1</v>
      </c>
      <c r="G68" s="31">
        <v>6</v>
      </c>
      <c r="H68" s="31">
        <v>4</v>
      </c>
      <c r="I68" s="31">
        <f t="shared" si="46"/>
        <v>5</v>
      </c>
      <c r="J68" s="31">
        <f t="shared" ref="J67:J69" si="49">(1/F68)*I68*10</f>
        <v>500</v>
      </c>
      <c r="K68" s="32">
        <f t="shared" si="47"/>
        <v>2.6989700043360187</v>
      </c>
      <c r="L68" s="190"/>
      <c r="M68" s="193"/>
      <c r="N68" s="195"/>
      <c r="O68" s="197"/>
    </row>
    <row r="69" spans="2:15" ht="15" thickBot="1" x14ac:dyDescent="0.25">
      <c r="B69" s="87" t="s">
        <v>103</v>
      </c>
      <c r="C69" s="188"/>
      <c r="D69" s="191"/>
      <c r="E69" s="188"/>
      <c r="F69" s="30">
        <f t="shared" si="48"/>
        <v>0.1</v>
      </c>
      <c r="G69" s="88">
        <v>18</v>
      </c>
      <c r="H69" s="88">
        <v>19</v>
      </c>
      <c r="I69" s="88">
        <f t="shared" si="46"/>
        <v>18.5</v>
      </c>
      <c r="J69" s="88">
        <f t="shared" si="49"/>
        <v>1850</v>
      </c>
      <c r="K69" s="89">
        <f t="shared" si="47"/>
        <v>3.2671717284030137</v>
      </c>
      <c r="L69" s="190"/>
      <c r="M69" s="193"/>
      <c r="N69" s="195"/>
      <c r="O69" s="197"/>
    </row>
    <row r="70" spans="2:15" x14ac:dyDescent="0.2">
      <c r="B70" s="77" t="s">
        <v>58</v>
      </c>
      <c r="C70" s="160" t="s">
        <v>14</v>
      </c>
      <c r="D70" s="163" t="s">
        <v>35</v>
      </c>
      <c r="E70" s="166" t="s">
        <v>29</v>
      </c>
      <c r="F70" s="90">
        <f t="shared" ref="F70:F85" si="50">10^-1</f>
        <v>0.1</v>
      </c>
      <c r="G70" s="83">
        <v>40</v>
      </c>
      <c r="H70" s="20">
        <v>38</v>
      </c>
      <c r="I70" s="20">
        <f t="shared" si="42"/>
        <v>39</v>
      </c>
      <c r="J70" s="20">
        <f t="shared" si="43"/>
        <v>3900</v>
      </c>
      <c r="K70" s="21">
        <f t="shared" si="44"/>
        <v>3.5910646070264991</v>
      </c>
      <c r="L70" s="163">
        <f>AVERAGE(J70:J73)</f>
        <v>2775</v>
      </c>
      <c r="M70" s="169">
        <f t="shared" ref="M70" si="51">LOG(L70)</f>
        <v>3.4432629874586951</v>
      </c>
      <c r="N70" s="183">
        <f t="shared" ref="N70" si="52">STDEV(K70:K73)</f>
        <v>0.38365192077185301</v>
      </c>
      <c r="O70" s="243">
        <f>M96-M70</f>
        <v>3.0945561076145793</v>
      </c>
    </row>
    <row r="71" spans="2:15" x14ac:dyDescent="0.2">
      <c r="B71" s="74" t="s">
        <v>59</v>
      </c>
      <c r="C71" s="161"/>
      <c r="D71" s="164"/>
      <c r="E71" s="167"/>
      <c r="F71" s="86">
        <f t="shared" si="50"/>
        <v>0.1</v>
      </c>
      <c r="G71" s="84">
        <v>9</v>
      </c>
      <c r="H71" s="5">
        <v>9</v>
      </c>
      <c r="I71" s="5">
        <f t="shared" si="42"/>
        <v>9</v>
      </c>
      <c r="J71" s="5">
        <f t="shared" si="43"/>
        <v>900</v>
      </c>
      <c r="K71" s="6">
        <f t="shared" si="44"/>
        <v>2.9542425094393248</v>
      </c>
      <c r="L71" s="164"/>
      <c r="M71" s="170"/>
      <c r="N71" s="184"/>
      <c r="O71" s="244"/>
    </row>
    <row r="72" spans="2:15" x14ac:dyDescent="0.2">
      <c r="B72" s="74" t="s">
        <v>60</v>
      </c>
      <c r="C72" s="161"/>
      <c r="D72" s="164"/>
      <c r="E72" s="167"/>
      <c r="F72" s="86">
        <f t="shared" si="50"/>
        <v>0.1</v>
      </c>
      <c r="G72" s="84">
        <v>15</v>
      </c>
      <c r="H72" s="92">
        <v>7</v>
      </c>
      <c r="I72" s="92">
        <f t="shared" si="42"/>
        <v>11</v>
      </c>
      <c r="J72" s="92">
        <f t="shared" si="43"/>
        <v>1100</v>
      </c>
      <c r="K72" s="6">
        <f t="shared" si="44"/>
        <v>3.0413926851582249</v>
      </c>
      <c r="L72" s="164"/>
      <c r="M72" s="170"/>
      <c r="N72" s="184"/>
      <c r="O72" s="244"/>
    </row>
    <row r="73" spans="2:15" ht="15" thickBot="1" x14ac:dyDescent="0.25">
      <c r="B73" s="78" t="s">
        <v>61</v>
      </c>
      <c r="C73" s="162"/>
      <c r="D73" s="165"/>
      <c r="E73" s="168"/>
      <c r="F73" s="91">
        <f t="shared" si="50"/>
        <v>0.1</v>
      </c>
      <c r="G73" s="85">
        <v>52</v>
      </c>
      <c r="H73" s="23">
        <v>52</v>
      </c>
      <c r="I73" s="23">
        <f t="shared" si="42"/>
        <v>52</v>
      </c>
      <c r="J73" s="23">
        <f t="shared" si="43"/>
        <v>5200</v>
      </c>
      <c r="K73" s="24">
        <f t="shared" si="44"/>
        <v>3.716003343634799</v>
      </c>
      <c r="L73" s="165"/>
      <c r="M73" s="171"/>
      <c r="N73" s="185"/>
      <c r="O73" s="245"/>
    </row>
    <row r="74" spans="2:15" x14ac:dyDescent="0.2">
      <c r="B74" s="77" t="s">
        <v>104</v>
      </c>
      <c r="C74" s="160" t="s">
        <v>14</v>
      </c>
      <c r="D74" s="163" t="s">
        <v>35</v>
      </c>
      <c r="E74" s="166" t="s">
        <v>82</v>
      </c>
      <c r="F74" s="90" t="s">
        <v>18</v>
      </c>
      <c r="G74" s="83">
        <v>76</v>
      </c>
      <c r="H74" s="145" t="s">
        <v>19</v>
      </c>
      <c r="I74" s="20">
        <f t="shared" ref="I74:I77" si="53">AVERAGE(G74:H74)</f>
        <v>76</v>
      </c>
      <c r="J74" s="20">
        <f>I74*1</f>
        <v>76</v>
      </c>
      <c r="K74" s="21">
        <f t="shared" ref="K74:K77" si="54">LOG(J74)</f>
        <v>1.8808135922807914</v>
      </c>
      <c r="L74" s="163">
        <f>AVERAGE(J74:J77)</f>
        <v>62.75</v>
      </c>
      <c r="M74" s="169">
        <f t="shared" ref="M74" si="55">LOG(L74)</f>
        <v>1.7976137301530757</v>
      </c>
      <c r="N74" s="183">
        <f t="shared" ref="N74" si="56">STDEV(K74:K77)</f>
        <v>0.51118915317820601</v>
      </c>
      <c r="O74" s="243">
        <f>M96-M74</f>
        <v>4.7402053649201985</v>
      </c>
    </row>
    <row r="75" spans="2:15" x14ac:dyDescent="0.2">
      <c r="B75" s="74" t="s">
        <v>105</v>
      </c>
      <c r="C75" s="161"/>
      <c r="D75" s="164"/>
      <c r="E75" s="167"/>
      <c r="F75" s="86" t="s">
        <v>18</v>
      </c>
      <c r="G75" s="84">
        <v>145</v>
      </c>
      <c r="H75" s="146" t="s">
        <v>19</v>
      </c>
      <c r="I75" s="5">
        <f t="shared" si="53"/>
        <v>145</v>
      </c>
      <c r="J75" s="5">
        <f t="shared" ref="J75:J77" si="57">I75*1</f>
        <v>145</v>
      </c>
      <c r="K75" s="6">
        <f t="shared" si="54"/>
        <v>2.1613680022349748</v>
      </c>
      <c r="L75" s="164"/>
      <c r="M75" s="170"/>
      <c r="N75" s="184"/>
      <c r="O75" s="244"/>
    </row>
    <row r="76" spans="2:15" x14ac:dyDescent="0.2">
      <c r="B76" s="74" t="s">
        <v>106</v>
      </c>
      <c r="C76" s="161"/>
      <c r="D76" s="164"/>
      <c r="E76" s="167"/>
      <c r="F76" s="86" t="s">
        <v>18</v>
      </c>
      <c r="G76" s="84">
        <v>12</v>
      </c>
      <c r="H76" s="147" t="s">
        <v>19</v>
      </c>
      <c r="I76" s="92">
        <f t="shared" si="53"/>
        <v>12</v>
      </c>
      <c r="J76" s="92">
        <f t="shared" si="57"/>
        <v>12</v>
      </c>
      <c r="K76" s="6">
        <f t="shared" si="54"/>
        <v>1.0791812460476249</v>
      </c>
      <c r="L76" s="164"/>
      <c r="M76" s="170"/>
      <c r="N76" s="184"/>
      <c r="O76" s="244"/>
    </row>
    <row r="77" spans="2:15" ht="15" thickBot="1" x14ac:dyDescent="0.25">
      <c r="B77" s="78" t="s">
        <v>107</v>
      </c>
      <c r="C77" s="162"/>
      <c r="D77" s="165"/>
      <c r="E77" s="168"/>
      <c r="F77" s="91" t="s">
        <v>18</v>
      </c>
      <c r="G77" s="85">
        <v>18</v>
      </c>
      <c r="H77" s="148" t="s">
        <v>19</v>
      </c>
      <c r="I77" s="23">
        <f t="shared" si="53"/>
        <v>18</v>
      </c>
      <c r="J77" s="23">
        <f t="shared" si="57"/>
        <v>18</v>
      </c>
      <c r="K77" s="24">
        <f t="shared" si="54"/>
        <v>1.255272505103306</v>
      </c>
      <c r="L77" s="165"/>
      <c r="M77" s="171"/>
      <c r="N77" s="185"/>
      <c r="O77" s="245"/>
    </row>
    <row r="78" spans="2:15" x14ac:dyDescent="0.2">
      <c r="B78" s="109" t="s">
        <v>62</v>
      </c>
      <c r="C78" s="266" t="s">
        <v>14</v>
      </c>
      <c r="D78" s="237" t="s">
        <v>36</v>
      </c>
      <c r="E78" s="266" t="s">
        <v>29</v>
      </c>
      <c r="F78" s="110">
        <f t="shared" si="50"/>
        <v>0.1</v>
      </c>
      <c r="G78" s="111">
        <v>8</v>
      </c>
      <c r="H78" s="111">
        <v>8</v>
      </c>
      <c r="I78" s="111">
        <f t="shared" si="42"/>
        <v>8</v>
      </c>
      <c r="J78" s="111">
        <f t="shared" si="43"/>
        <v>800</v>
      </c>
      <c r="K78" s="112">
        <f t="shared" si="44"/>
        <v>2.9030899869919438</v>
      </c>
      <c r="L78" s="238">
        <f t="shared" ref="L78" si="58">AVERAGE(J78:J81)</f>
        <v>4075</v>
      </c>
      <c r="M78" s="269">
        <f t="shared" ref="M78" si="59">LOG(L78)</f>
        <v>3.6101276130759956</v>
      </c>
      <c r="N78" s="271">
        <f t="shared" ref="N78" si="60">STDEV(K78:K81)</f>
        <v>0.49041780324743012</v>
      </c>
      <c r="O78" s="283">
        <f>M98-M78</f>
        <v>2.779038471288537</v>
      </c>
    </row>
    <row r="79" spans="2:15" x14ac:dyDescent="0.2">
      <c r="B79" s="109" t="s">
        <v>63</v>
      </c>
      <c r="C79" s="267"/>
      <c r="D79" s="238"/>
      <c r="E79" s="267"/>
      <c r="F79" s="113">
        <f t="shared" si="50"/>
        <v>0.1</v>
      </c>
      <c r="G79" s="114">
        <v>17</v>
      </c>
      <c r="H79" s="114">
        <v>15</v>
      </c>
      <c r="I79" s="114">
        <f t="shared" si="42"/>
        <v>16</v>
      </c>
      <c r="J79" s="114">
        <f t="shared" si="43"/>
        <v>1600</v>
      </c>
      <c r="K79" s="115">
        <f t="shared" si="44"/>
        <v>3.2041199826559246</v>
      </c>
      <c r="L79" s="238"/>
      <c r="M79" s="269"/>
      <c r="N79" s="271"/>
      <c r="O79" s="284"/>
    </row>
    <row r="80" spans="2:15" x14ac:dyDescent="0.2">
      <c r="B80" s="109" t="s">
        <v>64</v>
      </c>
      <c r="C80" s="267"/>
      <c r="D80" s="238"/>
      <c r="E80" s="267"/>
      <c r="F80" s="113">
        <f t="shared" si="50"/>
        <v>0.1</v>
      </c>
      <c r="G80" s="114">
        <v>20</v>
      </c>
      <c r="H80" s="114">
        <v>28</v>
      </c>
      <c r="I80" s="114">
        <f t="shared" si="42"/>
        <v>24</v>
      </c>
      <c r="J80" s="114">
        <f t="shared" si="43"/>
        <v>2400</v>
      </c>
      <c r="K80" s="115">
        <f t="shared" si="44"/>
        <v>3.3802112417116059</v>
      </c>
      <c r="L80" s="238"/>
      <c r="M80" s="269"/>
      <c r="N80" s="271"/>
      <c r="O80" s="284"/>
    </row>
    <row r="81" spans="2:15" ht="15" thickBot="1" x14ac:dyDescent="0.25">
      <c r="B81" s="149" t="s">
        <v>65</v>
      </c>
      <c r="C81" s="268"/>
      <c r="D81" s="239"/>
      <c r="E81" s="268"/>
      <c r="F81" s="116">
        <f>10^-2</f>
        <v>0.01</v>
      </c>
      <c r="G81" s="117">
        <v>8</v>
      </c>
      <c r="H81" s="117">
        <v>15</v>
      </c>
      <c r="I81" s="117">
        <f t="shared" si="42"/>
        <v>11.5</v>
      </c>
      <c r="J81" s="117">
        <f t="shared" si="43"/>
        <v>11500</v>
      </c>
      <c r="K81" s="118">
        <f t="shared" si="44"/>
        <v>4.0606978403536118</v>
      </c>
      <c r="L81" s="239"/>
      <c r="M81" s="270"/>
      <c r="N81" s="272"/>
      <c r="O81" s="285"/>
    </row>
    <row r="82" spans="2:15" x14ac:dyDescent="0.2">
      <c r="B82" s="109" t="s">
        <v>108</v>
      </c>
      <c r="C82" s="266" t="s">
        <v>14</v>
      </c>
      <c r="D82" s="237" t="s">
        <v>36</v>
      </c>
      <c r="E82" s="266" t="s">
        <v>82</v>
      </c>
      <c r="F82" s="110">
        <f t="shared" si="50"/>
        <v>0.1</v>
      </c>
      <c r="G82" s="111">
        <v>6</v>
      </c>
      <c r="H82" s="111">
        <v>10</v>
      </c>
      <c r="I82" s="111">
        <f t="shared" ref="I82:I85" si="61">AVERAGE(G82:H82)</f>
        <v>8</v>
      </c>
      <c r="J82" s="111">
        <f t="shared" ref="J82:J85" si="62">(1/F82)*I82*10</f>
        <v>800</v>
      </c>
      <c r="K82" s="112">
        <f t="shared" ref="K82:K85" si="63">LOG(J82)</f>
        <v>2.9030899869919438</v>
      </c>
      <c r="L82" s="238">
        <f t="shared" ref="L82" si="64">AVERAGE(J82:J85)</f>
        <v>798.5</v>
      </c>
      <c r="M82" s="269">
        <f t="shared" ref="M82" si="65">LOG(L82)</f>
        <v>2.9022749204745018</v>
      </c>
      <c r="N82" s="271">
        <f t="shared" ref="N82" si="66">STDEV(K82:K85)</f>
        <v>0.45429765168010333</v>
      </c>
      <c r="O82" s="283">
        <f>M98-M82</f>
        <v>3.4868911638900308</v>
      </c>
    </row>
    <row r="83" spans="2:15" x14ac:dyDescent="0.2">
      <c r="B83" s="109" t="s">
        <v>109</v>
      </c>
      <c r="C83" s="267"/>
      <c r="D83" s="238"/>
      <c r="E83" s="267"/>
      <c r="F83" s="113">
        <f t="shared" si="50"/>
        <v>0.1</v>
      </c>
      <c r="G83" s="114">
        <v>7</v>
      </c>
      <c r="H83" s="114">
        <v>3</v>
      </c>
      <c r="I83" s="114">
        <f t="shared" si="61"/>
        <v>5</v>
      </c>
      <c r="J83" s="114">
        <f t="shared" si="62"/>
        <v>500</v>
      </c>
      <c r="K83" s="115">
        <f t="shared" si="63"/>
        <v>2.6989700043360187</v>
      </c>
      <c r="L83" s="238"/>
      <c r="M83" s="269"/>
      <c r="N83" s="271"/>
      <c r="O83" s="284"/>
    </row>
    <row r="84" spans="2:15" x14ac:dyDescent="0.2">
      <c r="B84" s="109" t="s">
        <v>110</v>
      </c>
      <c r="C84" s="267"/>
      <c r="D84" s="238"/>
      <c r="E84" s="267"/>
      <c r="F84" s="113">
        <f t="shared" si="50"/>
        <v>0.1</v>
      </c>
      <c r="G84" s="114">
        <v>14</v>
      </c>
      <c r="H84" s="114">
        <v>21</v>
      </c>
      <c r="I84" s="114">
        <f t="shared" si="61"/>
        <v>17.5</v>
      </c>
      <c r="J84" s="114">
        <f t="shared" si="62"/>
        <v>1750</v>
      </c>
      <c r="K84" s="115">
        <f t="shared" si="63"/>
        <v>3.2430380486862944</v>
      </c>
      <c r="L84" s="238"/>
      <c r="M84" s="269"/>
      <c r="N84" s="271"/>
      <c r="O84" s="284"/>
    </row>
    <row r="85" spans="2:15" ht="15.75" thickBot="1" x14ac:dyDescent="0.3">
      <c r="B85" s="109" t="s">
        <v>111</v>
      </c>
      <c r="C85" s="268"/>
      <c r="D85" s="239"/>
      <c r="E85" s="268"/>
      <c r="F85" s="290" t="s">
        <v>18</v>
      </c>
      <c r="G85" s="117">
        <v>144</v>
      </c>
      <c r="H85" s="291" t="s">
        <v>19</v>
      </c>
      <c r="I85" s="117">
        <f t="shared" si="61"/>
        <v>144</v>
      </c>
      <c r="J85" s="117">
        <f>I85*1</f>
        <v>144</v>
      </c>
      <c r="K85" s="118">
        <f t="shared" si="63"/>
        <v>2.1583624920952498</v>
      </c>
      <c r="L85" s="239"/>
      <c r="M85" s="270"/>
      <c r="N85" s="272"/>
      <c r="O85" s="285"/>
    </row>
    <row r="86" spans="2:15" ht="15" x14ac:dyDescent="0.25">
      <c r="B86" s="79" t="s">
        <v>66</v>
      </c>
      <c r="C86" s="208" t="s">
        <v>14</v>
      </c>
      <c r="D86" s="210" t="s">
        <v>37</v>
      </c>
      <c r="E86" s="208" t="s">
        <v>29</v>
      </c>
      <c r="F86" s="43" t="s">
        <v>18</v>
      </c>
      <c r="G86" s="44">
        <v>128</v>
      </c>
      <c r="H86" s="50" t="s">
        <v>19</v>
      </c>
      <c r="I86" s="44">
        <f t="shared" si="42"/>
        <v>128</v>
      </c>
      <c r="J86" s="44">
        <f>I86*1</f>
        <v>128</v>
      </c>
      <c r="K86" s="46">
        <f t="shared" si="44"/>
        <v>2.1072099696478683</v>
      </c>
      <c r="L86" s="210">
        <f t="shared" ref="L86" si="67">AVERAGE(J86:J89)</f>
        <v>2307</v>
      </c>
      <c r="M86" s="212">
        <f t="shared" ref="M86" si="68">LOG(L86)</f>
        <v>3.3630475945210936</v>
      </c>
      <c r="N86" s="246">
        <f t="shared" ref="N86" si="69">STDEV(K86:K89)</f>
        <v>0.90361550325127571</v>
      </c>
      <c r="O86" s="273">
        <f>M100-M86</f>
        <v>3.0601982794157143</v>
      </c>
    </row>
    <row r="87" spans="2:15" ht="15" x14ac:dyDescent="0.25">
      <c r="B87" s="75" t="s">
        <v>67</v>
      </c>
      <c r="C87" s="205"/>
      <c r="D87" s="207"/>
      <c r="E87" s="205"/>
      <c r="F87" s="48" t="s">
        <v>18</v>
      </c>
      <c r="G87" s="49">
        <v>100</v>
      </c>
      <c r="H87" s="50" t="s">
        <v>19</v>
      </c>
      <c r="I87" s="49">
        <f t="shared" si="42"/>
        <v>100</v>
      </c>
      <c r="J87" s="49">
        <f t="shared" ref="J87" si="70">I87*1</f>
        <v>100</v>
      </c>
      <c r="K87" s="51">
        <f t="shared" si="44"/>
        <v>2</v>
      </c>
      <c r="L87" s="207"/>
      <c r="M87" s="213"/>
      <c r="N87" s="247"/>
      <c r="O87" s="274"/>
    </row>
    <row r="88" spans="2:15" x14ac:dyDescent="0.2">
      <c r="B88" s="75" t="s">
        <v>68</v>
      </c>
      <c r="C88" s="205"/>
      <c r="D88" s="207"/>
      <c r="E88" s="205"/>
      <c r="F88" s="119">
        <f>1*10^-1</f>
        <v>0.1</v>
      </c>
      <c r="G88" s="49">
        <v>21</v>
      </c>
      <c r="H88" s="50">
        <v>16</v>
      </c>
      <c r="I88" s="49">
        <f t="shared" si="42"/>
        <v>18.5</v>
      </c>
      <c r="J88" s="49">
        <f>(1/F88)*I88*10</f>
        <v>1850</v>
      </c>
      <c r="K88" s="51">
        <f t="shared" si="44"/>
        <v>3.2671717284030137</v>
      </c>
      <c r="L88" s="207"/>
      <c r="M88" s="213"/>
      <c r="N88" s="247"/>
      <c r="O88" s="274"/>
    </row>
    <row r="89" spans="2:15" ht="15" thickBot="1" x14ac:dyDescent="0.25">
      <c r="B89" s="80" t="s">
        <v>69</v>
      </c>
      <c r="C89" s="209"/>
      <c r="D89" s="207"/>
      <c r="E89" s="209"/>
      <c r="F89" s="119">
        <f>1*10^-1</f>
        <v>0.1</v>
      </c>
      <c r="G89" s="52">
        <v>73</v>
      </c>
      <c r="H89" s="53">
        <v>70</v>
      </c>
      <c r="I89" s="52">
        <f t="shared" si="42"/>
        <v>71.5</v>
      </c>
      <c r="J89" s="49">
        <f>(1/F89)*I89*10</f>
        <v>7150</v>
      </c>
      <c r="K89" s="54">
        <f t="shared" si="44"/>
        <v>3.8543060418010806</v>
      </c>
      <c r="L89" s="211"/>
      <c r="M89" s="214"/>
      <c r="N89" s="248"/>
      <c r="O89" s="275"/>
    </row>
    <row r="90" spans="2:15" ht="15" x14ac:dyDescent="0.25">
      <c r="B90" s="79" t="s">
        <v>112</v>
      </c>
      <c r="C90" s="208" t="s">
        <v>14</v>
      </c>
      <c r="D90" s="210" t="s">
        <v>37</v>
      </c>
      <c r="E90" s="208" t="s">
        <v>82</v>
      </c>
      <c r="F90" s="43" t="s">
        <v>18</v>
      </c>
      <c r="G90" s="44">
        <v>81</v>
      </c>
      <c r="H90" s="50" t="s">
        <v>19</v>
      </c>
      <c r="I90" s="44">
        <f t="shared" ref="I90:I93" si="71">AVERAGE(G90:H90)</f>
        <v>81</v>
      </c>
      <c r="J90" s="44">
        <f>I90*1</f>
        <v>81</v>
      </c>
      <c r="K90" s="46">
        <f t="shared" ref="K90:K93" si="72">LOG(J90)</f>
        <v>1.9084850188786497</v>
      </c>
      <c r="L90" s="210">
        <f t="shared" ref="L90" si="73">AVERAGE(J90:J93)</f>
        <v>107.5</v>
      </c>
      <c r="M90" s="212">
        <f t="shared" ref="M90" si="74">LOG(L90)</f>
        <v>2.0314084642516241</v>
      </c>
      <c r="N90" s="246">
        <f t="shared" ref="N90" si="75">STDEV(K90:K93)</f>
        <v>0.26064211070717253</v>
      </c>
      <c r="O90" s="273">
        <f>M100-M90</f>
        <v>4.3918374096851842</v>
      </c>
    </row>
    <row r="91" spans="2:15" ht="15" x14ac:dyDescent="0.25">
      <c r="B91" s="75" t="s">
        <v>113</v>
      </c>
      <c r="C91" s="205"/>
      <c r="D91" s="207"/>
      <c r="E91" s="205"/>
      <c r="F91" s="48" t="s">
        <v>18</v>
      </c>
      <c r="G91" s="49">
        <v>57</v>
      </c>
      <c r="H91" s="50" t="s">
        <v>19</v>
      </c>
      <c r="I91" s="49">
        <f t="shared" si="71"/>
        <v>57</v>
      </c>
      <c r="J91" s="49">
        <f t="shared" ref="J91:J93" si="76">I91*1</f>
        <v>57</v>
      </c>
      <c r="K91" s="51">
        <f t="shared" si="72"/>
        <v>1.7558748556724915</v>
      </c>
      <c r="L91" s="207"/>
      <c r="M91" s="213"/>
      <c r="N91" s="247"/>
      <c r="O91" s="274"/>
    </row>
    <row r="92" spans="2:15" ht="15" x14ac:dyDescent="0.25">
      <c r="B92" s="75" t="s">
        <v>114</v>
      </c>
      <c r="C92" s="205"/>
      <c r="D92" s="207"/>
      <c r="E92" s="205"/>
      <c r="F92" s="48" t="s">
        <v>18</v>
      </c>
      <c r="G92" s="49">
        <v>71</v>
      </c>
      <c r="H92" s="50" t="s">
        <v>19</v>
      </c>
      <c r="I92" s="49">
        <f t="shared" si="71"/>
        <v>71</v>
      </c>
      <c r="J92" s="49">
        <f t="shared" si="76"/>
        <v>71</v>
      </c>
      <c r="K92" s="51">
        <f t="shared" si="72"/>
        <v>1.8512583487190752</v>
      </c>
      <c r="L92" s="207"/>
      <c r="M92" s="213"/>
      <c r="N92" s="247"/>
      <c r="O92" s="274"/>
    </row>
    <row r="93" spans="2:15" ht="15.75" thickBot="1" x14ac:dyDescent="0.3">
      <c r="B93" s="80" t="s">
        <v>115</v>
      </c>
      <c r="C93" s="209"/>
      <c r="D93" s="207"/>
      <c r="E93" s="209"/>
      <c r="F93" s="48" t="s">
        <v>18</v>
      </c>
      <c r="G93" s="52">
        <v>221</v>
      </c>
      <c r="H93" s="50" t="s">
        <v>19</v>
      </c>
      <c r="I93" s="52">
        <f t="shared" si="71"/>
        <v>221</v>
      </c>
      <c r="J93" s="49">
        <f t="shared" si="76"/>
        <v>221</v>
      </c>
      <c r="K93" s="54">
        <f t="shared" si="72"/>
        <v>2.3443922736851106</v>
      </c>
      <c r="L93" s="211"/>
      <c r="M93" s="214"/>
      <c r="N93" s="248"/>
      <c r="O93" s="275"/>
    </row>
    <row r="94" spans="2:15" ht="15" customHeight="1" x14ac:dyDescent="0.2">
      <c r="B94" s="55" t="s">
        <v>70</v>
      </c>
      <c r="C94" s="258" t="s">
        <v>17</v>
      </c>
      <c r="D94" s="198" t="s">
        <v>34</v>
      </c>
      <c r="E94" s="141" t="s">
        <v>29</v>
      </c>
      <c r="F94" s="56">
        <f>10^-3</f>
        <v>1E-3</v>
      </c>
      <c r="G94" s="57">
        <v>11</v>
      </c>
      <c r="H94" s="57">
        <v>38</v>
      </c>
      <c r="I94" s="57">
        <f t="shared" si="42"/>
        <v>24.5</v>
      </c>
      <c r="J94" s="57">
        <f t="shared" ref="J94:J101" si="77">(1/F94)*I94*10</f>
        <v>245000</v>
      </c>
      <c r="K94" s="58">
        <f t="shared" si="44"/>
        <v>5.3891660843645326</v>
      </c>
      <c r="L94" s="202">
        <f>AVERAGE(J94:J95)</f>
        <v>625000</v>
      </c>
      <c r="M94" s="262">
        <f>LOG(L94)</f>
        <v>5.795880017344075</v>
      </c>
      <c r="N94" s="203">
        <f>STDEV(K94:K95)</f>
        <v>0.43345644088106566</v>
      </c>
      <c r="O94" s="240"/>
    </row>
    <row r="95" spans="2:15" ht="15" customHeight="1" x14ac:dyDescent="0.2">
      <c r="B95" s="133" t="s">
        <v>116</v>
      </c>
      <c r="C95" s="199"/>
      <c r="D95" s="199"/>
      <c r="E95" s="140" t="s">
        <v>82</v>
      </c>
      <c r="F95" s="134">
        <f>10^-3</f>
        <v>1E-3</v>
      </c>
      <c r="G95" s="135">
        <v>101</v>
      </c>
      <c r="H95" s="135">
        <v>100</v>
      </c>
      <c r="I95" s="135">
        <f t="shared" si="42"/>
        <v>100.5</v>
      </c>
      <c r="J95" s="135">
        <f t="shared" si="77"/>
        <v>1005000</v>
      </c>
      <c r="K95" s="136">
        <f t="shared" si="44"/>
        <v>6.0021660617565074</v>
      </c>
      <c r="L95" s="176"/>
      <c r="M95" s="178"/>
      <c r="N95" s="175"/>
      <c r="O95" s="241"/>
    </row>
    <row r="96" spans="2:15" ht="15" customHeight="1" x14ac:dyDescent="0.2">
      <c r="B96" s="59" t="s">
        <v>71</v>
      </c>
      <c r="C96" s="259"/>
      <c r="D96" s="200" t="s">
        <v>35</v>
      </c>
      <c r="E96" s="140" t="s">
        <v>29</v>
      </c>
      <c r="F96" s="60">
        <f t="shared" ref="F96:F101" si="78">10^-4</f>
        <v>1E-4</v>
      </c>
      <c r="G96" s="61">
        <v>28</v>
      </c>
      <c r="H96" s="61">
        <v>30</v>
      </c>
      <c r="I96" s="61">
        <f t="shared" si="42"/>
        <v>29</v>
      </c>
      <c r="J96" s="61">
        <f t="shared" si="77"/>
        <v>2900000</v>
      </c>
      <c r="K96" s="62">
        <f t="shared" si="44"/>
        <v>6.4623979978989565</v>
      </c>
      <c r="L96" s="176">
        <f t="shared" ref="L96" si="79">AVERAGE(J96:J97)</f>
        <v>3450000</v>
      </c>
      <c r="M96" s="178">
        <f t="shared" ref="M96" si="80">LOG(L96)</f>
        <v>6.5378190950732744</v>
      </c>
      <c r="N96" s="175">
        <f t="shared" ref="N96" si="81">STDEV(K96:K97)</f>
        <v>9.8755942627681156E-2</v>
      </c>
      <c r="O96" s="241"/>
    </row>
    <row r="97" spans="2:15" ht="15" customHeight="1" x14ac:dyDescent="0.2">
      <c r="B97" s="59" t="s">
        <v>117</v>
      </c>
      <c r="C97" s="259"/>
      <c r="D97" s="199"/>
      <c r="E97" s="140" t="s">
        <v>82</v>
      </c>
      <c r="F97" s="60">
        <f t="shared" si="78"/>
        <v>1E-4</v>
      </c>
      <c r="G97" s="61">
        <v>40</v>
      </c>
      <c r="H97" s="61">
        <v>40</v>
      </c>
      <c r="I97" s="61">
        <f t="shared" si="42"/>
        <v>40</v>
      </c>
      <c r="J97" s="61">
        <f t="shared" si="77"/>
        <v>4000000</v>
      </c>
      <c r="K97" s="62">
        <f t="shared" si="44"/>
        <v>6.6020599913279625</v>
      </c>
      <c r="L97" s="176"/>
      <c r="M97" s="178"/>
      <c r="N97" s="175"/>
      <c r="O97" s="241"/>
    </row>
    <row r="98" spans="2:15" ht="15" customHeight="1" x14ac:dyDescent="0.2">
      <c r="B98" s="59" t="s">
        <v>72</v>
      </c>
      <c r="C98" s="259"/>
      <c r="D98" s="200" t="s">
        <v>36</v>
      </c>
      <c r="E98" s="140" t="s">
        <v>29</v>
      </c>
      <c r="F98" s="60">
        <f t="shared" si="78"/>
        <v>1E-4</v>
      </c>
      <c r="G98" s="61">
        <v>30</v>
      </c>
      <c r="H98" s="61">
        <v>23</v>
      </c>
      <c r="I98" s="61">
        <f t="shared" si="42"/>
        <v>26.5</v>
      </c>
      <c r="J98" s="61">
        <f t="shared" si="77"/>
        <v>2650000</v>
      </c>
      <c r="K98" s="62">
        <f t="shared" si="44"/>
        <v>6.4232458739368079</v>
      </c>
      <c r="L98" s="176">
        <f>AVERAGE(J98:J99)</f>
        <v>2450000</v>
      </c>
      <c r="M98" s="178">
        <f t="shared" ref="M98" si="82">LOG(L98)</f>
        <v>6.3891660843645326</v>
      </c>
      <c r="N98" s="175">
        <f t="shared" ref="N98" si="83">STDEV(K98:K99)</f>
        <v>5.0249380798044849E-2</v>
      </c>
      <c r="O98" s="241"/>
    </row>
    <row r="99" spans="2:15" ht="15" customHeight="1" x14ac:dyDescent="0.2">
      <c r="B99" s="137" t="s">
        <v>118</v>
      </c>
      <c r="C99" s="200"/>
      <c r="D99" s="199"/>
      <c r="E99" s="140" t="s">
        <v>82</v>
      </c>
      <c r="F99" s="60">
        <f t="shared" si="78"/>
        <v>1E-4</v>
      </c>
      <c r="G99" s="138">
        <v>22</v>
      </c>
      <c r="H99" s="138">
        <v>23</v>
      </c>
      <c r="I99" s="138">
        <f t="shared" si="42"/>
        <v>22.5</v>
      </c>
      <c r="J99" s="138">
        <f t="shared" si="77"/>
        <v>2250000</v>
      </c>
      <c r="K99" s="139">
        <f t="shared" si="44"/>
        <v>6.3521825181113627</v>
      </c>
      <c r="L99" s="176"/>
      <c r="M99" s="178"/>
      <c r="N99" s="175"/>
      <c r="O99" s="241"/>
    </row>
    <row r="100" spans="2:15" ht="15" customHeight="1" x14ac:dyDescent="0.2">
      <c r="B100" s="137" t="s">
        <v>73</v>
      </c>
      <c r="C100" s="200"/>
      <c r="D100" s="200" t="s">
        <v>37</v>
      </c>
      <c r="E100" s="140" t="s">
        <v>29</v>
      </c>
      <c r="F100" s="60">
        <f t="shared" si="78"/>
        <v>1E-4</v>
      </c>
      <c r="G100" s="61">
        <v>45</v>
      </c>
      <c r="H100" s="61">
        <v>31</v>
      </c>
      <c r="I100" s="61">
        <f t="shared" ref="I100" si="84">AVERAGE(G100:H100)</f>
        <v>38</v>
      </c>
      <c r="J100" s="61">
        <f t="shared" ref="J100" si="85">(1/F100)*I100*10</f>
        <v>3800000</v>
      </c>
      <c r="K100" s="62">
        <f t="shared" ref="K100" si="86">LOG(J100)</f>
        <v>6.5797835966168101</v>
      </c>
      <c r="L100" s="176">
        <f>AVERAGE(J100:J101)</f>
        <v>2650000</v>
      </c>
      <c r="M100" s="178">
        <f t="shared" ref="M100" si="87">LOG(L100)</f>
        <v>6.4232458739368079</v>
      </c>
      <c r="N100" s="180">
        <f t="shared" ref="N100" si="88">STDEV(K100:K101)</f>
        <v>0.28545358940252297</v>
      </c>
      <c r="O100" s="241"/>
    </row>
    <row r="101" spans="2:15" ht="15.75" customHeight="1" thickBot="1" x14ac:dyDescent="0.25">
      <c r="B101" s="63" t="s">
        <v>119</v>
      </c>
      <c r="C101" s="260"/>
      <c r="D101" s="201"/>
      <c r="E101" s="142" t="s">
        <v>82</v>
      </c>
      <c r="F101" s="64">
        <f t="shared" si="78"/>
        <v>1E-4</v>
      </c>
      <c r="G101" s="143">
        <v>17</v>
      </c>
      <c r="H101" s="143">
        <v>13</v>
      </c>
      <c r="I101" s="143">
        <f t="shared" si="42"/>
        <v>15</v>
      </c>
      <c r="J101" s="143">
        <f t="shared" si="77"/>
        <v>1500000</v>
      </c>
      <c r="K101" s="144">
        <f t="shared" si="44"/>
        <v>6.1760912590556813</v>
      </c>
      <c r="L101" s="177"/>
      <c r="M101" s="179"/>
      <c r="N101" s="181"/>
      <c r="O101" s="242"/>
    </row>
    <row r="103" spans="2:15" ht="15" thickBot="1" x14ac:dyDescent="0.25"/>
    <row r="104" spans="2:15" ht="16.5" thickBot="1" x14ac:dyDescent="0.3">
      <c r="B104" s="263" t="s">
        <v>16</v>
      </c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5"/>
    </row>
    <row r="105" spans="2:15" ht="30.75" thickBot="1" x14ac:dyDescent="0.25">
      <c r="B105" s="93" t="s">
        <v>2</v>
      </c>
      <c r="C105" s="70" t="s">
        <v>12</v>
      </c>
      <c r="D105" s="17" t="s">
        <v>33</v>
      </c>
      <c r="E105" s="94" t="s">
        <v>3</v>
      </c>
      <c r="F105" s="94" t="s">
        <v>4</v>
      </c>
      <c r="G105" s="94" t="s">
        <v>5</v>
      </c>
      <c r="H105" s="94" t="s">
        <v>6</v>
      </c>
      <c r="I105" s="94" t="s">
        <v>7</v>
      </c>
      <c r="J105" s="94" t="s">
        <v>8</v>
      </c>
      <c r="K105" s="94" t="s">
        <v>9</v>
      </c>
      <c r="L105" s="94" t="s">
        <v>10</v>
      </c>
      <c r="M105" s="95" t="s">
        <v>11</v>
      </c>
    </row>
    <row r="106" spans="2:15" x14ac:dyDescent="0.2">
      <c r="B106" s="123" t="s">
        <v>74</v>
      </c>
      <c r="C106" s="151" t="s">
        <v>29</v>
      </c>
      <c r="D106" s="182" t="s">
        <v>34</v>
      </c>
      <c r="E106" s="120">
        <f>10^-1</f>
        <v>0.1</v>
      </c>
      <c r="F106" s="96">
        <v>1</v>
      </c>
      <c r="G106" s="45">
        <v>0</v>
      </c>
      <c r="H106" s="96">
        <v>1</v>
      </c>
      <c r="I106" s="96">
        <f>(1/E106)*H106*1</f>
        <v>10</v>
      </c>
      <c r="J106" s="97">
        <f t="shared" ref="J106:J113" si="89">LOG(I106)</f>
        <v>1</v>
      </c>
      <c r="K106" s="182">
        <f>AVERAGE(I106:I113)</f>
        <v>10</v>
      </c>
      <c r="L106" s="277">
        <f t="shared" ref="L106" si="90">LOG(K106)</f>
        <v>1</v>
      </c>
      <c r="M106" s="280">
        <f t="shared" ref="M106" si="91">STDEV(J106:J113)</f>
        <v>0</v>
      </c>
    </row>
    <row r="107" spans="2:15" x14ac:dyDescent="0.2">
      <c r="B107" s="150" t="s">
        <v>120</v>
      </c>
      <c r="C107" s="8" t="s">
        <v>82</v>
      </c>
      <c r="D107" s="173"/>
      <c r="E107" s="152">
        <f>10^-1</f>
        <v>0.1</v>
      </c>
      <c r="F107" s="153">
        <v>0</v>
      </c>
      <c r="G107" s="129">
        <v>0</v>
      </c>
      <c r="H107" s="153">
        <v>1</v>
      </c>
      <c r="I107" s="153">
        <f t="shared" ref="I107:I113" si="92">(1/E107)*H107*1</f>
        <v>10</v>
      </c>
      <c r="J107" s="154">
        <f t="shared" si="89"/>
        <v>1</v>
      </c>
      <c r="K107" s="276"/>
      <c r="L107" s="278"/>
      <c r="M107" s="281"/>
    </row>
    <row r="108" spans="2:15" x14ac:dyDescent="0.2">
      <c r="B108" s="7" t="s">
        <v>75</v>
      </c>
      <c r="C108" s="8" t="s">
        <v>29</v>
      </c>
      <c r="D108" s="172" t="s">
        <v>35</v>
      </c>
      <c r="E108" s="121">
        <f t="shared" ref="E108:E113" si="93">10^-1</f>
        <v>0.1</v>
      </c>
      <c r="F108" s="9">
        <v>0</v>
      </c>
      <c r="G108" s="50">
        <v>0</v>
      </c>
      <c r="H108" s="9">
        <v>1</v>
      </c>
      <c r="I108" s="9">
        <f t="shared" si="92"/>
        <v>10</v>
      </c>
      <c r="J108" s="10">
        <f t="shared" si="89"/>
        <v>1</v>
      </c>
      <c r="K108" s="276"/>
      <c r="L108" s="278"/>
      <c r="M108" s="281"/>
    </row>
    <row r="109" spans="2:15" x14ac:dyDescent="0.2">
      <c r="B109" s="7" t="s">
        <v>121</v>
      </c>
      <c r="C109" s="8" t="s">
        <v>82</v>
      </c>
      <c r="D109" s="173"/>
      <c r="E109" s="121">
        <f t="shared" si="93"/>
        <v>0.1</v>
      </c>
      <c r="F109" s="9">
        <v>0</v>
      </c>
      <c r="G109" s="50">
        <v>0</v>
      </c>
      <c r="H109" s="9">
        <v>1</v>
      </c>
      <c r="I109" s="9">
        <f t="shared" si="92"/>
        <v>10</v>
      </c>
      <c r="J109" s="10">
        <f t="shared" si="89"/>
        <v>1</v>
      </c>
      <c r="K109" s="276"/>
      <c r="L109" s="278"/>
      <c r="M109" s="281"/>
    </row>
    <row r="110" spans="2:15" x14ac:dyDescent="0.2">
      <c r="B110" s="7" t="s">
        <v>76</v>
      </c>
      <c r="C110" s="8" t="s">
        <v>29</v>
      </c>
      <c r="D110" s="172" t="s">
        <v>36</v>
      </c>
      <c r="E110" s="121">
        <f t="shared" si="93"/>
        <v>0.1</v>
      </c>
      <c r="F110" s="9">
        <v>0</v>
      </c>
      <c r="G110" s="50">
        <v>0</v>
      </c>
      <c r="H110" s="9">
        <v>1</v>
      </c>
      <c r="I110" s="9">
        <f t="shared" si="92"/>
        <v>10</v>
      </c>
      <c r="J110" s="10">
        <f t="shared" si="89"/>
        <v>1</v>
      </c>
      <c r="K110" s="276"/>
      <c r="L110" s="278"/>
      <c r="M110" s="281"/>
    </row>
    <row r="111" spans="2:15" x14ac:dyDescent="0.2">
      <c r="B111" s="155" t="s">
        <v>122</v>
      </c>
      <c r="C111" s="8" t="s">
        <v>82</v>
      </c>
      <c r="D111" s="173"/>
      <c r="E111" s="156">
        <f t="shared" si="93"/>
        <v>0.1</v>
      </c>
      <c r="F111" s="157">
        <v>0</v>
      </c>
      <c r="G111" s="103">
        <v>0</v>
      </c>
      <c r="H111" s="157">
        <v>1</v>
      </c>
      <c r="I111" s="157">
        <f t="shared" si="92"/>
        <v>10</v>
      </c>
      <c r="J111" s="158">
        <f t="shared" si="89"/>
        <v>1</v>
      </c>
      <c r="K111" s="276"/>
      <c r="L111" s="278"/>
      <c r="M111" s="281"/>
    </row>
    <row r="112" spans="2:15" ht="15" customHeight="1" x14ac:dyDescent="0.2">
      <c r="B112" s="155" t="s">
        <v>77</v>
      </c>
      <c r="C112" s="8" t="s">
        <v>29</v>
      </c>
      <c r="D112" s="172" t="s">
        <v>37</v>
      </c>
      <c r="E112" s="156">
        <f t="shared" si="93"/>
        <v>0.1</v>
      </c>
      <c r="F112" s="157">
        <v>0</v>
      </c>
      <c r="G112" s="103">
        <v>0</v>
      </c>
      <c r="H112" s="157">
        <v>1</v>
      </c>
      <c r="I112" s="157">
        <f t="shared" si="92"/>
        <v>10</v>
      </c>
      <c r="J112" s="158">
        <f t="shared" si="89"/>
        <v>1</v>
      </c>
      <c r="K112" s="276"/>
      <c r="L112" s="278"/>
      <c r="M112" s="281"/>
    </row>
    <row r="113" spans="2:13" ht="15" thickBot="1" x14ac:dyDescent="0.25">
      <c r="B113" s="11" t="s">
        <v>123</v>
      </c>
      <c r="C113" s="12" t="s">
        <v>82</v>
      </c>
      <c r="D113" s="174"/>
      <c r="E113" s="122">
        <f t="shared" si="93"/>
        <v>0.1</v>
      </c>
      <c r="F113" s="13">
        <v>0</v>
      </c>
      <c r="G113" s="53">
        <v>0</v>
      </c>
      <c r="H113" s="13">
        <v>1</v>
      </c>
      <c r="I113" s="13">
        <f t="shared" si="92"/>
        <v>10</v>
      </c>
      <c r="J113" s="14">
        <f t="shared" si="89"/>
        <v>1</v>
      </c>
      <c r="K113" s="174"/>
      <c r="L113" s="279"/>
      <c r="M113" s="282"/>
    </row>
  </sheetData>
  <mergeCells count="158">
    <mergeCell ref="L82:L85"/>
    <mergeCell ref="O90:O93"/>
    <mergeCell ref="L94:L95"/>
    <mergeCell ref="K106:K113"/>
    <mergeCell ref="L106:L113"/>
    <mergeCell ref="M106:M113"/>
    <mergeCell ref="O78:O81"/>
    <mergeCell ref="O86:O89"/>
    <mergeCell ref="L86:L89"/>
    <mergeCell ref="M86:M89"/>
    <mergeCell ref="N86:N89"/>
    <mergeCell ref="M94:M95"/>
    <mergeCell ref="N94:N95"/>
    <mergeCell ref="O94:O101"/>
    <mergeCell ref="L96:L97"/>
    <mergeCell ref="M96:M97"/>
    <mergeCell ref="N96:N97"/>
    <mergeCell ref="L98:L99"/>
    <mergeCell ref="M98:M99"/>
    <mergeCell ref="M82:M85"/>
    <mergeCell ref="N82:N85"/>
    <mergeCell ref="O82:O85"/>
    <mergeCell ref="D90:D93"/>
    <mergeCell ref="E90:E93"/>
    <mergeCell ref="D94:D95"/>
    <mergeCell ref="D96:D97"/>
    <mergeCell ref="D98:D99"/>
    <mergeCell ref="D100:D101"/>
    <mergeCell ref="C82:C85"/>
    <mergeCell ref="D82:D85"/>
    <mergeCell ref="E82:E85"/>
    <mergeCell ref="C70:C73"/>
    <mergeCell ref="E70:E73"/>
    <mergeCell ref="C62:C65"/>
    <mergeCell ref="E62:E65"/>
    <mergeCell ref="M42:M45"/>
    <mergeCell ref="L62:L65"/>
    <mergeCell ref="M62:M65"/>
    <mergeCell ref="B60:O60"/>
    <mergeCell ref="C42:C45"/>
    <mergeCell ref="E42:E45"/>
    <mergeCell ref="C50:C57"/>
    <mergeCell ref="O42:O45"/>
    <mergeCell ref="O62:O65"/>
    <mergeCell ref="L42:L45"/>
    <mergeCell ref="O70:O73"/>
    <mergeCell ref="N42:N45"/>
    <mergeCell ref="N62:N65"/>
    <mergeCell ref="L70:L73"/>
    <mergeCell ref="M70:M73"/>
    <mergeCell ref="N70:N73"/>
    <mergeCell ref="M50:M51"/>
    <mergeCell ref="M52:M53"/>
    <mergeCell ref="M54:M55"/>
    <mergeCell ref="M56:M57"/>
    <mergeCell ref="B16:O16"/>
    <mergeCell ref="C34:C37"/>
    <mergeCell ref="E34:E37"/>
    <mergeCell ref="M34:M37"/>
    <mergeCell ref="N26:N29"/>
    <mergeCell ref="N34:N37"/>
    <mergeCell ref="C18:C21"/>
    <mergeCell ref="C26:C29"/>
    <mergeCell ref="E18:E21"/>
    <mergeCell ref="E26:E29"/>
    <mergeCell ref="O18:O21"/>
    <mergeCell ref="O26:O29"/>
    <mergeCell ref="O34:O37"/>
    <mergeCell ref="M26:M29"/>
    <mergeCell ref="L18:L21"/>
    <mergeCell ref="N18:N21"/>
    <mergeCell ref="D18:D21"/>
    <mergeCell ref="D26:D29"/>
    <mergeCell ref="D34:D37"/>
    <mergeCell ref="L26:L29"/>
    <mergeCell ref="L34:L37"/>
    <mergeCell ref="M18:M21"/>
    <mergeCell ref="N22:N25"/>
    <mergeCell ref="O22:O25"/>
    <mergeCell ref="N30:N33"/>
    <mergeCell ref="O30:O33"/>
    <mergeCell ref="N38:N41"/>
    <mergeCell ref="O38:O41"/>
    <mergeCell ref="D70:D73"/>
    <mergeCell ref="D78:D81"/>
    <mergeCell ref="O50:O57"/>
    <mergeCell ref="O74:O77"/>
    <mergeCell ref="N46:N49"/>
    <mergeCell ref="O46:O49"/>
    <mergeCell ref="D42:D45"/>
    <mergeCell ref="E78:E81"/>
    <mergeCell ref="L78:L81"/>
    <mergeCell ref="M78:M81"/>
    <mergeCell ref="N78:N81"/>
    <mergeCell ref="C30:C33"/>
    <mergeCell ref="D30:D33"/>
    <mergeCell ref="E30:E33"/>
    <mergeCell ref="L30:L33"/>
    <mergeCell ref="M30:M33"/>
    <mergeCell ref="C22:C25"/>
    <mergeCell ref="D22:D25"/>
    <mergeCell ref="E22:E25"/>
    <mergeCell ref="L22:L25"/>
    <mergeCell ref="M22:M25"/>
    <mergeCell ref="C46:C49"/>
    <mergeCell ref="D46:D49"/>
    <mergeCell ref="E46:E49"/>
    <mergeCell ref="L46:L49"/>
    <mergeCell ref="M46:M49"/>
    <mergeCell ref="C38:C41"/>
    <mergeCell ref="D38:D41"/>
    <mergeCell ref="E38:E41"/>
    <mergeCell ref="L38:L41"/>
    <mergeCell ref="M38:M41"/>
    <mergeCell ref="C66:C69"/>
    <mergeCell ref="D66:D69"/>
    <mergeCell ref="E66:E69"/>
    <mergeCell ref="L66:L69"/>
    <mergeCell ref="M66:M69"/>
    <mergeCell ref="N66:N69"/>
    <mergeCell ref="O66:O69"/>
    <mergeCell ref="D50:D51"/>
    <mergeCell ref="D52:D53"/>
    <mergeCell ref="D54:D55"/>
    <mergeCell ref="D56:D57"/>
    <mergeCell ref="L50:L51"/>
    <mergeCell ref="L52:L53"/>
    <mergeCell ref="L54:L55"/>
    <mergeCell ref="L56:L57"/>
    <mergeCell ref="D62:D65"/>
    <mergeCell ref="N50:N51"/>
    <mergeCell ref="N52:N53"/>
    <mergeCell ref="N54:N55"/>
    <mergeCell ref="N56:N57"/>
    <mergeCell ref="C74:C77"/>
    <mergeCell ref="D74:D77"/>
    <mergeCell ref="E74:E77"/>
    <mergeCell ref="L74:L77"/>
    <mergeCell ref="M74:M77"/>
    <mergeCell ref="D108:D109"/>
    <mergeCell ref="D110:D111"/>
    <mergeCell ref="D112:D113"/>
    <mergeCell ref="N98:N99"/>
    <mergeCell ref="L100:L101"/>
    <mergeCell ref="M100:M101"/>
    <mergeCell ref="N100:N101"/>
    <mergeCell ref="D106:D107"/>
    <mergeCell ref="N74:N77"/>
    <mergeCell ref="C94:C101"/>
    <mergeCell ref="B104:M104"/>
    <mergeCell ref="C78:C81"/>
    <mergeCell ref="C86:C89"/>
    <mergeCell ref="E86:E89"/>
    <mergeCell ref="C90:C93"/>
    <mergeCell ref="L90:L93"/>
    <mergeCell ref="M90:M93"/>
    <mergeCell ref="N90:N93"/>
    <mergeCell ref="D86:D89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Hurst, Savannah M CTR (US)</dc:creator>
  <cp:lastModifiedBy>Hurst, Savannah M CTR (US)</cp:lastModifiedBy>
  <cp:lastPrinted>2018-08-16T15:49:53Z</cp:lastPrinted>
  <dcterms:created xsi:type="dcterms:W3CDTF">2018-08-16T15:10:09Z</dcterms:created>
  <dcterms:modified xsi:type="dcterms:W3CDTF">2018-11-01T16:49:40Z</dcterms:modified>
</cp:coreProperties>
</file>