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M:\Manuscripts and CV\In Preparation\Author\Passive GI\Data\"/>
    </mc:Choice>
  </mc:AlternateContent>
  <xr:revisionPtr revIDLastSave="0" documentId="13_ncr:1_{DBA3C8DC-93AE-4DDA-A35F-2972DBAA8EA5}" xr6:coauthVersionLast="36" xr6:coauthVersionMax="36" xr10:uidLastSave="{00000000-0000-0000-0000-000000000000}"/>
  <bookViews>
    <workbookView xWindow="0" yWindow="0" windowWidth="15735" windowHeight="8490" xr2:uid="{00000000-000D-0000-FFFF-FFFF00000000}"/>
  </bookViews>
  <sheets>
    <sheet name="Detroit" sheetId="2" r:id="rId1"/>
    <sheet name="Sheet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2" i="2" l="1"/>
  <c r="L2" i="2" s="1"/>
  <c r="M2" i="2" s="1"/>
  <c r="F2" i="2"/>
  <c r="D2" i="2"/>
  <c r="H2" i="2" s="1"/>
  <c r="I2" i="2" l="1"/>
  <c r="J2" i="2" s="1"/>
  <c r="N2" i="2" s="1"/>
  <c r="O2" i="2" s="1"/>
  <c r="P2" i="2" s="1"/>
  <c r="T11" i="1"/>
  <c r="U11" i="1" s="1"/>
  <c r="V11" i="1" s="1"/>
  <c r="Q11" i="1"/>
  <c r="O11" i="1"/>
  <c r="M11" i="1"/>
  <c r="T10" i="1"/>
  <c r="U10" i="1" s="1"/>
  <c r="V10" i="1" s="1"/>
  <c r="O10" i="1"/>
  <c r="M10" i="1"/>
  <c r="Q10" i="1" s="1"/>
  <c r="R10" i="1" s="1"/>
  <c r="S10" i="1" s="1"/>
  <c r="T9" i="1"/>
  <c r="U9" i="1" s="1"/>
  <c r="V9" i="1" s="1"/>
  <c r="O9" i="1"/>
  <c r="M9" i="1"/>
  <c r="Q9" i="1" s="1"/>
  <c r="R9" i="1" s="1"/>
  <c r="S9" i="1" s="1"/>
  <c r="T8" i="1"/>
  <c r="U8" i="1" s="1"/>
  <c r="V8" i="1" s="1"/>
  <c r="O8" i="1"/>
  <c r="M8" i="1"/>
  <c r="Q8" i="1" s="1"/>
  <c r="R8" i="1" s="1"/>
  <c r="S8" i="1" s="1"/>
  <c r="M3" i="1"/>
  <c r="Q3" i="1" s="1"/>
  <c r="O3" i="1"/>
  <c r="T3" i="1"/>
  <c r="U3" i="1" s="1"/>
  <c r="V3" i="1" s="1"/>
  <c r="M4" i="1"/>
  <c r="Q4" i="1" s="1"/>
  <c r="O4" i="1"/>
  <c r="T4" i="1"/>
  <c r="U4" i="1" s="1"/>
  <c r="V4" i="1" s="1"/>
  <c r="M5" i="1"/>
  <c r="O5" i="1"/>
  <c r="Q5" i="1"/>
  <c r="R5" i="1" s="1"/>
  <c r="S5" i="1" s="1"/>
  <c r="T5" i="1"/>
  <c r="U5" i="1" s="1"/>
  <c r="V5" i="1" s="1"/>
  <c r="T2" i="1"/>
  <c r="U2" i="1" s="1"/>
  <c r="V2" i="1" s="1"/>
  <c r="O2" i="1"/>
  <c r="M2" i="1"/>
  <c r="Q2" i="1" s="1"/>
  <c r="R2" i="1" s="1"/>
  <c r="S2" i="1" s="1"/>
  <c r="R3" i="1" l="1"/>
  <c r="S3" i="1" s="1"/>
  <c r="W9" i="1"/>
  <c r="X9" i="1" s="1"/>
  <c r="Y9" i="1" s="1"/>
  <c r="W10" i="1"/>
  <c r="X10" i="1" s="1"/>
  <c r="Y10" i="1" s="1"/>
  <c r="R4" i="1"/>
  <c r="S4" i="1" s="1"/>
  <c r="W4" i="1" s="1"/>
  <c r="X4" i="1" s="1"/>
  <c r="Y4" i="1" s="1"/>
  <c r="R11" i="1"/>
  <c r="S11" i="1" s="1"/>
  <c r="W11" i="1"/>
  <c r="X11" i="1" s="1"/>
  <c r="Y11" i="1" s="1"/>
  <c r="W8" i="1"/>
  <c r="X8" i="1" s="1"/>
  <c r="Y8" i="1" s="1"/>
  <c r="W5" i="1"/>
  <c r="X5" i="1" s="1"/>
  <c r="Y5" i="1" s="1"/>
  <c r="W3" i="1"/>
  <c r="X3" i="1" s="1"/>
  <c r="Y3" i="1" s="1"/>
  <c r="W2" i="1"/>
  <c r="X2" i="1" s="1"/>
  <c r="Y2" i="1" s="1"/>
</calcChain>
</file>

<file path=xl/sharedStrings.xml><?xml version="1.0" encoding="utf-8"?>
<sst xmlns="http://schemas.openxmlformats.org/spreadsheetml/2006/main" count="54" uniqueCount="34">
  <si>
    <t>Metro_Area</t>
  </si>
  <si>
    <t>Cemetery (m2)</t>
  </si>
  <si>
    <t>County park (m2)</t>
  </si>
  <si>
    <t>Golf course (m2)</t>
  </si>
  <si>
    <t>Local park (m2)</t>
  </si>
  <si>
    <t>National park or forest (m2)</t>
  </si>
  <si>
    <t>Regional park (m2)</t>
  </si>
  <si>
    <t>State park or forest (m2)</t>
  </si>
  <si>
    <t xml:space="preserve">Total_GreenSapce (m2) </t>
  </si>
  <si>
    <t>County_Area (m2)</t>
  </si>
  <si>
    <t>Percent_ParksGolfCemetaries</t>
  </si>
  <si>
    <t>surface horizon depth cm</t>
  </si>
  <si>
    <t>surface horizon depth (m)</t>
  </si>
  <si>
    <t>BD g_cm3</t>
  </si>
  <si>
    <t>BD kg/m3</t>
  </si>
  <si>
    <t>BC g/kg</t>
  </si>
  <si>
    <t>soil volume m3</t>
  </si>
  <si>
    <t>soil mass kg</t>
  </si>
  <si>
    <t>mass BC g</t>
  </si>
  <si>
    <t>nmol PHE(/g sorbent max)</t>
  </si>
  <si>
    <t>mol PHE /g BC max</t>
  </si>
  <si>
    <t>g PHE / g BC</t>
  </si>
  <si>
    <t>g PHE across city</t>
  </si>
  <si>
    <t>kg</t>
  </si>
  <si>
    <t>Atlanta-Sandy Springs-Roswell, GA</t>
  </si>
  <si>
    <t>Philadelphia-Camden-Wilmington, PA-NJ-DE-MD</t>
  </si>
  <si>
    <t>Portland-South Portland, ME</t>
  </si>
  <si>
    <t>San Juan-Carolina-Caguas, PR</t>
  </si>
  <si>
    <t>Metric Ton PHE capacity</t>
  </si>
  <si>
    <t>Detroit All Soils</t>
  </si>
  <si>
    <t xml:space="preserve">11 sq. mi. of green/open space in Detroit </t>
  </si>
  <si>
    <t>Detroit All Soils defined as all soils (to 0.2m depth) under total greenspace area</t>
  </si>
  <si>
    <t>This calculation approach follows that presented in:</t>
  </si>
  <si>
    <t>Black carbon in urban soils: implications for water quality management with green infrastructure. 2018. Schifman, L.A., A. Prues, K. Gilkey, Shuster, WD*. Science of the Total Environment. https://doi.org/10.1016/j.scitotenv.2018.06.396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</si>
</sst>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9" tint="0.79998168889431442"/>
        <bgColor theme="4" tint="0.79998168889431442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NumberFormat="1"/>
    <xf numFmtId="0" fontId="0" fillId="4" borderId="0" xfId="0" applyNumberFormat="1" applyFill="1"/>
    <xf numFmtId="164" fontId="0" fillId="0" borderId="0" xfId="1" applyNumberFormat="1" applyFont="1"/>
    <xf numFmtId="11" fontId="0" fillId="0" borderId="0" xfId="0" applyNumberFormat="1"/>
    <xf numFmtId="2" fontId="0" fillId="0" borderId="0" xfId="0" applyNumberFormat="1"/>
    <xf numFmtId="11" fontId="0" fillId="4" borderId="0" xfId="0" applyNumberFormat="1" applyFill="1"/>
    <xf numFmtId="0" fontId="0" fillId="0" borderId="0" xfId="0" applyNumberFormat="1" applyFill="1"/>
    <xf numFmtId="0" fontId="0" fillId="0" borderId="0" xfId="0" applyFill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1"/>
  <sheetViews>
    <sheetView tabSelected="1" workbookViewId="0">
      <selection activeCell="H7" sqref="H7"/>
    </sheetView>
  </sheetViews>
  <sheetFormatPr defaultColWidth="8.85546875" defaultRowHeight="15" x14ac:dyDescent="0.25"/>
  <cols>
    <col min="1" max="1" width="14.85546875" bestFit="1" customWidth="1"/>
  </cols>
  <sheetData>
    <row r="1" spans="1:18" s="4" customFormat="1" ht="60" x14ac:dyDescent="0.25">
      <c r="A1" s="1" t="s">
        <v>0</v>
      </c>
      <c r="B1" s="2" t="s">
        <v>8</v>
      </c>
      <c r="C1" s="3" t="s">
        <v>11</v>
      </c>
      <c r="D1" s="3" t="s">
        <v>12</v>
      </c>
      <c r="E1" s="3" t="s">
        <v>13</v>
      </c>
      <c r="F1" s="3" t="s">
        <v>14</v>
      </c>
      <c r="G1" s="3" t="s">
        <v>15</v>
      </c>
      <c r="H1" s="3" t="s">
        <v>16</v>
      </c>
      <c r="I1" s="3" t="s">
        <v>17</v>
      </c>
      <c r="J1" s="3" t="s">
        <v>18</v>
      </c>
      <c r="K1" s="3" t="s">
        <v>19</v>
      </c>
      <c r="L1" s="3" t="s">
        <v>20</v>
      </c>
      <c r="M1" s="3" t="s">
        <v>21</v>
      </c>
      <c r="N1" s="3" t="s">
        <v>22</v>
      </c>
      <c r="O1" s="3" t="s">
        <v>23</v>
      </c>
      <c r="P1" s="3" t="s">
        <v>28</v>
      </c>
    </row>
    <row r="2" spans="1:18" x14ac:dyDescent="0.25">
      <c r="A2" t="s">
        <v>29</v>
      </c>
      <c r="B2" s="10">
        <v>28500000</v>
      </c>
      <c r="C2">
        <v>20</v>
      </c>
      <c r="D2">
        <f>C2/100</f>
        <v>0.2</v>
      </c>
      <c r="E2">
        <v>1.4</v>
      </c>
      <c r="F2">
        <f t="shared" ref="F2:F3" si="0">E2*1000</f>
        <v>1400</v>
      </c>
      <c r="G2">
        <v>14.2</v>
      </c>
      <c r="H2" s="8">
        <f>B2*D2</f>
        <v>5700000</v>
      </c>
      <c r="I2" s="8">
        <f>H2*F2</f>
        <v>7980000000</v>
      </c>
      <c r="J2" s="8">
        <f>I2*G2</f>
        <v>113316000000</v>
      </c>
      <c r="K2">
        <f>(10^5.02)</f>
        <v>104712.85480508996</v>
      </c>
      <c r="L2">
        <f>K2*(10^-9)</f>
        <v>1.0471285480508996E-4</v>
      </c>
      <c r="M2">
        <f>L2*178</f>
        <v>1.8638888155306014E-2</v>
      </c>
      <c r="N2" s="8">
        <f>M2*J2</f>
        <v>2112084250.2066562</v>
      </c>
      <c r="O2" s="8">
        <f>N2/1000</f>
        <v>2112084.2502066563</v>
      </c>
      <c r="P2" s="8">
        <f>O2/1000</f>
        <v>2112.0842502066562</v>
      </c>
      <c r="R2" t="s">
        <v>30</v>
      </c>
    </row>
    <row r="3" spans="1:18" x14ac:dyDescent="0.25">
      <c r="B3" s="10"/>
      <c r="H3" s="8"/>
      <c r="I3" s="8"/>
      <c r="N3" s="8"/>
      <c r="O3" s="8"/>
      <c r="P3" s="8"/>
    </row>
    <row r="4" spans="1:18" x14ac:dyDescent="0.25">
      <c r="B4" s="11"/>
      <c r="H4" s="8"/>
      <c r="I4" s="8"/>
      <c r="N4" s="8"/>
      <c r="O4" s="8"/>
      <c r="P4" s="8"/>
    </row>
    <row r="5" spans="1:18" x14ac:dyDescent="0.25">
      <c r="A5" t="s">
        <v>31</v>
      </c>
      <c r="B5" s="11"/>
      <c r="H5" s="8"/>
      <c r="I5" s="8"/>
      <c r="N5" s="8"/>
      <c r="O5" s="8"/>
      <c r="P5" s="8"/>
    </row>
    <row r="6" spans="1:18" x14ac:dyDescent="0.25">
      <c r="B6" s="12"/>
    </row>
    <row r="7" spans="1:18" x14ac:dyDescent="0.25">
      <c r="A7" t="s">
        <v>32</v>
      </c>
      <c r="B7" s="12"/>
    </row>
    <row r="8" spans="1:18" x14ac:dyDescent="0.25">
      <c r="B8" s="11"/>
      <c r="C8" s="9"/>
      <c r="H8" s="8"/>
      <c r="I8" s="8"/>
      <c r="N8" s="8"/>
      <c r="O8" s="8"/>
      <c r="P8" s="8"/>
    </row>
    <row r="9" spans="1:18" x14ac:dyDescent="0.25">
      <c r="A9" t="s">
        <v>33</v>
      </c>
      <c r="B9" s="11"/>
      <c r="C9" s="9"/>
      <c r="H9" s="8"/>
      <c r="I9" s="8"/>
      <c r="N9" s="8"/>
      <c r="O9" s="8"/>
      <c r="P9" s="8"/>
    </row>
    <row r="10" spans="1:18" x14ac:dyDescent="0.25">
      <c r="B10" s="11"/>
      <c r="C10" s="9"/>
      <c r="H10" s="8"/>
      <c r="I10" s="8"/>
      <c r="N10" s="8"/>
      <c r="O10" s="8"/>
      <c r="P10" s="8"/>
    </row>
    <row r="11" spans="1:18" x14ac:dyDescent="0.25">
      <c r="B11" s="11"/>
      <c r="C11" s="9"/>
      <c r="H11" s="8"/>
      <c r="I11" s="8"/>
      <c r="N11" s="8"/>
      <c r="O11" s="8"/>
      <c r="P11" s="8"/>
    </row>
  </sheetData>
  <conditionalFormatting sqref="P2:P5"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{D0A3B898-C6DB-4C20-8D4F-6E145A7A450C}</x14:id>
        </ext>
      </extLst>
    </cfRule>
  </conditionalFormatting>
  <conditionalFormatting sqref="B2:B5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{91A02059-7CDD-4F02-B22C-77F410BDE345}</x14:id>
        </ext>
      </extLst>
    </cfRule>
  </conditionalFormatting>
  <conditionalFormatting sqref="P8:P11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{398B712B-A060-4365-8148-61E59FE44B7B}</x14:id>
        </ext>
      </extLst>
    </cfRule>
  </conditionalFormatting>
  <conditionalFormatting sqref="B8:B11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{0A7B6FAC-ED79-4522-BB1A-073D46AB0136}</x14:id>
        </ext>
      </extLst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0A3B898-C6DB-4C20-8D4F-6E145A7A450C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P2:P5</xm:sqref>
        </x14:conditionalFormatting>
        <x14:conditionalFormatting xmlns:xm="http://schemas.microsoft.com/office/excel/2006/main">
          <x14:cfRule type="dataBar" id="{91A02059-7CDD-4F02-B22C-77F410BDE345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B2:B5</xm:sqref>
        </x14:conditionalFormatting>
        <x14:conditionalFormatting xmlns:xm="http://schemas.microsoft.com/office/excel/2006/main">
          <x14:cfRule type="dataBar" id="{398B712B-A060-4365-8148-61E59FE44B7B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P8:P11</xm:sqref>
        </x14:conditionalFormatting>
        <x14:conditionalFormatting xmlns:xm="http://schemas.microsoft.com/office/excel/2006/main">
          <x14:cfRule type="dataBar" id="{0A7B6FAC-ED79-4522-BB1A-073D46AB0136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B8:B11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11"/>
  <sheetViews>
    <sheetView workbookViewId="0">
      <selection activeCell="P2" sqref="P2"/>
    </sheetView>
  </sheetViews>
  <sheetFormatPr defaultColWidth="8.85546875" defaultRowHeight="15" x14ac:dyDescent="0.25"/>
  <sheetData>
    <row r="1" spans="1:25" s="4" customFormat="1" ht="6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 t="s">
        <v>8</v>
      </c>
      <c r="J1" s="1" t="s">
        <v>9</v>
      </c>
      <c r="K1" s="1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28</v>
      </c>
    </row>
    <row r="2" spans="1:25" x14ac:dyDescent="0.25">
      <c r="A2" t="s">
        <v>24</v>
      </c>
      <c r="B2" s="5">
        <v>11659223.905781886</v>
      </c>
      <c r="C2" s="5">
        <v>5329057.1228810428</v>
      </c>
      <c r="D2" s="5">
        <v>117511022.83504288</v>
      </c>
      <c r="E2" s="5">
        <v>71179796.042248026</v>
      </c>
      <c r="F2" s="5">
        <v>107106216.88516633</v>
      </c>
      <c r="G2" s="5">
        <v>10527343.628215401</v>
      </c>
      <c r="H2" s="5">
        <v>69020207.227842733</v>
      </c>
      <c r="I2" s="6">
        <v>392332867.64717829</v>
      </c>
      <c r="J2">
        <v>22884820773.973301</v>
      </c>
      <c r="K2" s="7">
        <v>1.7208491754531367E-2</v>
      </c>
      <c r="L2">
        <v>18</v>
      </c>
      <c r="M2">
        <f>L2/100</f>
        <v>0.18</v>
      </c>
      <c r="N2">
        <v>1.18</v>
      </c>
      <c r="O2">
        <f t="shared" ref="O2" si="0">N2*1000</f>
        <v>1180</v>
      </c>
      <c r="P2">
        <v>24.3</v>
      </c>
      <c r="Q2" s="8">
        <f>I2*M2</f>
        <v>70619916.176492095</v>
      </c>
      <c r="R2" s="8">
        <f>Q2*O2</f>
        <v>83331501088.260666</v>
      </c>
      <c r="S2" s="8">
        <f>R2*P2</f>
        <v>2024955476444.7341</v>
      </c>
      <c r="T2">
        <f>(10^5.02)</f>
        <v>104712.85480508996</v>
      </c>
      <c r="U2">
        <f>T2*(10^-9)</f>
        <v>1.0471285480508996E-4</v>
      </c>
      <c r="V2">
        <f>U2*178</f>
        <v>1.8638888155306014E-2</v>
      </c>
      <c r="W2" s="8">
        <f>V2*S2</f>
        <v>37742918644.927803</v>
      </c>
      <c r="X2" s="8">
        <f>W2/1000</f>
        <v>37742918.6449278</v>
      </c>
      <c r="Y2" s="8">
        <f>X2/1000</f>
        <v>37742.918644927799</v>
      </c>
    </row>
    <row r="3" spans="1:25" x14ac:dyDescent="0.25">
      <c r="A3" t="s">
        <v>25</v>
      </c>
      <c r="B3" s="5">
        <v>15453150.763251232</v>
      </c>
      <c r="C3" s="5">
        <v>593357.77635876392</v>
      </c>
      <c r="D3" s="5">
        <v>101197057.71406502</v>
      </c>
      <c r="E3" s="5">
        <v>145883686.31462985</v>
      </c>
      <c r="F3" s="5">
        <v>14464677.71037768</v>
      </c>
      <c r="G3" s="5"/>
      <c r="H3" s="5">
        <v>588520676.0526768</v>
      </c>
      <c r="I3" s="6">
        <v>866112606.33135939</v>
      </c>
      <c r="J3">
        <v>12324052756.021099</v>
      </c>
      <c r="K3" s="7">
        <v>7.027823010023454E-2</v>
      </c>
      <c r="L3">
        <v>19</v>
      </c>
      <c r="M3">
        <f t="shared" ref="M3:M5" si="1">L3/100</f>
        <v>0.19</v>
      </c>
      <c r="N3">
        <v>2.1800000000000002</v>
      </c>
      <c r="O3">
        <f t="shared" ref="O3:O5" si="2">N3*1000</f>
        <v>2180</v>
      </c>
      <c r="P3">
        <v>25.3</v>
      </c>
      <c r="Q3" s="8">
        <f t="shared" ref="Q3:Q5" si="3">I3*M3</f>
        <v>164561395.20295829</v>
      </c>
      <c r="R3" s="8">
        <f t="shared" ref="R3:S3" si="4">Q3*O3</f>
        <v>358743841542.44904</v>
      </c>
      <c r="S3">
        <f t="shared" si="4"/>
        <v>9076219191023.9609</v>
      </c>
      <c r="T3">
        <f t="shared" ref="T3:T5" si="5">(10^5.02)</f>
        <v>104712.85480508996</v>
      </c>
      <c r="U3">
        <f t="shared" ref="U3:U5" si="6">T3*(10^-9)</f>
        <v>1.0471285480508996E-4</v>
      </c>
      <c r="V3">
        <f t="shared" ref="V3:V5" si="7">U3*178</f>
        <v>1.8638888155306014E-2</v>
      </c>
      <c r="W3" s="8">
        <f t="shared" ref="W3:W5" si="8">V3*S3</f>
        <v>169170634374.53763</v>
      </c>
      <c r="X3" s="8">
        <f t="shared" ref="X3:Y3" si="9">W3/1000</f>
        <v>169170634.37453762</v>
      </c>
      <c r="Y3" s="8">
        <f t="shared" si="9"/>
        <v>169170.63437453762</v>
      </c>
    </row>
    <row r="4" spans="1:25" x14ac:dyDescent="0.25">
      <c r="A4" t="s">
        <v>26</v>
      </c>
      <c r="B4" s="5">
        <v>208131.6443972018</v>
      </c>
      <c r="C4" s="5"/>
      <c r="D4" s="5">
        <v>16770403.393150724</v>
      </c>
      <c r="E4" s="5">
        <v>981060.38733948534</v>
      </c>
      <c r="F4" s="5"/>
      <c r="G4" s="5"/>
      <c r="H4" s="5">
        <v>20674806.479553327</v>
      </c>
      <c r="I4" s="6">
        <v>38634401.904440738</v>
      </c>
      <c r="J4">
        <v>5891641128.3559103</v>
      </c>
      <c r="K4" s="7">
        <v>6.5574943179243653E-3</v>
      </c>
      <c r="L4">
        <v>20</v>
      </c>
      <c r="M4">
        <f t="shared" si="1"/>
        <v>0.2</v>
      </c>
      <c r="N4">
        <v>3.18</v>
      </c>
      <c r="O4">
        <f t="shared" si="2"/>
        <v>3180</v>
      </c>
      <c r="P4">
        <v>26.3</v>
      </c>
      <c r="Q4" s="8">
        <f t="shared" si="3"/>
        <v>7726880.3808881482</v>
      </c>
      <c r="R4" s="8">
        <f t="shared" ref="R4:S4" si="10">Q4*O4</f>
        <v>24571479611.224312</v>
      </c>
      <c r="S4">
        <f t="shared" si="10"/>
        <v>646229913775.19946</v>
      </c>
      <c r="T4">
        <f t="shared" si="5"/>
        <v>104712.85480508996</v>
      </c>
      <c r="U4">
        <f t="shared" si="6"/>
        <v>1.0471285480508996E-4</v>
      </c>
      <c r="V4">
        <f t="shared" si="7"/>
        <v>1.8638888155306014E-2</v>
      </c>
      <c r="W4" s="8">
        <f t="shared" si="8"/>
        <v>12045007085.468992</v>
      </c>
      <c r="X4" s="8">
        <f t="shared" ref="X4:Y4" si="11">W4/1000</f>
        <v>12045007.085468993</v>
      </c>
      <c r="Y4" s="8">
        <f t="shared" si="11"/>
        <v>12045.007085468993</v>
      </c>
    </row>
    <row r="5" spans="1:25" x14ac:dyDescent="0.25">
      <c r="A5" t="s">
        <v>27</v>
      </c>
      <c r="B5" s="5">
        <v>1508794.4417037868</v>
      </c>
      <c r="C5" s="5">
        <v>39528.612260444541</v>
      </c>
      <c r="D5" s="5">
        <v>466347.20742055902</v>
      </c>
      <c r="E5" s="5">
        <v>2935407.8125781701</v>
      </c>
      <c r="F5" s="5">
        <v>111608198.04160085</v>
      </c>
      <c r="G5" s="5"/>
      <c r="H5" s="5"/>
      <c r="I5" s="6">
        <v>116558276.11556381</v>
      </c>
      <c r="J5">
        <v>3789219565.97051</v>
      </c>
      <c r="K5" s="7">
        <v>3.0760496810098271E-2</v>
      </c>
      <c r="L5">
        <v>21</v>
      </c>
      <c r="M5">
        <f t="shared" si="1"/>
        <v>0.21</v>
      </c>
      <c r="N5">
        <v>4.18</v>
      </c>
      <c r="O5">
        <f t="shared" si="2"/>
        <v>4180</v>
      </c>
      <c r="P5">
        <v>27.3</v>
      </c>
      <c r="Q5" s="8">
        <f t="shared" si="3"/>
        <v>24477237.984268401</v>
      </c>
      <c r="R5" s="8">
        <f t="shared" ref="R5:S5" si="12">Q5*O5</f>
        <v>102314854774.24191</v>
      </c>
      <c r="S5">
        <f t="shared" si="12"/>
        <v>2793195535336.8042</v>
      </c>
      <c r="T5">
        <f t="shared" si="5"/>
        <v>104712.85480508996</v>
      </c>
      <c r="U5">
        <f t="shared" si="6"/>
        <v>1.0471285480508996E-4</v>
      </c>
      <c r="V5">
        <f t="shared" si="7"/>
        <v>1.8638888155306014E-2</v>
      </c>
      <c r="W5" s="8">
        <f t="shared" si="8"/>
        <v>52062059179.042801</v>
      </c>
      <c r="X5" s="8">
        <f t="shared" ref="X5:Y5" si="13">W5/1000</f>
        <v>52062059.179042801</v>
      </c>
      <c r="Y5" s="8">
        <f t="shared" si="13"/>
        <v>52062.059179042801</v>
      </c>
    </row>
    <row r="8" spans="1:25" x14ac:dyDescent="0.25">
      <c r="A8" t="s">
        <v>24</v>
      </c>
      <c r="B8" s="5">
        <v>11659223.905781886</v>
      </c>
      <c r="C8" s="5">
        <v>5329057.1228810428</v>
      </c>
      <c r="D8" s="5">
        <v>117511022.83504288</v>
      </c>
      <c r="E8" s="5">
        <v>71179796.042248026</v>
      </c>
      <c r="F8" s="5">
        <v>107106216.88516633</v>
      </c>
      <c r="G8" s="5">
        <v>10527343.628215401</v>
      </c>
      <c r="H8" s="5">
        <v>69020207.227842733</v>
      </c>
      <c r="I8" s="6">
        <v>392332867.64717829</v>
      </c>
      <c r="J8">
        <v>22884820773.973301</v>
      </c>
      <c r="K8" s="7">
        <v>1.7208491754531367E-2</v>
      </c>
      <c r="L8" s="9">
        <v>12.777777777777779</v>
      </c>
      <c r="M8">
        <f>L8/100</f>
        <v>0.1277777777777778</v>
      </c>
      <c r="N8">
        <v>1.18</v>
      </c>
      <c r="O8">
        <f t="shared" ref="O8:O11" si="14">N8*1000</f>
        <v>1180</v>
      </c>
      <c r="P8">
        <v>24.3</v>
      </c>
      <c r="Q8" s="8">
        <f>I8*M8</f>
        <v>50131421.977139458</v>
      </c>
      <c r="R8" s="8">
        <f>Q8*O8</f>
        <v>59155077933.024559</v>
      </c>
      <c r="S8">
        <f>R8*P8</f>
        <v>1437468393772.4968</v>
      </c>
      <c r="T8">
        <f>(10^5.02)</f>
        <v>104712.85480508996</v>
      </c>
      <c r="U8">
        <f>T8*(10^-9)</f>
        <v>1.0471285480508996E-4</v>
      </c>
      <c r="V8">
        <f>U8*178</f>
        <v>1.8638888155306014E-2</v>
      </c>
      <c r="W8" s="8">
        <f>V8*S8</f>
        <v>26792812618.312954</v>
      </c>
      <c r="X8" s="8">
        <f>W8/1000</f>
        <v>26792812.618312955</v>
      </c>
      <c r="Y8" s="8">
        <f>X8/1000</f>
        <v>26792.812618312953</v>
      </c>
    </row>
    <row r="9" spans="1:25" x14ac:dyDescent="0.25">
      <c r="A9" t="s">
        <v>25</v>
      </c>
      <c r="B9" s="5">
        <v>15453150.763251232</v>
      </c>
      <c r="C9" s="5">
        <v>593357.77635876392</v>
      </c>
      <c r="D9" s="5">
        <v>101197057.71406502</v>
      </c>
      <c r="E9" s="5">
        <v>145883686.31462985</v>
      </c>
      <c r="F9" s="5">
        <v>14464677.71037768</v>
      </c>
      <c r="G9" s="5"/>
      <c r="H9" s="5">
        <v>588520676.0526768</v>
      </c>
      <c r="I9" s="6">
        <v>866112606.33135939</v>
      </c>
      <c r="J9">
        <v>12324052756.021099</v>
      </c>
      <c r="K9" s="7">
        <v>7.027823010023454E-2</v>
      </c>
      <c r="L9" s="9">
        <v>19.444444444444443</v>
      </c>
      <c r="M9">
        <f t="shared" ref="M9:M11" si="15">L9/100</f>
        <v>0.19444444444444442</v>
      </c>
      <c r="N9">
        <v>2.1800000000000002</v>
      </c>
      <c r="O9">
        <f t="shared" si="14"/>
        <v>2180</v>
      </c>
      <c r="P9">
        <v>25.3</v>
      </c>
      <c r="Q9" s="8">
        <f t="shared" ref="Q9:Q11" si="16">I9*M9</f>
        <v>168410784.56443098</v>
      </c>
      <c r="R9" s="8">
        <f t="shared" ref="R9:R11" si="17">Q9*O9</f>
        <v>367135510350.45953</v>
      </c>
      <c r="S9">
        <f t="shared" ref="S9:S11" si="18">R9*P9</f>
        <v>9288528411866.627</v>
      </c>
      <c r="T9">
        <f t="shared" ref="T9:T11" si="19">(10^5.02)</f>
        <v>104712.85480508996</v>
      </c>
      <c r="U9">
        <f t="shared" ref="U9:U11" si="20">T9*(10^-9)</f>
        <v>1.0471285480508996E-4</v>
      </c>
      <c r="V9">
        <f t="shared" ref="V9:V11" si="21">U9*178</f>
        <v>1.8638888155306014E-2</v>
      </c>
      <c r="W9" s="8">
        <f t="shared" ref="W9:W11" si="22">V9*S9</f>
        <v>173127842196.16425</v>
      </c>
      <c r="X9" s="8">
        <f t="shared" ref="X9:Y9" si="23">W9/1000</f>
        <v>173127842.19616425</v>
      </c>
      <c r="Y9" s="8">
        <f t="shared" si="23"/>
        <v>173127.84219616425</v>
      </c>
    </row>
    <row r="10" spans="1:25" x14ac:dyDescent="0.25">
      <c r="A10" t="s">
        <v>26</v>
      </c>
      <c r="B10" s="5">
        <v>208131.6443972018</v>
      </c>
      <c r="C10" s="5"/>
      <c r="D10" s="5">
        <v>16770403.393150724</v>
      </c>
      <c r="E10" s="5">
        <v>981060.38733948534</v>
      </c>
      <c r="F10" s="5"/>
      <c r="G10" s="5"/>
      <c r="H10" s="5">
        <v>20674806.479553327</v>
      </c>
      <c r="I10" s="6">
        <v>38634401.904440738</v>
      </c>
      <c r="J10">
        <v>5891641128.3559103</v>
      </c>
      <c r="K10" s="7">
        <v>6.5574943179243653E-3</v>
      </c>
      <c r="L10" s="9">
        <v>26.666666666666668</v>
      </c>
      <c r="M10">
        <f t="shared" si="15"/>
        <v>0.26666666666666666</v>
      </c>
      <c r="N10">
        <v>3.18</v>
      </c>
      <c r="O10">
        <f t="shared" si="14"/>
        <v>3180</v>
      </c>
      <c r="P10">
        <v>26.3</v>
      </c>
      <c r="Q10" s="8">
        <f t="shared" si="16"/>
        <v>10302507.174517531</v>
      </c>
      <c r="R10" s="8">
        <f t="shared" si="17"/>
        <v>32761972814.965748</v>
      </c>
      <c r="S10">
        <f t="shared" si="18"/>
        <v>861639885033.59924</v>
      </c>
      <c r="T10">
        <f t="shared" si="19"/>
        <v>104712.85480508996</v>
      </c>
      <c r="U10">
        <f t="shared" si="20"/>
        <v>1.0471285480508996E-4</v>
      </c>
      <c r="V10">
        <f t="shared" si="21"/>
        <v>1.8638888155306014E-2</v>
      </c>
      <c r="W10" s="8">
        <f t="shared" si="22"/>
        <v>16060009447.291988</v>
      </c>
      <c r="X10" s="8">
        <f t="shared" ref="X10:Y10" si="24">W10/1000</f>
        <v>16060009.447291989</v>
      </c>
      <c r="Y10" s="8">
        <f t="shared" si="24"/>
        <v>16060.009447291988</v>
      </c>
    </row>
    <row r="11" spans="1:25" x14ac:dyDescent="0.25">
      <c r="A11" t="s">
        <v>27</v>
      </c>
      <c r="B11" s="5">
        <v>1508794.4417037868</v>
      </c>
      <c r="C11" s="5">
        <v>39528.612260444541</v>
      </c>
      <c r="D11" s="5">
        <v>466347.20742055902</v>
      </c>
      <c r="E11" s="5">
        <v>2935407.8125781701</v>
      </c>
      <c r="F11" s="5">
        <v>111608198.04160085</v>
      </c>
      <c r="G11" s="5"/>
      <c r="H11" s="5"/>
      <c r="I11" s="6">
        <v>116558276.11556381</v>
      </c>
      <c r="J11">
        <v>3789219565.97051</v>
      </c>
      <c r="K11" s="7">
        <v>3.0760496810098271E-2</v>
      </c>
      <c r="L11" s="9">
        <v>15.888888888888889</v>
      </c>
      <c r="M11">
        <f t="shared" si="15"/>
        <v>0.15888888888888889</v>
      </c>
      <c r="N11">
        <v>4.18</v>
      </c>
      <c r="O11">
        <f t="shared" si="14"/>
        <v>4180</v>
      </c>
      <c r="P11">
        <v>27.3</v>
      </c>
      <c r="Q11" s="8">
        <f t="shared" si="16"/>
        <v>18519814.98280625</v>
      </c>
      <c r="R11" s="8">
        <f t="shared" si="17"/>
        <v>77412826628.130127</v>
      </c>
      <c r="S11">
        <f t="shared" si="18"/>
        <v>2113370166947.9526</v>
      </c>
      <c r="T11">
        <f t="shared" si="19"/>
        <v>104712.85480508996</v>
      </c>
      <c r="U11">
        <f t="shared" si="20"/>
        <v>1.0471285480508996E-4</v>
      </c>
      <c r="V11">
        <f t="shared" si="21"/>
        <v>1.8638888155306014E-2</v>
      </c>
      <c r="W11" s="8">
        <f t="shared" si="22"/>
        <v>39390870172.503288</v>
      </c>
      <c r="X11" s="8">
        <f t="shared" ref="X11:Y11" si="25">W11/1000</f>
        <v>39390870.172503285</v>
      </c>
      <c r="Y11" s="8">
        <f t="shared" si="25"/>
        <v>39390.870172503288</v>
      </c>
    </row>
  </sheetData>
  <conditionalFormatting sqref="Y2:Y5"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{EE175366-7C16-4DAA-8E8D-985CE58C63E4}</x14:id>
        </ext>
      </extLst>
    </cfRule>
  </conditionalFormatting>
  <conditionalFormatting sqref="I2:I5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{05374268-5301-43ED-904B-6953024C9473}</x14:id>
        </ext>
      </extLst>
    </cfRule>
  </conditionalFormatting>
  <conditionalFormatting sqref="Y8:Y11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{B0973F76-4C38-4FDF-A76B-F5FD5826523E}</x14:id>
        </ext>
      </extLst>
    </cfRule>
  </conditionalFormatting>
  <conditionalFormatting sqref="I8:I11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{C43387E1-89FE-4602-839C-B3EEBB221429}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E175366-7C16-4DAA-8E8D-985CE58C63E4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Y2:Y5</xm:sqref>
        </x14:conditionalFormatting>
        <x14:conditionalFormatting xmlns:xm="http://schemas.microsoft.com/office/excel/2006/main">
          <x14:cfRule type="dataBar" id="{05374268-5301-43ED-904B-6953024C9473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I2:I5</xm:sqref>
        </x14:conditionalFormatting>
        <x14:conditionalFormatting xmlns:xm="http://schemas.microsoft.com/office/excel/2006/main">
          <x14:cfRule type="dataBar" id="{B0973F76-4C38-4FDF-A76B-F5FD5826523E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Y8:Y11</xm:sqref>
        </x14:conditionalFormatting>
        <x14:conditionalFormatting xmlns:xm="http://schemas.microsoft.com/office/excel/2006/main">
          <x14:cfRule type="dataBar" id="{C43387E1-89FE-4602-839C-B3EEBB221429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I8:I11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Detroit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Schifman</dc:creator>
  <cp:lastModifiedBy>Shuster, William</cp:lastModifiedBy>
  <dcterms:created xsi:type="dcterms:W3CDTF">2018-06-23T01:07:58Z</dcterms:created>
  <dcterms:modified xsi:type="dcterms:W3CDTF">2019-05-15T14:07:06Z</dcterms:modified>
</cp:coreProperties>
</file>