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defaultThemeVersion="124226"/>
  <bookViews>
    <workbookView xWindow="0" yWindow="0" windowWidth="19200" windowHeight="11595"/>
  </bookViews>
  <sheets>
    <sheet name="Cu" sheetId="1" r:id="rId1"/>
    <sheet name="Ni" sheetId="2" r:id="rId2"/>
    <sheet name="Zn" sheetId="4" r:id="rId3"/>
    <sheet name="Cd" sheetId="5" r:id="rId4"/>
    <sheet name="Pb" sheetId="8" r:id="rId5"/>
    <sheet name="Cr(III)" sheetId="10" r:id="rId6"/>
    <sheet name="Cr(VI)" sheetId="11" r:id="rId7"/>
    <sheet name="CN-" sheetId="12" r:id="rId8"/>
  </sheets>
  <definedNames>
    <definedName name="solver_adj" localSheetId="3" hidden="1">Cd!$T$2</definedName>
    <definedName name="solver_adj" localSheetId="7" hidden="1">'CN-'!$T$14</definedName>
    <definedName name="solver_adj" localSheetId="5" hidden="1">'Cr(III)'!$T$2</definedName>
    <definedName name="solver_adj" localSheetId="6" hidden="1">'Cr(VI)'!$T$2</definedName>
    <definedName name="solver_adj" localSheetId="1" hidden="1">Ni!$T$2</definedName>
    <definedName name="solver_adj" localSheetId="2" hidden="1">Zn!$S$2</definedName>
    <definedName name="solver_cvg" localSheetId="3" hidden="1">0.0001</definedName>
    <definedName name="solver_cvg" localSheetId="7" hidden="1">0.0001</definedName>
    <definedName name="solver_cvg" localSheetId="5" hidden="1">0.0001</definedName>
    <definedName name="solver_cvg" localSheetId="6" hidden="1">0.0001</definedName>
    <definedName name="solver_cvg" localSheetId="1" hidden="1">0.0001</definedName>
    <definedName name="solver_cvg" localSheetId="2" hidden="1">0.0001</definedName>
    <definedName name="solver_drv" localSheetId="3" hidden="1">2</definedName>
    <definedName name="solver_drv" localSheetId="7" hidden="1">2</definedName>
    <definedName name="solver_drv" localSheetId="5" hidden="1">2</definedName>
    <definedName name="solver_drv" localSheetId="6" hidden="1">1</definedName>
    <definedName name="solver_drv" localSheetId="1" hidden="1">1</definedName>
    <definedName name="solver_drv" localSheetId="2" hidden="1">2</definedName>
    <definedName name="solver_eng" localSheetId="3" hidden="1">1</definedName>
    <definedName name="solver_eng" localSheetId="7" hidden="1">1</definedName>
    <definedName name="solver_eng" localSheetId="5" hidden="1">1</definedName>
    <definedName name="solver_eng" localSheetId="6" hidden="1">1</definedName>
    <definedName name="solver_eng" localSheetId="1" hidden="1">1</definedName>
    <definedName name="solver_eng" localSheetId="2" hidden="1">1</definedName>
    <definedName name="solver_est" localSheetId="3" hidden="1">1</definedName>
    <definedName name="solver_est" localSheetId="7" hidden="1">1</definedName>
    <definedName name="solver_est" localSheetId="5" hidden="1">1</definedName>
    <definedName name="solver_est" localSheetId="6" hidden="1">1</definedName>
    <definedName name="solver_est" localSheetId="1" hidden="1">1</definedName>
    <definedName name="solver_est" localSheetId="2" hidden="1">1</definedName>
    <definedName name="solver_itr" localSheetId="3" hidden="1">2147483647</definedName>
    <definedName name="solver_itr" localSheetId="7" hidden="1">2147483647</definedName>
    <definedName name="solver_itr" localSheetId="5" hidden="1">2147483647</definedName>
    <definedName name="solver_itr" localSheetId="6" hidden="1">2147483647</definedName>
    <definedName name="solver_itr" localSheetId="1" hidden="1">2147483647</definedName>
    <definedName name="solver_itr" localSheetId="2" hidden="1">2147483647</definedName>
    <definedName name="solver_mip" localSheetId="3" hidden="1">2147483647</definedName>
    <definedName name="solver_mip" localSheetId="7" hidden="1">2147483647</definedName>
    <definedName name="solver_mip" localSheetId="5" hidden="1">2147483647</definedName>
    <definedName name="solver_mip" localSheetId="6" hidden="1">2147483647</definedName>
    <definedName name="solver_mip" localSheetId="1" hidden="1">2147483647</definedName>
    <definedName name="solver_mip" localSheetId="2" hidden="1">2147483647</definedName>
    <definedName name="solver_mni" localSheetId="3" hidden="1">30</definedName>
    <definedName name="solver_mni" localSheetId="7" hidden="1">30</definedName>
    <definedName name="solver_mni" localSheetId="5" hidden="1">30</definedName>
    <definedName name="solver_mni" localSheetId="6" hidden="1">30</definedName>
    <definedName name="solver_mni" localSheetId="1" hidden="1">30</definedName>
    <definedName name="solver_mni" localSheetId="2" hidden="1">30</definedName>
    <definedName name="solver_mrt" localSheetId="3" hidden="1">0.075</definedName>
    <definedName name="solver_mrt" localSheetId="7" hidden="1">0.075</definedName>
    <definedName name="solver_mrt" localSheetId="5" hidden="1">0.075</definedName>
    <definedName name="solver_mrt" localSheetId="6" hidden="1">0.075</definedName>
    <definedName name="solver_mrt" localSheetId="1" hidden="1">0.075</definedName>
    <definedName name="solver_mrt" localSheetId="2" hidden="1">0.075</definedName>
    <definedName name="solver_msl" localSheetId="3" hidden="1">2</definedName>
    <definedName name="solver_msl" localSheetId="7" hidden="1">2</definedName>
    <definedName name="solver_msl" localSheetId="5" hidden="1">2</definedName>
    <definedName name="solver_msl" localSheetId="6" hidden="1">2</definedName>
    <definedName name="solver_msl" localSheetId="1" hidden="1">2</definedName>
    <definedName name="solver_msl" localSheetId="2" hidden="1">2</definedName>
    <definedName name="solver_neg" localSheetId="3" hidden="1">2</definedName>
    <definedName name="solver_neg" localSheetId="7" hidden="1">2</definedName>
    <definedName name="solver_neg" localSheetId="5" hidden="1">2</definedName>
    <definedName name="solver_neg" localSheetId="6" hidden="1">2</definedName>
    <definedName name="solver_neg" localSheetId="1" hidden="1">2</definedName>
    <definedName name="solver_neg" localSheetId="2" hidden="1">2</definedName>
    <definedName name="solver_nod" localSheetId="3" hidden="1">2147483647</definedName>
    <definedName name="solver_nod" localSheetId="7" hidden="1">2147483647</definedName>
    <definedName name="solver_nod" localSheetId="5" hidden="1">2147483647</definedName>
    <definedName name="solver_nod" localSheetId="6" hidden="1">2147483647</definedName>
    <definedName name="solver_nod" localSheetId="1" hidden="1">2147483647</definedName>
    <definedName name="solver_nod" localSheetId="2" hidden="1">2147483647</definedName>
    <definedName name="solver_num" localSheetId="3" hidden="1">0</definedName>
    <definedName name="solver_num" localSheetId="7" hidden="1">0</definedName>
    <definedName name="solver_num" localSheetId="5" hidden="1">0</definedName>
    <definedName name="solver_num" localSheetId="6" hidden="1">0</definedName>
    <definedName name="solver_num" localSheetId="1" hidden="1">0</definedName>
    <definedName name="solver_num" localSheetId="2" hidden="1">0</definedName>
    <definedName name="solver_nwt" localSheetId="3" hidden="1">1</definedName>
    <definedName name="solver_nwt" localSheetId="7" hidden="1">1</definedName>
    <definedName name="solver_nwt" localSheetId="5" hidden="1">1</definedName>
    <definedName name="solver_nwt" localSheetId="6" hidden="1">1</definedName>
    <definedName name="solver_nwt" localSheetId="1" hidden="1">1</definedName>
    <definedName name="solver_nwt" localSheetId="2" hidden="1">1</definedName>
    <definedName name="solver_opt" localSheetId="3" hidden="1">Cd!$S$2</definedName>
    <definedName name="solver_opt" localSheetId="7" hidden="1">'CN-'!$S$14</definedName>
    <definedName name="solver_opt" localSheetId="5" hidden="1">'Cr(III)'!$S$2</definedName>
    <definedName name="solver_opt" localSheetId="6" hidden="1">'Cr(VI)'!$S$2</definedName>
    <definedName name="solver_opt" localSheetId="1" hidden="1">Ni!$S$2</definedName>
    <definedName name="solver_opt" localSheetId="2" hidden="1">Zn!$R$2</definedName>
    <definedName name="solver_pre" localSheetId="3" hidden="1">0.000001</definedName>
    <definedName name="solver_pre" localSheetId="7" hidden="1">0.000001</definedName>
    <definedName name="solver_pre" localSheetId="5" hidden="1">0.000001</definedName>
    <definedName name="solver_pre" localSheetId="6" hidden="1">0.000001</definedName>
    <definedName name="solver_pre" localSheetId="1" hidden="1">0.000001</definedName>
    <definedName name="solver_pre" localSheetId="2" hidden="1">0.000001</definedName>
    <definedName name="solver_rbv" localSheetId="3" hidden="1">2</definedName>
    <definedName name="solver_rbv" localSheetId="7" hidden="1">2</definedName>
    <definedName name="solver_rbv" localSheetId="5" hidden="1">2</definedName>
    <definedName name="solver_rbv" localSheetId="6" hidden="1">1</definedName>
    <definedName name="solver_rbv" localSheetId="1" hidden="1">1</definedName>
    <definedName name="solver_rbv" localSheetId="2" hidden="1">2</definedName>
    <definedName name="solver_rlx" localSheetId="3" hidden="1">2</definedName>
    <definedName name="solver_rlx" localSheetId="7" hidden="1">2</definedName>
    <definedName name="solver_rlx" localSheetId="5" hidden="1">2</definedName>
    <definedName name="solver_rlx" localSheetId="6" hidden="1">2</definedName>
    <definedName name="solver_rlx" localSheetId="1" hidden="1">2</definedName>
    <definedName name="solver_rlx" localSheetId="2" hidden="1">2</definedName>
    <definedName name="solver_rsd" localSheetId="3" hidden="1">0</definedName>
    <definedName name="solver_rsd" localSheetId="7" hidden="1">0</definedName>
    <definedName name="solver_rsd" localSheetId="5" hidden="1">0</definedName>
    <definedName name="solver_rsd" localSheetId="6" hidden="1">0</definedName>
    <definedName name="solver_rsd" localSheetId="1" hidden="1">0</definedName>
    <definedName name="solver_rsd" localSheetId="2" hidden="1">0</definedName>
    <definedName name="solver_scl" localSheetId="3" hidden="1">2</definedName>
    <definedName name="solver_scl" localSheetId="7" hidden="1">2</definedName>
    <definedName name="solver_scl" localSheetId="5" hidden="1">2</definedName>
    <definedName name="solver_scl" localSheetId="6" hidden="1">1</definedName>
    <definedName name="solver_scl" localSheetId="1" hidden="1">1</definedName>
    <definedName name="solver_scl" localSheetId="2" hidden="1">2</definedName>
    <definedName name="solver_sho" localSheetId="3" hidden="1">2</definedName>
    <definedName name="solver_sho" localSheetId="7" hidden="1">2</definedName>
    <definedName name="solver_sho" localSheetId="5" hidden="1">2</definedName>
    <definedName name="solver_sho" localSheetId="6" hidden="1">2</definedName>
    <definedName name="solver_sho" localSheetId="1" hidden="1">2</definedName>
    <definedName name="solver_sho" localSheetId="2" hidden="1">2</definedName>
    <definedName name="solver_ssz" localSheetId="3" hidden="1">100</definedName>
    <definedName name="solver_ssz" localSheetId="7" hidden="1">100</definedName>
    <definedName name="solver_ssz" localSheetId="5" hidden="1">100</definedName>
    <definedName name="solver_ssz" localSheetId="6" hidden="1">100</definedName>
    <definedName name="solver_ssz" localSheetId="1" hidden="1">100</definedName>
    <definedName name="solver_ssz" localSheetId="2" hidden="1">100</definedName>
    <definedName name="solver_tim" localSheetId="3" hidden="1">2147483647</definedName>
    <definedName name="solver_tim" localSheetId="7" hidden="1">2147483647</definedName>
    <definedName name="solver_tim" localSheetId="5" hidden="1">2147483647</definedName>
    <definedName name="solver_tim" localSheetId="6" hidden="1">2147483647</definedName>
    <definedName name="solver_tim" localSheetId="1" hidden="1">2147483647</definedName>
    <definedName name="solver_tim" localSheetId="2" hidden="1">2147483647</definedName>
    <definedName name="solver_tol" localSheetId="3" hidden="1">0.01</definedName>
    <definedName name="solver_tol" localSheetId="7" hidden="1">0.01</definedName>
    <definedName name="solver_tol" localSheetId="5" hidden="1">0.01</definedName>
    <definedName name="solver_tol" localSheetId="6" hidden="1">0.01</definedName>
    <definedName name="solver_tol" localSheetId="1" hidden="1">0.01</definedName>
    <definedName name="solver_tol" localSheetId="2" hidden="1">0.01</definedName>
    <definedName name="solver_typ" localSheetId="3" hidden="1">2</definedName>
    <definedName name="solver_typ" localSheetId="7" hidden="1">2</definedName>
    <definedName name="solver_typ" localSheetId="5" hidden="1">2</definedName>
    <definedName name="solver_typ" localSheetId="6" hidden="1">2</definedName>
    <definedName name="solver_typ" localSheetId="1" hidden="1">2</definedName>
    <definedName name="solver_typ" localSheetId="2" hidden="1">2</definedName>
    <definedName name="solver_val" localSheetId="3" hidden="1">0</definedName>
    <definedName name="solver_val" localSheetId="7" hidden="1">0</definedName>
    <definedName name="solver_val" localSheetId="5" hidden="1">0</definedName>
    <definedName name="solver_val" localSheetId="6" hidden="1">0</definedName>
    <definedName name="solver_val" localSheetId="1" hidden="1">0</definedName>
    <definedName name="solver_val" localSheetId="2" hidden="1">0</definedName>
    <definedName name="solver_ver" localSheetId="3" hidden="1">3</definedName>
    <definedName name="solver_ver" localSheetId="7" hidden="1">3</definedName>
    <definedName name="solver_ver" localSheetId="5" hidden="1">3</definedName>
    <definedName name="solver_ver" localSheetId="6" hidden="1">3</definedName>
    <definedName name="solver_ver" localSheetId="1" hidden="1">3</definedName>
    <definedName name="solver_ver" localSheetId="2" hidden="1">3</definedName>
  </definedNames>
  <calcPr calcId="171027"/>
</workbook>
</file>

<file path=xl/calcChain.xml><?xml version="1.0" encoding="utf-8"?>
<calcChain xmlns="http://schemas.openxmlformats.org/spreadsheetml/2006/main">
  <c r="L17" i="12" l="1"/>
  <c r="L18" i="12"/>
  <c r="L19" i="12"/>
  <c r="L16" i="12"/>
  <c r="K17" i="12"/>
  <c r="K18" i="12"/>
  <c r="K19" i="12"/>
  <c r="K16" i="12"/>
  <c r="Q15" i="12" l="1"/>
  <c r="R15" i="12" s="1"/>
  <c r="Q16" i="12"/>
  <c r="R16" i="12" s="1"/>
  <c r="Q17" i="12"/>
  <c r="R17" i="12" s="1"/>
  <c r="Q18" i="12"/>
  <c r="R18" i="12" s="1"/>
  <c r="Q19" i="12"/>
  <c r="R19" i="12" s="1"/>
  <c r="Q20" i="12"/>
  <c r="R20" i="12" s="1"/>
  <c r="Q21" i="12"/>
  <c r="R21" i="12" s="1"/>
  <c r="Q14" i="12"/>
  <c r="R14" i="12" s="1"/>
  <c r="S14" i="12" l="1"/>
  <c r="Q9" i="12" l="1"/>
  <c r="R9" i="12" s="1"/>
  <c r="Q8" i="12"/>
  <c r="R8" i="12" s="1"/>
  <c r="Q7" i="12"/>
  <c r="R7" i="12" s="1"/>
  <c r="Q6" i="12"/>
  <c r="R6" i="12" s="1"/>
  <c r="Q5" i="12"/>
  <c r="R5" i="12" s="1"/>
  <c r="Q4" i="12"/>
  <c r="R4" i="12" s="1"/>
  <c r="Q3" i="12"/>
  <c r="R3" i="12" s="1"/>
  <c r="Q2" i="12"/>
  <c r="R2" i="12" s="1"/>
  <c r="J6" i="12"/>
  <c r="G6" i="12"/>
  <c r="L6" i="12" s="1"/>
  <c r="J5" i="12"/>
  <c r="G5" i="12"/>
  <c r="L5" i="12" s="1"/>
  <c r="J4" i="12"/>
  <c r="G4" i="12"/>
  <c r="L4" i="12" s="1"/>
  <c r="J3" i="12"/>
  <c r="G3" i="12"/>
  <c r="L3" i="12" s="1"/>
  <c r="J2" i="12"/>
  <c r="G2" i="12"/>
  <c r="L2" i="12" s="1"/>
  <c r="S2" i="12" l="1"/>
  <c r="K2" i="12"/>
  <c r="K3" i="12"/>
  <c r="K4" i="12"/>
  <c r="K5" i="12"/>
  <c r="K6" i="12"/>
  <c r="Q9" i="11" l="1"/>
  <c r="R9" i="11" s="1"/>
  <c r="Q8" i="11"/>
  <c r="R8" i="11" s="1"/>
  <c r="Q7" i="11"/>
  <c r="R7" i="11" s="1"/>
  <c r="Q6" i="11"/>
  <c r="R6" i="11" s="1"/>
  <c r="Q5" i="11"/>
  <c r="R5" i="11" s="1"/>
  <c r="Q4" i="11"/>
  <c r="R4" i="11" s="1"/>
  <c r="Q3" i="11"/>
  <c r="R3" i="11" s="1"/>
  <c r="Q2" i="11"/>
  <c r="R2" i="11" s="1"/>
  <c r="Q9" i="10"/>
  <c r="R9" i="10" s="1"/>
  <c r="Q8" i="10"/>
  <c r="R8" i="10" s="1"/>
  <c r="Q7" i="10"/>
  <c r="R7" i="10" s="1"/>
  <c r="Q6" i="10"/>
  <c r="R6" i="10" s="1"/>
  <c r="Q5" i="10"/>
  <c r="R5" i="10" s="1"/>
  <c r="Q4" i="10"/>
  <c r="R4" i="10" s="1"/>
  <c r="Q3" i="10"/>
  <c r="R3" i="10" s="1"/>
  <c r="Q2" i="10"/>
  <c r="R2" i="10" s="1"/>
  <c r="S2" i="10" s="1"/>
  <c r="J5" i="11"/>
  <c r="G5" i="11"/>
  <c r="L5" i="11" s="1"/>
  <c r="J4" i="11"/>
  <c r="G4" i="11"/>
  <c r="L4" i="11" s="1"/>
  <c r="J3" i="11"/>
  <c r="G3" i="11"/>
  <c r="L3" i="11" s="1"/>
  <c r="J2" i="11"/>
  <c r="G2" i="11"/>
  <c r="L2" i="11" s="1"/>
  <c r="J5" i="10"/>
  <c r="G5" i="10"/>
  <c r="L5" i="10" s="1"/>
  <c r="J4" i="10"/>
  <c r="G4" i="10"/>
  <c r="L4" i="10" s="1"/>
  <c r="J3" i="10"/>
  <c r="G3" i="10"/>
  <c r="J2" i="10"/>
  <c r="G2" i="10"/>
  <c r="L2" i="10" s="1"/>
  <c r="L3" i="10" l="1"/>
  <c r="S2" i="11"/>
  <c r="K2" i="11"/>
  <c r="K3" i="11"/>
  <c r="K4" i="11"/>
  <c r="K5" i="11"/>
  <c r="K2" i="10"/>
  <c r="K3" i="10"/>
  <c r="K4" i="10"/>
  <c r="K5" i="10"/>
  <c r="J3" i="8" l="1"/>
  <c r="J4" i="8"/>
  <c r="J5" i="8"/>
  <c r="J2" i="8"/>
  <c r="G3" i="8"/>
  <c r="G4" i="8"/>
  <c r="G5" i="8"/>
  <c r="G2" i="8"/>
  <c r="J3" i="5"/>
  <c r="J4" i="5"/>
  <c r="J5" i="5"/>
  <c r="J2" i="5"/>
  <c r="G3" i="5"/>
  <c r="G4" i="5"/>
  <c r="G5" i="5"/>
  <c r="G2" i="5"/>
  <c r="J3" i="4"/>
  <c r="J4" i="4"/>
  <c r="J5" i="4"/>
  <c r="J6" i="4"/>
  <c r="J2" i="4"/>
  <c r="G3" i="4"/>
  <c r="G4" i="4"/>
  <c r="G5" i="4"/>
  <c r="G6" i="4"/>
  <c r="G2" i="4"/>
  <c r="G3" i="2"/>
  <c r="G4" i="2"/>
  <c r="G5" i="2"/>
  <c r="G6" i="2"/>
  <c r="G2" i="2"/>
  <c r="J3" i="2"/>
  <c r="J4" i="2"/>
  <c r="J5" i="2"/>
  <c r="J6" i="2"/>
  <c r="J2" i="2"/>
  <c r="Q9" i="5" l="1"/>
  <c r="R9" i="5" s="1"/>
  <c r="Q8" i="5"/>
  <c r="R8" i="5" s="1"/>
  <c r="Q7" i="5"/>
  <c r="R7" i="5" s="1"/>
  <c r="Q6" i="5"/>
  <c r="R6" i="5" s="1"/>
  <c r="Q5" i="5"/>
  <c r="R5" i="5" s="1"/>
  <c r="Q4" i="5"/>
  <c r="R4" i="5" s="1"/>
  <c r="Q3" i="5"/>
  <c r="R3" i="5" s="1"/>
  <c r="Q2" i="5"/>
  <c r="R2" i="5" s="1"/>
  <c r="P9" i="4"/>
  <c r="Q9" i="4" s="1"/>
  <c r="P10" i="4"/>
  <c r="Q10" i="4" s="1"/>
  <c r="P11" i="4"/>
  <c r="Q11" i="4" s="1"/>
  <c r="S2" i="5" l="1"/>
  <c r="P3" i="4"/>
  <c r="Q3" i="4" s="1"/>
  <c r="P4" i="4"/>
  <c r="Q4" i="4" s="1"/>
  <c r="P5" i="4"/>
  <c r="Q5" i="4" s="1"/>
  <c r="P6" i="4"/>
  <c r="Q6" i="4" s="1"/>
  <c r="P7" i="4"/>
  <c r="P8" i="4"/>
  <c r="P2" i="4"/>
  <c r="Q2" i="4" s="1"/>
  <c r="Q8" i="4"/>
  <c r="Q7" i="4"/>
  <c r="R2" i="4" l="1"/>
  <c r="Q3" i="2"/>
  <c r="Q4" i="2"/>
  <c r="R4" i="2" s="1"/>
  <c r="Q5" i="2"/>
  <c r="R5" i="2" s="1"/>
  <c r="Q6" i="2"/>
  <c r="Q7" i="2"/>
  <c r="Q8" i="2"/>
  <c r="R8" i="2" s="1"/>
  <c r="Q9" i="2"/>
  <c r="R9" i="2" s="1"/>
  <c r="Q10" i="2"/>
  <c r="R10" i="2" s="1"/>
  <c r="Q11" i="2"/>
  <c r="R11" i="2" s="1"/>
  <c r="Q2" i="2"/>
  <c r="R2" i="2" s="1"/>
  <c r="R3" i="2"/>
  <c r="R6" i="2"/>
  <c r="R7" i="2"/>
  <c r="S2" i="2" l="1"/>
  <c r="M2" i="2"/>
  <c r="L3" i="4" l="1"/>
  <c r="L2" i="4"/>
  <c r="J8" i="1"/>
  <c r="G8" i="1"/>
  <c r="J7" i="1"/>
  <c r="G7" i="1"/>
  <c r="J6" i="1"/>
  <c r="G6" i="1"/>
  <c r="J5" i="1"/>
  <c r="G5" i="1"/>
  <c r="K5" i="1" s="1"/>
  <c r="G2" i="1"/>
  <c r="J4" i="1"/>
  <c r="G4" i="1"/>
  <c r="J3" i="1"/>
  <c r="J2" i="1"/>
  <c r="G3" i="1"/>
  <c r="L3" i="1" s="1"/>
  <c r="L6" i="1" l="1"/>
  <c r="K4" i="1"/>
  <c r="L5" i="1"/>
  <c r="L7" i="1"/>
  <c r="L8" i="1"/>
  <c r="L2" i="2"/>
  <c r="L3" i="2"/>
  <c r="K4" i="2"/>
  <c r="K5" i="2"/>
  <c r="K6" i="2"/>
  <c r="K2" i="8"/>
  <c r="K3" i="8"/>
  <c r="K4" i="8"/>
  <c r="K5" i="8"/>
  <c r="K3" i="1"/>
  <c r="K7" i="1"/>
  <c r="K8" i="1"/>
  <c r="K2" i="2"/>
  <c r="L4" i="2"/>
  <c r="L5" i="2"/>
  <c r="K6" i="1"/>
  <c r="K3" i="4"/>
  <c r="L4" i="8"/>
  <c r="L3" i="8"/>
  <c r="L2" i="8"/>
  <c r="L5" i="8"/>
  <c r="K5" i="5"/>
  <c r="K4" i="5"/>
  <c r="K3" i="5"/>
  <c r="K2" i="5"/>
  <c r="L2" i="5"/>
  <c r="L3" i="5"/>
  <c r="L4" i="5"/>
  <c r="L5" i="5"/>
  <c r="K6" i="4"/>
  <c r="L6" i="4"/>
  <c r="L5" i="4"/>
  <c r="K5" i="4"/>
  <c r="K4" i="4"/>
  <c r="L4" i="4"/>
  <c r="K2" i="4"/>
  <c r="L6" i="2"/>
  <c r="K3" i="2"/>
  <c r="L4" i="1"/>
  <c r="K2" i="1"/>
  <c r="L2" i="1"/>
</calcChain>
</file>

<file path=xl/sharedStrings.xml><?xml version="1.0" encoding="utf-8"?>
<sst xmlns="http://schemas.openxmlformats.org/spreadsheetml/2006/main" count="145" uniqueCount="32">
  <si>
    <t>Date</t>
  </si>
  <si>
    <t>Blank (1)</t>
  </si>
  <si>
    <t>Treated (1)</t>
  </si>
  <si>
    <t>Inhibition (1)</t>
  </si>
  <si>
    <t>Blank (2)</t>
  </si>
  <si>
    <t>Treated (2)</t>
  </si>
  <si>
    <t>Inhibition (2)</t>
  </si>
  <si>
    <t>Ave. Inhibition</t>
  </si>
  <si>
    <t>Total Cu (mg/L)</t>
  </si>
  <si>
    <t>Dev.</t>
  </si>
  <si>
    <t>Eff. NH4-N (mg/L)</t>
  </si>
  <si>
    <t>tCOD (mg/L)</t>
  </si>
  <si>
    <t>Total Ni (mg/L)</t>
  </si>
  <si>
    <t>Total Zn (mg/L)</t>
  </si>
  <si>
    <t>Total Cd (mg/L)</t>
  </si>
  <si>
    <t>Total Pb (mg/L)</t>
  </si>
  <si>
    <t>t-test</t>
  </si>
  <si>
    <t>[I]</t>
  </si>
  <si>
    <t>Fr. Inhib.(e)</t>
  </si>
  <si>
    <t>Fr. Inhib.(p)</t>
  </si>
  <si>
    <t>SE</t>
  </si>
  <si>
    <t>SSE</t>
  </si>
  <si>
    <t>Ki (mg/L)</t>
  </si>
  <si>
    <t>Total Cr(III) (mg/L)</t>
  </si>
  <si>
    <t>Total Cr(VI) (mg/L)</t>
  </si>
  <si>
    <t>Total CN- (mg/L)</t>
  </si>
  <si>
    <t>Measured</t>
  </si>
  <si>
    <t>Calculated</t>
  </si>
  <si>
    <t>SOUR = Specific Oxygen Uptake Rate</t>
  </si>
  <si>
    <t>L = liter (volume)</t>
  </si>
  <si>
    <t>mg = milliegrams (mass)</t>
  </si>
  <si>
    <t>Each tab represents data for that specific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</si>
</sst>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2" fillId="0" borderId="0" xfId="0" applyFont="1" applyFill="1"/>
    <xf numFmtId="14" fontId="2" fillId="0" borderId="0" xfId="0" applyNumberFormat="1" applyFont="1"/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Cu!$L$2:$L$8</c:f>
                <c:numCache>
                  <c:formatCode>General</c:formatCode>
                  <c:ptCount val="7"/>
                  <c:pt idx="0">
                    <c:v>0.14644427460639181</c:v>
                  </c:pt>
                  <c:pt idx="1">
                    <c:v>6.8449619461738595E-2</c:v>
                  </c:pt>
                  <c:pt idx="2">
                    <c:v>4.7621267751065913E-2</c:v>
                  </c:pt>
                  <c:pt idx="3">
                    <c:v>6.6053667076474504E-2</c:v>
                  </c:pt>
                  <c:pt idx="4">
                    <c:v>1.2968122028795926E-2</c:v>
                  </c:pt>
                  <c:pt idx="5">
                    <c:v>9.3811646111205835E-2</c:v>
                  </c:pt>
                  <c:pt idx="6">
                    <c:v>4.8212579438627529E-2</c:v>
                  </c:pt>
                </c:numCache>
              </c:numRef>
            </c:plus>
            <c:minus>
              <c:numRef>
                <c:f>Cu!$L$2:$L$8</c:f>
                <c:numCache>
                  <c:formatCode>General</c:formatCode>
                  <c:ptCount val="7"/>
                  <c:pt idx="0">
                    <c:v>0.14644427460639181</c:v>
                  </c:pt>
                  <c:pt idx="1">
                    <c:v>6.8449619461738595E-2</c:v>
                  </c:pt>
                  <c:pt idx="2">
                    <c:v>4.7621267751065913E-2</c:v>
                  </c:pt>
                  <c:pt idx="3">
                    <c:v>6.6053667076474504E-2</c:v>
                  </c:pt>
                  <c:pt idx="4">
                    <c:v>1.2968122028795926E-2</c:v>
                  </c:pt>
                  <c:pt idx="5">
                    <c:v>9.3811646111205835E-2</c:v>
                  </c:pt>
                  <c:pt idx="6">
                    <c:v>4.8212579438627529E-2</c:v>
                  </c:pt>
                </c:numCache>
              </c:numRef>
            </c:minus>
          </c:errBars>
          <c:xVal>
            <c:numRef>
              <c:f>Cu!$B$2:$B$8</c:f>
              <c:numCache>
                <c:formatCode>General</c:formatCode>
                <c:ptCount val="7"/>
                <c:pt idx="0">
                  <c:v>0.01</c:v>
                </c:pt>
                <c:pt idx="1">
                  <c:v>0.03</c:v>
                </c:pt>
                <c:pt idx="2">
                  <c:v>0.1</c:v>
                </c:pt>
                <c:pt idx="3">
                  <c:v>0.3</c:v>
                </c:pt>
                <c:pt idx="4">
                  <c:v>1</c:v>
                </c:pt>
                <c:pt idx="5">
                  <c:v>3</c:v>
                </c:pt>
                <c:pt idx="6">
                  <c:v>10</c:v>
                </c:pt>
              </c:numCache>
            </c:numRef>
          </c:xVal>
          <c:yVal>
            <c:numRef>
              <c:f>Cu!$K$2:$K$8</c:f>
              <c:numCache>
                <c:formatCode>General</c:formatCode>
                <c:ptCount val="7"/>
                <c:pt idx="0">
                  <c:v>5.8863699903191277E-3</c:v>
                </c:pt>
                <c:pt idx="1">
                  <c:v>-4.3911241453325159E-2</c:v>
                </c:pt>
                <c:pt idx="2">
                  <c:v>-9.870702183221744E-2</c:v>
                </c:pt>
                <c:pt idx="3">
                  <c:v>-3.2387570834249077E-2</c:v>
                </c:pt>
                <c:pt idx="4">
                  <c:v>9.6954793305593177E-3</c:v>
                </c:pt>
                <c:pt idx="5">
                  <c:v>9.9809601359002645E-2</c:v>
                </c:pt>
                <c:pt idx="6">
                  <c:v>0.14669758944954986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C-4C30-8EE7-12ED2A21BF86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Cu!$M$2:$M$6</c:f>
              <c:numCache>
                <c:formatCode>General</c:formatCode>
                <c:ptCount val="5"/>
              </c:numCache>
            </c:numRef>
          </c:xVal>
          <c:yVal>
            <c:numRef>
              <c:f>Cu!$N$2:$N$6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4C-4C30-8EE7-12ED2A21B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237160"/>
        <c:axId val="595236376"/>
      </c:scatterChart>
      <c:valAx>
        <c:axId val="595237160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Cu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5236376"/>
        <c:crosses val="autoZero"/>
        <c:crossBetween val="midCat"/>
      </c:valAx>
      <c:valAx>
        <c:axId val="595236376"/>
        <c:scaling>
          <c:orientation val="minMax"/>
          <c:max val="1"/>
          <c:min val="-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5237160"/>
        <c:crossesAt val="1.0000000000000005E-2"/>
        <c:crossBetween val="midCat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Pb!$L$2:$L$6</c:f>
                <c:numCache>
                  <c:formatCode>General</c:formatCode>
                  <c:ptCount val="5"/>
                  <c:pt idx="0">
                    <c:v>8.2809794377859856</c:v>
                  </c:pt>
                  <c:pt idx="1">
                    <c:v>0.14222543190383552</c:v>
                  </c:pt>
                  <c:pt idx="2">
                    <c:v>3.9952665903835243</c:v>
                  </c:pt>
                  <c:pt idx="3">
                    <c:v>3.0449851193759079</c:v>
                  </c:pt>
                </c:numCache>
              </c:numRef>
            </c:plus>
            <c:minus>
              <c:numRef>
                <c:f>Pb!$L$2:$L$6</c:f>
                <c:numCache>
                  <c:formatCode>General</c:formatCode>
                  <c:ptCount val="5"/>
                  <c:pt idx="0">
                    <c:v>8.2809794377859856</c:v>
                  </c:pt>
                  <c:pt idx="1">
                    <c:v>0.14222543190383552</c:v>
                  </c:pt>
                  <c:pt idx="2">
                    <c:v>3.9952665903835243</c:v>
                  </c:pt>
                  <c:pt idx="3">
                    <c:v>3.0449851193759079</c:v>
                  </c:pt>
                </c:numCache>
              </c:numRef>
            </c:minus>
          </c:errBars>
          <c:xVal>
            <c:numRef>
              <c:f>Pb!$B$2:$B$6</c:f>
              <c:numCache>
                <c:formatCode>General</c:formatCode>
                <c:ptCount val="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Pb!$K$2:$K$6</c:f>
              <c:numCache>
                <c:formatCode>General</c:formatCode>
                <c:ptCount val="5"/>
                <c:pt idx="0">
                  <c:v>-5.404899041140248</c:v>
                </c:pt>
                <c:pt idx="1">
                  <c:v>-9.1830142835196931</c:v>
                </c:pt>
                <c:pt idx="2">
                  <c:v>-5.1462486261342395</c:v>
                </c:pt>
                <c:pt idx="3">
                  <c:v>84.135139456203518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0A-4936-853C-B964D7E4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17248"/>
        <c:axId val="362417640"/>
      </c:scatterChart>
      <c:valAx>
        <c:axId val="36241724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Pb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417640"/>
        <c:crosses val="autoZero"/>
        <c:crossBetween val="midCat"/>
      </c:valAx>
      <c:valAx>
        <c:axId val="362417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417248"/>
        <c:crossesAt val="1.0000000000000005E-2"/>
        <c:crossBetween val="midCat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Pb!$B$2:$B$5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Pb!$G$2:$G$5</c:f>
              <c:numCache>
                <c:formatCode>General</c:formatCode>
                <c:ptCount val="4"/>
                <c:pt idx="0">
                  <c:v>-11.260435756465082</c:v>
                </c:pt>
                <c:pt idx="1">
                  <c:v>-9.2835828508760816</c:v>
                </c:pt>
                <c:pt idx="2">
                  <c:v>-7.9713287248424862</c:v>
                </c:pt>
                <c:pt idx="3">
                  <c:v>81.982009829680692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AD-4D49-8E85-4E2A96529F9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Pb!$B$2:$B$5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Pb!$J$2:$J$5</c:f>
              <c:numCache>
                <c:formatCode>General</c:formatCode>
                <c:ptCount val="4"/>
                <c:pt idx="0">
                  <c:v>0.45063767418458539</c:v>
                </c:pt>
                <c:pt idx="1">
                  <c:v>-9.0824457161633063</c:v>
                </c:pt>
                <c:pt idx="2">
                  <c:v>-2.3211685274259928</c:v>
                </c:pt>
                <c:pt idx="3">
                  <c:v>86.288269082726359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AD-4D49-8E85-4E2A96529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18424"/>
        <c:axId val="362418816"/>
      </c:scatterChart>
      <c:valAx>
        <c:axId val="36241842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Pb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18816"/>
        <c:crosses val="autoZero"/>
        <c:crossBetween val="midCat"/>
      </c:valAx>
      <c:valAx>
        <c:axId val="362418816"/>
        <c:scaling>
          <c:orientation val="minMax"/>
          <c:max val="90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Inhibition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18424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'CN-'!$K$16:$K$19</c:f>
              <c:numCache>
                <c:formatCode>General</c:formatCode>
                <c:ptCount val="4"/>
                <c:pt idx="0">
                  <c:v>5.8649966383114265</c:v>
                </c:pt>
                <c:pt idx="1">
                  <c:v>17.28815928741912</c:v>
                </c:pt>
                <c:pt idx="2">
                  <c:v>63.477065243676378</c:v>
                </c:pt>
                <c:pt idx="3">
                  <c:v>91.972550111612776</c:v>
                </c:pt>
              </c:numCache>
            </c:numRef>
          </c:xVal>
          <c:yVal>
            <c:numRef>
              <c:f>'CN-'!$L$16:$L$19</c:f>
              <c:numCache>
                <c:formatCode>General</c:formatCode>
                <c:ptCount val="4"/>
                <c:pt idx="0">
                  <c:v>18.956630023526099</c:v>
                </c:pt>
                <c:pt idx="1">
                  <c:v>31.871498074175502</c:v>
                </c:pt>
                <c:pt idx="2">
                  <c:v>43.81046289778849</c:v>
                </c:pt>
                <c:pt idx="3">
                  <c:v>88.632368949888345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DA-487D-8794-75DF07EBD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21560"/>
        <c:axId val="362422736"/>
      </c:scatterChart>
      <c:valAx>
        <c:axId val="362421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Measured inhibition,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22736"/>
        <c:crosses val="autoZero"/>
        <c:crossBetween val="midCat"/>
      </c:valAx>
      <c:valAx>
        <c:axId val="362422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Calculated inhibition,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21560"/>
        <c:crosses val="autoZero"/>
        <c:crossBetween val="midCat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Ni!$L$2:$L$6</c:f>
                <c:numCache>
                  <c:formatCode>General</c:formatCode>
                  <c:ptCount val="5"/>
                  <c:pt idx="0">
                    <c:v>4.7974120690488169</c:v>
                  </c:pt>
                  <c:pt idx="1">
                    <c:v>2.5366295474259468</c:v>
                  </c:pt>
                  <c:pt idx="2">
                    <c:v>5.1573170984469288</c:v>
                  </c:pt>
                  <c:pt idx="3">
                    <c:v>2.7177850010655749</c:v>
                  </c:pt>
                  <c:pt idx="4">
                    <c:v>6.2833038899430846</c:v>
                  </c:pt>
                </c:numCache>
              </c:numRef>
            </c:plus>
            <c:minus>
              <c:numRef>
                <c:f>Ni!$L$2:$L$6</c:f>
                <c:numCache>
                  <c:formatCode>General</c:formatCode>
                  <c:ptCount val="5"/>
                  <c:pt idx="0">
                    <c:v>4.7974120690488169</c:v>
                  </c:pt>
                  <c:pt idx="1">
                    <c:v>2.5366295474259468</c:v>
                  </c:pt>
                  <c:pt idx="2">
                    <c:v>5.1573170984469288</c:v>
                  </c:pt>
                  <c:pt idx="3">
                    <c:v>2.7177850010655749</c:v>
                  </c:pt>
                  <c:pt idx="4">
                    <c:v>6.2833038899430846</c:v>
                  </c:pt>
                </c:numCache>
              </c:numRef>
            </c:minus>
          </c:errBars>
          <c:xVal>
            <c:numRef>
              <c:f>Ni!$B$2:$B$6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0.03</c:v>
                </c:pt>
              </c:numCache>
            </c:numRef>
          </c:xVal>
          <c:yVal>
            <c:numRef>
              <c:f>Ni!$K$2:$K$6</c:f>
              <c:numCache>
                <c:formatCode>General</c:formatCode>
                <c:ptCount val="5"/>
                <c:pt idx="0">
                  <c:v>29.535648452276813</c:v>
                </c:pt>
                <c:pt idx="1">
                  <c:v>66.907233393544161</c:v>
                </c:pt>
                <c:pt idx="2">
                  <c:v>12.503194235834084</c:v>
                </c:pt>
                <c:pt idx="3">
                  <c:v>2.509617211268409</c:v>
                </c:pt>
                <c:pt idx="4">
                  <c:v>-1.0263506898450492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8B-4754-9BFD-D9A59AA90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237944"/>
        <c:axId val="196964808"/>
      </c:scatterChart>
      <c:valAx>
        <c:axId val="59523794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Ni Concentration (mg/L)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6964808"/>
        <c:crosses val="autoZero"/>
        <c:crossBetween val="midCat"/>
      </c:valAx>
      <c:valAx>
        <c:axId val="196964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5237944"/>
        <c:crossesAt val="1.0000000000000005E-2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Ni!$B$2:$B$6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0.03</c:v>
                </c:pt>
              </c:numCache>
            </c:numRef>
          </c:xVal>
          <c:yVal>
            <c:numRef>
              <c:f>Ni!$G$2:$G$6</c:f>
              <c:numCache>
                <c:formatCode>General</c:formatCode>
                <c:ptCount val="5"/>
                <c:pt idx="0">
                  <c:v>26.1433658461062</c:v>
                </c:pt>
                <c:pt idx="1">
                  <c:v>68.700901347887211</c:v>
                </c:pt>
                <c:pt idx="2">
                  <c:v>8.85642034279293</c:v>
                </c:pt>
                <c:pt idx="3">
                  <c:v>4.431381415328965</c:v>
                </c:pt>
                <c:pt idx="4">
                  <c:v>-5.469317478679617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8-44A9-9AB9-6B72EA258A6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Ni!$B$2:$B$6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0.03</c:v>
                </c:pt>
              </c:numCache>
            </c:numRef>
          </c:xVal>
          <c:yVal>
            <c:numRef>
              <c:f>Ni!$J$2:$J$6</c:f>
              <c:numCache>
                <c:formatCode>General</c:formatCode>
                <c:ptCount val="5"/>
                <c:pt idx="0">
                  <c:v>32.927931058447427</c:v>
                </c:pt>
                <c:pt idx="1">
                  <c:v>65.113565439201111</c:v>
                </c:pt>
                <c:pt idx="2">
                  <c:v>16.149968128875237</c:v>
                </c:pt>
                <c:pt idx="3">
                  <c:v>0.58785300720785327</c:v>
                </c:pt>
                <c:pt idx="4">
                  <c:v>3.4166160989895187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8-44A9-9AB9-6B72EA258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549568"/>
        <c:axId val="354550352"/>
      </c:scatterChart>
      <c:valAx>
        <c:axId val="354549568"/>
        <c:scaling>
          <c:logBase val="10"/>
          <c:orientation val="minMax"/>
          <c:min val="3.000000000000000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Ni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550352"/>
        <c:crosses val="autoZero"/>
        <c:crossBetween val="midCat"/>
      </c:valAx>
      <c:valAx>
        <c:axId val="354550352"/>
        <c:scaling>
          <c:orientation val="minMax"/>
          <c:max val="90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Inhibition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549568"/>
        <c:crossesAt val="1.0000000000000002E-2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Ni!$O$2:$O$11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0.3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0.03</c:v>
                </c:pt>
                <c:pt idx="9">
                  <c:v>0.03</c:v>
                </c:pt>
              </c:numCache>
            </c:numRef>
          </c:xVal>
          <c:yVal>
            <c:numRef>
              <c:f>Ni!$P$2:$P$11</c:f>
              <c:numCache>
                <c:formatCode>General</c:formatCode>
                <c:ptCount val="10"/>
                <c:pt idx="0">
                  <c:v>0.26143365846106198</c:v>
                </c:pt>
                <c:pt idx="1">
                  <c:v>0.32927931058447429</c:v>
                </c:pt>
                <c:pt idx="2">
                  <c:v>0.68700901347887211</c:v>
                </c:pt>
                <c:pt idx="3">
                  <c:v>0.65113565439201104</c:v>
                </c:pt>
                <c:pt idx="4">
                  <c:v>8.8564203427929297E-2</c:v>
                </c:pt>
                <c:pt idx="5">
                  <c:v>0.16149968128875236</c:v>
                </c:pt>
                <c:pt idx="6">
                  <c:v>4.4313814153289652E-2</c:v>
                </c:pt>
                <c:pt idx="7">
                  <c:v>5.8785300720785331E-3</c:v>
                </c:pt>
                <c:pt idx="8">
                  <c:v>-5.4693174786796167E-2</c:v>
                </c:pt>
                <c:pt idx="9">
                  <c:v>3.4166160989895188E-2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AD-46CC-8EDF-B64978277DA9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Ni!$O$2:$O$11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0.3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0.03</c:v>
                </c:pt>
                <c:pt idx="9">
                  <c:v>0.03</c:v>
                </c:pt>
              </c:numCache>
            </c:numRef>
          </c:xVal>
          <c:yVal>
            <c:numRef>
              <c:f>Ni!$Q$2:$Q$11</c:f>
              <c:numCache>
                <c:formatCode>General</c:formatCode>
                <c:ptCount val="10"/>
                <c:pt idx="0">
                  <c:v>0.34380839797236684</c:v>
                </c:pt>
                <c:pt idx="1">
                  <c:v>0.34380839797236684</c:v>
                </c:pt>
                <c:pt idx="2">
                  <c:v>0.61117262899703795</c:v>
                </c:pt>
                <c:pt idx="3">
                  <c:v>0.61117262899703795</c:v>
                </c:pt>
                <c:pt idx="4">
                  <c:v>0.13583285207691786</c:v>
                </c:pt>
                <c:pt idx="5">
                  <c:v>0.13583285207691786</c:v>
                </c:pt>
                <c:pt idx="6">
                  <c:v>4.9786000301986731E-2</c:v>
                </c:pt>
                <c:pt idx="7">
                  <c:v>4.9786000301986731E-2</c:v>
                </c:pt>
                <c:pt idx="8">
                  <c:v>1.5475110800279203E-2</c:v>
                </c:pt>
                <c:pt idx="9">
                  <c:v>1.5475110800279203E-2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AD-46CC-8EDF-B6497827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515328"/>
        <c:axId val="193889648"/>
      </c:scatterChart>
      <c:valAx>
        <c:axId val="36651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889648"/>
        <c:crosses val="autoZero"/>
        <c:crossBetween val="midCat"/>
      </c:valAx>
      <c:valAx>
        <c:axId val="19388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6515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Ni!$B$2:$B$6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0.03</c:v>
                </c:pt>
              </c:numCache>
            </c:numRef>
          </c:xVal>
          <c:yVal>
            <c:numRef>
              <c:f>Ni!$K$2:$K$6</c:f>
              <c:numCache>
                <c:formatCode>General</c:formatCode>
                <c:ptCount val="5"/>
                <c:pt idx="0">
                  <c:v>29.535648452276813</c:v>
                </c:pt>
                <c:pt idx="1">
                  <c:v>66.907233393544161</c:v>
                </c:pt>
                <c:pt idx="2">
                  <c:v>12.503194235834084</c:v>
                </c:pt>
                <c:pt idx="3">
                  <c:v>2.509617211268409</c:v>
                </c:pt>
                <c:pt idx="4">
                  <c:v>-1.0263506898450492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9E-4501-BCB7-3E5EC7205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245392"/>
        <c:axId val="358824504"/>
      </c:scatterChart>
      <c:valAx>
        <c:axId val="36824539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metal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58824504"/>
        <c:crosses val="autoZero"/>
        <c:crossBetween val="midCat"/>
      </c:valAx>
      <c:valAx>
        <c:axId val="358824504"/>
        <c:scaling>
          <c:orientation val="minMax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68245392"/>
        <c:crossesAt val="1.0000000000000005E-2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Zn!$L$2:$L$6</c:f>
                <c:numCache>
                  <c:formatCode>General</c:formatCode>
                  <c:ptCount val="5"/>
                  <c:pt idx="0">
                    <c:v>7.5772644096597439</c:v>
                  </c:pt>
                  <c:pt idx="1">
                    <c:v>3.4947016627979561</c:v>
                  </c:pt>
                  <c:pt idx="2">
                    <c:v>2.5153833194080062</c:v>
                  </c:pt>
                  <c:pt idx="3">
                    <c:v>3.0708682203780535</c:v>
                  </c:pt>
                  <c:pt idx="4">
                    <c:v>2.8472904765908837</c:v>
                  </c:pt>
                </c:numCache>
              </c:numRef>
            </c:plus>
            <c:minus>
              <c:numRef>
                <c:f>Zn!$L$2:$L$6</c:f>
                <c:numCache>
                  <c:formatCode>General</c:formatCode>
                  <c:ptCount val="5"/>
                  <c:pt idx="0">
                    <c:v>7.5772644096597439</c:v>
                  </c:pt>
                  <c:pt idx="1">
                    <c:v>3.4947016627979561</c:v>
                  </c:pt>
                  <c:pt idx="2">
                    <c:v>2.5153833194080062</c:v>
                  </c:pt>
                  <c:pt idx="3">
                    <c:v>3.0708682203780535</c:v>
                  </c:pt>
                  <c:pt idx="4">
                    <c:v>2.8472904765908837</c:v>
                  </c:pt>
                </c:numCache>
              </c:numRef>
            </c:minus>
          </c:errBars>
          <c:xVal>
            <c:numRef>
              <c:f>Zn!$B$2:$B$6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10</c:v>
                </c:pt>
              </c:numCache>
            </c:numRef>
          </c:xVal>
          <c:yVal>
            <c:numRef>
              <c:f>Zn!$K$2:$K$6</c:f>
              <c:numCache>
                <c:formatCode>General</c:formatCode>
                <c:ptCount val="5"/>
                <c:pt idx="0">
                  <c:v>26.784411673108981</c:v>
                </c:pt>
                <c:pt idx="1">
                  <c:v>31.318816634147037</c:v>
                </c:pt>
                <c:pt idx="2">
                  <c:v>16.924764601419554</c:v>
                </c:pt>
                <c:pt idx="3">
                  <c:v>3.2920534343915291</c:v>
                </c:pt>
                <c:pt idx="4">
                  <c:v>21.810933461250009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0-4A04-BAB0-F5949E57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45304"/>
        <c:axId val="369911192"/>
      </c:scatterChart>
      <c:valAx>
        <c:axId val="36644530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Zn Concentration</a:t>
                </a:r>
                <a:r>
                  <a:rPr lang="en-US" baseline="0"/>
                  <a:t> (mg/L)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9911192"/>
        <c:crosses val="autoZero"/>
        <c:crossBetween val="midCat"/>
      </c:valAx>
      <c:valAx>
        <c:axId val="369911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6445304"/>
        <c:crossesAt val="1.0000000000000005E-2"/>
        <c:crossBetween val="midCat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Zn!$B$2:$B$6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10</c:v>
                </c:pt>
              </c:numCache>
            </c:numRef>
          </c:xVal>
          <c:yVal>
            <c:numRef>
              <c:f>Zn!$G$2:$G$6</c:f>
              <c:numCache>
                <c:formatCode>General</c:formatCode>
                <c:ptCount val="5"/>
                <c:pt idx="0">
                  <c:v>21.426476626195097</c:v>
                </c:pt>
                <c:pt idx="1">
                  <c:v>28.847689390158699</c:v>
                </c:pt>
                <c:pt idx="2">
                  <c:v>15.146119998982638</c:v>
                </c:pt>
                <c:pt idx="3">
                  <c:v>1.120621691631942</c:v>
                </c:pt>
                <c:pt idx="4">
                  <c:v>23.824271865255298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46-46F2-BEFF-D7023DD1669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Zn!$B$2:$B$6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10</c:v>
                </c:pt>
              </c:numCache>
            </c:numRef>
          </c:xVal>
          <c:yVal>
            <c:numRef>
              <c:f>Zn!$J$2:$J$6</c:f>
              <c:numCache>
                <c:formatCode>General</c:formatCode>
                <c:ptCount val="5"/>
                <c:pt idx="0">
                  <c:v>32.142346720022864</c:v>
                </c:pt>
                <c:pt idx="1">
                  <c:v>33.789943878135375</c:v>
                </c:pt>
                <c:pt idx="2">
                  <c:v>18.703409203856474</c:v>
                </c:pt>
                <c:pt idx="3">
                  <c:v>5.4634851771511164</c:v>
                </c:pt>
                <c:pt idx="4">
                  <c:v>19.797595057244717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46-46F2-BEFF-D7023DD16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911976"/>
        <c:axId val="369912368"/>
      </c:scatterChart>
      <c:valAx>
        <c:axId val="369911976"/>
        <c:scaling>
          <c:logBase val="10"/>
          <c:orientation val="minMax"/>
          <c:min val="0.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Zn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912368"/>
        <c:crosses val="autoZero"/>
        <c:crossBetween val="midCat"/>
      </c:valAx>
      <c:valAx>
        <c:axId val="369912368"/>
        <c:scaling>
          <c:orientation val="minMax"/>
          <c:max val="90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Inhibition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911976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Cd!$L$2:$L$6</c:f>
                <c:numCache>
                  <c:formatCode>General</c:formatCode>
                  <c:ptCount val="5"/>
                  <c:pt idx="0">
                    <c:v>3.6161942519151706</c:v>
                  </c:pt>
                  <c:pt idx="1">
                    <c:v>4.4856337436749465</c:v>
                  </c:pt>
                  <c:pt idx="2">
                    <c:v>2.4067387065198567</c:v>
                  </c:pt>
                  <c:pt idx="3">
                    <c:v>3.4407429088534709</c:v>
                  </c:pt>
                </c:numCache>
              </c:numRef>
            </c:plus>
            <c:minus>
              <c:numRef>
                <c:f>Cd!$L$2:$L$6</c:f>
                <c:numCache>
                  <c:formatCode>General</c:formatCode>
                  <c:ptCount val="5"/>
                  <c:pt idx="0">
                    <c:v>3.6161942519151706</c:v>
                  </c:pt>
                  <c:pt idx="1">
                    <c:v>4.4856337436749465</c:v>
                  </c:pt>
                  <c:pt idx="2">
                    <c:v>2.4067387065198567</c:v>
                  </c:pt>
                  <c:pt idx="3">
                    <c:v>3.4407429088534709</c:v>
                  </c:pt>
                </c:numCache>
              </c:numRef>
            </c:minus>
          </c:errBars>
          <c:xVal>
            <c:numRef>
              <c:f>Cd!$B$2:$B$5</c:f>
              <c:numCache>
                <c:formatCode>General</c:formatCode>
                <c:ptCount val="4"/>
                <c:pt idx="0">
                  <c:v>1</c:v>
                </c:pt>
                <c:pt idx="1">
                  <c:v>0.3</c:v>
                </c:pt>
                <c:pt idx="2">
                  <c:v>0.1</c:v>
                </c:pt>
                <c:pt idx="3">
                  <c:v>0.03</c:v>
                </c:pt>
              </c:numCache>
            </c:numRef>
          </c:xVal>
          <c:yVal>
            <c:numRef>
              <c:f>Cd!$K$2:$K$5</c:f>
              <c:numCache>
                <c:formatCode>General</c:formatCode>
                <c:ptCount val="4"/>
                <c:pt idx="0">
                  <c:v>60.455841247356418</c:v>
                </c:pt>
                <c:pt idx="1">
                  <c:v>23.109218786180627</c:v>
                </c:pt>
                <c:pt idx="2">
                  <c:v>14.234768330900042</c:v>
                </c:pt>
                <c:pt idx="3">
                  <c:v>-1.3614979669789244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45-4FE9-A53D-BE4D5BEAC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913152"/>
        <c:axId val="369913544"/>
      </c:scatterChart>
      <c:valAx>
        <c:axId val="36991315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Cd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9913544"/>
        <c:crosses val="autoZero"/>
        <c:crossBetween val="midCat"/>
      </c:valAx>
      <c:valAx>
        <c:axId val="369913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9913152"/>
        <c:crossesAt val="1.0000000000000005E-2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Cd!$B$2:$B$5</c:f>
              <c:numCache>
                <c:formatCode>General</c:formatCode>
                <c:ptCount val="4"/>
                <c:pt idx="0">
                  <c:v>1</c:v>
                </c:pt>
                <c:pt idx="1">
                  <c:v>0.3</c:v>
                </c:pt>
                <c:pt idx="2">
                  <c:v>0.1</c:v>
                </c:pt>
                <c:pt idx="3">
                  <c:v>0.03</c:v>
                </c:pt>
              </c:numCache>
            </c:numRef>
          </c:xVal>
          <c:yVal>
            <c:numRef>
              <c:f>Cd!$G$2:$G$5</c:f>
              <c:numCache>
                <c:formatCode>General</c:formatCode>
                <c:ptCount val="4"/>
                <c:pt idx="0">
                  <c:v>57.89880576973939</c:v>
                </c:pt>
                <c:pt idx="1">
                  <c:v>26.28104082425239</c:v>
                </c:pt>
                <c:pt idx="2">
                  <c:v>12.5329470709757</c:v>
                </c:pt>
                <c:pt idx="3">
                  <c:v>1.0714746761908922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9D-4B85-80AC-8A49412C5ED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Cd!$B$2:$B$5</c:f>
              <c:numCache>
                <c:formatCode>General</c:formatCode>
                <c:ptCount val="4"/>
                <c:pt idx="0">
                  <c:v>1</c:v>
                </c:pt>
                <c:pt idx="1">
                  <c:v>0.3</c:v>
                </c:pt>
                <c:pt idx="2">
                  <c:v>0.1</c:v>
                </c:pt>
                <c:pt idx="3">
                  <c:v>0.03</c:v>
                </c:pt>
              </c:numCache>
            </c:numRef>
          </c:xVal>
          <c:yVal>
            <c:numRef>
              <c:f>Cd!$J$2:$J$5</c:f>
              <c:numCache>
                <c:formatCode>General</c:formatCode>
                <c:ptCount val="4"/>
                <c:pt idx="0">
                  <c:v>63.012876724973452</c:v>
                </c:pt>
                <c:pt idx="1">
                  <c:v>19.93739674810886</c:v>
                </c:pt>
                <c:pt idx="2">
                  <c:v>15.936589590824383</c:v>
                </c:pt>
                <c:pt idx="3">
                  <c:v>-3.7944706101487409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9D-4B85-80AC-8A49412C5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914328"/>
        <c:axId val="369914720"/>
      </c:scatterChart>
      <c:valAx>
        <c:axId val="369914328"/>
        <c:scaling>
          <c:logBase val="10"/>
          <c:orientation val="minMax"/>
          <c:max val="3"/>
          <c:min val="3.000000000000000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Cd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914720"/>
        <c:crosses val="autoZero"/>
        <c:crossBetween val="midCat"/>
      </c:valAx>
      <c:valAx>
        <c:axId val="369914720"/>
        <c:scaling>
          <c:orientation val="minMax"/>
          <c:max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Inhibition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91432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10</xdr:row>
      <xdr:rowOff>95250</xdr:rowOff>
    </xdr:from>
    <xdr:to>
      <xdr:col>7</xdr:col>
      <xdr:colOff>409575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371476</xdr:colOff>
      <xdr:row>12</xdr:row>
      <xdr:rowOff>152399</xdr:rowOff>
    </xdr:from>
    <xdr:to>
      <xdr:col>7</xdr:col>
      <xdr:colOff>9526</xdr:colOff>
      <xdr:row>25</xdr:row>
      <xdr:rowOff>185736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10</xdr:row>
      <xdr:rowOff>133350</xdr:rowOff>
    </xdr:from>
    <xdr:to>
      <xdr:col>6</xdr:col>
      <xdr:colOff>714375</xdr:colOff>
      <xdr:row>25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10</xdr:row>
      <xdr:rowOff>33337</xdr:rowOff>
    </xdr:from>
    <xdr:to>
      <xdr:col>13</xdr:col>
      <xdr:colOff>180975</xdr:colOff>
      <xdr:row>24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209550</xdr:colOff>
      <xdr:row>7</xdr:row>
      <xdr:rowOff>66675</xdr:rowOff>
    </xdr:from>
    <xdr:to>
      <xdr:col>25</xdr:col>
      <xdr:colOff>514350</xdr:colOff>
      <xdr:row>21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9</xdr:col>
      <xdr:colOff>733425</xdr:colOff>
      <xdr:row>37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0.04167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905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9</xdr:row>
      <xdr:rowOff>0</xdr:rowOff>
    </xdr:from>
    <xdr:to>
      <xdr:col>8</xdr:col>
      <xdr:colOff>57150</xdr:colOff>
      <xdr:row>23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22</xdr:row>
      <xdr:rowOff>0</xdr:rowOff>
    </xdr:from>
    <xdr:to>
      <xdr:col>8</xdr:col>
      <xdr:colOff>38100</xdr:colOff>
      <xdr:row>36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0.05208</cdr:x>
      <cdr:y>0.10069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238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b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7</xdr:row>
      <xdr:rowOff>104775</xdr:rowOff>
    </xdr:from>
    <xdr:to>
      <xdr:col>9</xdr:col>
      <xdr:colOff>161925</xdr:colOff>
      <xdr:row>21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609600</xdr:colOff>
      <xdr:row>22</xdr:row>
      <xdr:rowOff>114300</xdr:rowOff>
    </xdr:from>
    <xdr:to>
      <xdr:col>8</xdr:col>
      <xdr:colOff>561975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2.18723E-7</cdr:x>
      <cdr:y>0</cdr:y>
    </cdr:from>
    <cdr:to>
      <cdr:x>0.05417</cdr:x>
      <cdr:y>0.09722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" y="0"/>
          <a:ext cx="247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c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7</xdr:row>
      <xdr:rowOff>104775</xdr:rowOff>
    </xdr:from>
    <xdr:to>
      <xdr:col>9</xdr:col>
      <xdr:colOff>161925</xdr:colOff>
      <xdr:row>21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781050</xdr:colOff>
      <xdr:row>22</xdr:row>
      <xdr:rowOff>66675</xdr:rowOff>
    </xdr:from>
    <xdr:to>
      <xdr:col>9</xdr:col>
      <xdr:colOff>19050</xdr:colOff>
      <xdr:row>36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0.00694</cdr:y>
    </cdr:from>
    <cdr:to>
      <cdr:x>0.03958</cdr:x>
      <cdr:y>0.08681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050"/>
          <a:ext cx="1809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workbookViewId="0">
      <selection activeCell="D35" sqref="B31:D3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16.7109375" bestFit="1" customWidth="1"/>
    <col min="4" max="4" width="12.5703125" bestFit="1" customWidth="1"/>
    <col min="6" max="6" width="10.7109375" bestFit="1" customWidth="1"/>
    <col min="7" max="7" width="12.5703125" bestFit="1" customWidth="1"/>
    <col min="8" max="9" width="14.28515625" bestFit="1" customWidth="1"/>
    <col min="10" max="10" width="12.7109375" bestFit="1" customWidth="1"/>
  </cols>
  <sheetData>
    <row r="1" spans="1:14" x14ac:dyDescent="0.25">
      <c r="A1" t="s">
        <v>0</v>
      </c>
      <c r="B1" t="s">
        <v>8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</row>
    <row r="2" spans="1:14" x14ac:dyDescent="0.25">
      <c r="A2" s="1">
        <v>41791</v>
      </c>
      <c r="B2">
        <v>0.01</v>
      </c>
      <c r="C2">
        <v>2.9</v>
      </c>
      <c r="D2">
        <v>1570</v>
      </c>
      <c r="E2">
        <v>3.6395</v>
      </c>
      <c r="F2">
        <v>3.2412000000000001</v>
      </c>
      <c r="G2">
        <f t="shared" ref="G2:G8" si="0">(E2-F2)/E2</f>
        <v>0.1094381096304437</v>
      </c>
      <c r="H2">
        <v>2.827</v>
      </c>
      <c r="I2">
        <v>3.1031</v>
      </c>
      <c r="J2">
        <f t="shared" ref="J2:J8" si="1">(H2-I2)/H2</f>
        <v>-9.7665369649805447E-2</v>
      </c>
      <c r="K2">
        <f t="shared" ref="K2:K8" si="2">(G2+J2)/2</f>
        <v>5.8863699903191277E-3</v>
      </c>
      <c r="L2">
        <f t="shared" ref="L2:L8" si="3">STDEV(G2,J2)</f>
        <v>0.14644427460639181</v>
      </c>
    </row>
    <row r="3" spans="1:14" x14ac:dyDescent="0.25">
      <c r="A3" s="1">
        <v>41792</v>
      </c>
      <c r="B3">
        <v>0.03</v>
      </c>
      <c r="C3">
        <v>2.2000000000000002</v>
      </c>
      <c r="D3">
        <v>1630</v>
      </c>
      <c r="E3">
        <v>2.9216000000000002</v>
      </c>
      <c r="F3">
        <v>3.1913</v>
      </c>
      <c r="G3">
        <f t="shared" si="0"/>
        <v>-9.2312431544359197E-2</v>
      </c>
      <c r="H3">
        <v>2.9399000000000002</v>
      </c>
      <c r="I3">
        <v>2.9266999999999999</v>
      </c>
      <c r="J3">
        <f t="shared" si="1"/>
        <v>4.489948637708875E-3</v>
      </c>
      <c r="K3">
        <f t="shared" si="2"/>
        <v>-4.3911241453325159E-2</v>
      </c>
      <c r="L3">
        <f t="shared" si="3"/>
        <v>6.8449619461738595E-2</v>
      </c>
    </row>
    <row r="4" spans="1:14" x14ac:dyDescent="0.25">
      <c r="A4" s="1">
        <v>41793</v>
      </c>
      <c r="B4">
        <v>0.1</v>
      </c>
      <c r="C4">
        <v>2.1</v>
      </c>
      <c r="D4">
        <v>1810</v>
      </c>
      <c r="E4">
        <v>3.5956999999999999</v>
      </c>
      <c r="F4">
        <v>4.0716999999999999</v>
      </c>
      <c r="G4">
        <f t="shared" si="0"/>
        <v>-0.13238034318769643</v>
      </c>
      <c r="H4">
        <v>3.0415000000000001</v>
      </c>
      <c r="I4">
        <v>3.2393000000000001</v>
      </c>
      <c r="J4">
        <f t="shared" si="1"/>
        <v>-6.503370047673844E-2</v>
      </c>
      <c r="K4">
        <f t="shared" si="2"/>
        <v>-9.870702183221744E-2</v>
      </c>
      <c r="L4">
        <f t="shared" si="3"/>
        <v>4.7621267751065913E-2</v>
      </c>
    </row>
    <row r="5" spans="1:14" x14ac:dyDescent="0.25">
      <c r="A5" s="1">
        <v>41794</v>
      </c>
      <c r="B5">
        <v>0.3</v>
      </c>
      <c r="C5">
        <v>1.6</v>
      </c>
      <c r="D5">
        <v>1755</v>
      </c>
      <c r="E5">
        <v>3.7292000000000001</v>
      </c>
      <c r="F5">
        <v>3.6758000000000002</v>
      </c>
      <c r="G5">
        <f t="shared" si="0"/>
        <v>1.4319425077764639E-2</v>
      </c>
      <c r="H5">
        <v>3.0571000000000002</v>
      </c>
      <c r="I5">
        <v>3.2989000000000002</v>
      </c>
      <c r="J5">
        <f t="shared" si="1"/>
        <v>-7.9094566746262793E-2</v>
      </c>
      <c r="K5">
        <f t="shared" si="2"/>
        <v>-3.2387570834249077E-2</v>
      </c>
      <c r="L5">
        <f t="shared" si="3"/>
        <v>6.6053667076474504E-2</v>
      </c>
    </row>
    <row r="6" spans="1:14" x14ac:dyDescent="0.25">
      <c r="A6" s="1">
        <v>41795</v>
      </c>
      <c r="B6">
        <v>1</v>
      </c>
      <c r="C6">
        <v>1.6</v>
      </c>
      <c r="D6">
        <v>1688</v>
      </c>
      <c r="E6">
        <v>3.2342</v>
      </c>
      <c r="F6">
        <v>3.2324999999999999</v>
      </c>
      <c r="G6">
        <f t="shared" si="0"/>
        <v>5.2563230474306937E-4</v>
      </c>
      <c r="H6">
        <v>2.9047999999999998</v>
      </c>
      <c r="I6">
        <v>2.85</v>
      </c>
      <c r="J6">
        <f t="shared" si="1"/>
        <v>1.8865326356375566E-2</v>
      </c>
      <c r="K6">
        <f t="shared" si="2"/>
        <v>9.6954793305593177E-3</v>
      </c>
      <c r="L6">
        <f t="shared" si="3"/>
        <v>1.2968122028795926E-2</v>
      </c>
      <c r="N6" s="4"/>
    </row>
    <row r="7" spans="1:14" x14ac:dyDescent="0.25">
      <c r="A7" s="1">
        <v>41796</v>
      </c>
      <c r="B7">
        <v>3</v>
      </c>
      <c r="C7">
        <v>1.6</v>
      </c>
      <c r="D7">
        <v>1620</v>
      </c>
      <c r="E7">
        <v>3.6535000000000002</v>
      </c>
      <c r="F7">
        <v>3.5312000000000001</v>
      </c>
      <c r="G7">
        <f t="shared" si="0"/>
        <v>3.3474750239496393E-2</v>
      </c>
      <c r="H7">
        <v>3.7341000000000002</v>
      </c>
      <c r="I7">
        <v>3.1137000000000001</v>
      </c>
      <c r="J7">
        <f t="shared" si="1"/>
        <v>0.1661444524785089</v>
      </c>
      <c r="K7">
        <f t="shared" si="2"/>
        <v>9.9809601359002645E-2</v>
      </c>
      <c r="L7">
        <f t="shared" si="3"/>
        <v>9.3811646111205835E-2</v>
      </c>
    </row>
    <row r="8" spans="1:14" x14ac:dyDescent="0.25">
      <c r="A8" s="1">
        <v>41797</v>
      </c>
      <c r="B8">
        <v>10</v>
      </c>
      <c r="C8">
        <v>1.9</v>
      </c>
      <c r="D8">
        <v>1900</v>
      </c>
      <c r="E8">
        <v>3.3443999999999998</v>
      </c>
      <c r="F8">
        <v>2.9678</v>
      </c>
      <c r="G8">
        <f t="shared" si="0"/>
        <v>0.11260614759000115</v>
      </c>
      <c r="H8">
        <v>3.8071999999999999</v>
      </c>
      <c r="I8">
        <v>3.1189</v>
      </c>
      <c r="J8">
        <f t="shared" si="1"/>
        <v>0.18078903130909854</v>
      </c>
      <c r="K8">
        <f t="shared" si="2"/>
        <v>0.14669758944954986</v>
      </c>
      <c r="L8">
        <f t="shared" si="3"/>
        <v>4.8212579438627529E-2</v>
      </c>
    </row>
    <row r="9" spans="1:14" x14ac:dyDescent="0.25">
      <c r="A9" s="1"/>
    </row>
    <row r="18" spans="2:13" x14ac:dyDescent="0.25">
      <c r="M18" s="4"/>
    </row>
    <row r="31" spans="2:13" x14ac:dyDescent="0.25">
      <c r="B31" t="s">
        <v>28</v>
      </c>
    </row>
    <row r="32" spans="2:13" x14ac:dyDescent="0.25">
      <c r="B32" t="s">
        <v>30</v>
      </c>
    </row>
    <row r="33" spans="2:2" x14ac:dyDescent="0.25">
      <c r="B33" t="s">
        <v>29</v>
      </c>
    </row>
    <row r="35" spans="2:2" x14ac:dyDescent="0.25">
      <c r="B35" t="s">
        <v>31</v>
      </c>
    </row>
  </sheetData>
  <printOptions gridLines="1"/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B31" sqref="B31"/>
    </sheetView>
  </sheetViews>
  <sheetFormatPr defaultRowHeight="15" x14ac:dyDescent="0.25"/>
  <cols>
    <col min="1" max="1" width="9.7109375" style="1" bestFit="1" customWidth="1"/>
    <col min="2" max="2" width="14.5703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5703125" bestFit="1" customWidth="1"/>
    <col min="8" max="8" width="8.7109375" bestFit="1" customWidth="1"/>
    <col min="9" max="9" width="10.7109375" bestFit="1" customWidth="1"/>
    <col min="10" max="10" width="12.5703125" bestFit="1" customWidth="1"/>
    <col min="11" max="11" width="14.28515625" bestFit="1" customWidth="1"/>
    <col min="12" max="12" width="12" bestFit="1" customWidth="1"/>
    <col min="16" max="16" width="12" customWidth="1"/>
    <col min="17" max="17" width="12.5703125" customWidth="1"/>
  </cols>
  <sheetData>
    <row r="1" spans="1:20" x14ac:dyDescent="0.25">
      <c r="A1" t="s">
        <v>0</v>
      </c>
      <c r="B1" t="s">
        <v>12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  <c r="M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</row>
    <row r="2" spans="1:20" x14ac:dyDescent="0.25">
      <c r="A2" s="1">
        <v>41798</v>
      </c>
      <c r="B2">
        <v>1</v>
      </c>
      <c r="C2">
        <v>1.9</v>
      </c>
      <c r="D2">
        <v>1703</v>
      </c>
      <c r="E2">
        <v>3.2294999999999998</v>
      </c>
      <c r="F2">
        <v>2.3852000000000002</v>
      </c>
      <c r="G2">
        <f>(E2-F2)/E2*100</f>
        <v>26.1433658461062</v>
      </c>
      <c r="H2">
        <v>2.8778000000000001</v>
      </c>
      <c r="I2">
        <v>1.9301999999999999</v>
      </c>
      <c r="J2">
        <f>(H2-I2)/H2*100</f>
        <v>32.927931058447427</v>
      </c>
      <c r="K2">
        <f>AVERAGE(G2,J2)</f>
        <v>29.535648452276813</v>
      </c>
      <c r="L2">
        <f>STDEV(G2,J2)</f>
        <v>4.7974120690488169</v>
      </c>
      <c r="M2">
        <f>_xlfn.T.TEST(E2:E5,F2:F5,1,1)</f>
        <v>8.4813661164746021E-2</v>
      </c>
      <c r="O2">
        <v>1</v>
      </c>
      <c r="P2">
        <v>0.26143365846106198</v>
      </c>
      <c r="Q2">
        <f>O2/(O2+$T$2)</f>
        <v>0.34380839797236684</v>
      </c>
      <c r="R2">
        <f>(P2-Q2)^2</f>
        <v>6.7855977095553303E-3</v>
      </c>
      <c r="S2" s="7">
        <f>SUM(R2:R11)</f>
        <v>2.446875838942358E-2</v>
      </c>
      <c r="T2">
        <v>1.9085967820959795</v>
      </c>
    </row>
    <row r="3" spans="1:20" x14ac:dyDescent="0.25">
      <c r="A3" s="1">
        <v>41799</v>
      </c>
      <c r="B3">
        <v>3</v>
      </c>
      <c r="C3">
        <v>1.8</v>
      </c>
      <c r="D3">
        <v>1802</v>
      </c>
      <c r="E3">
        <v>3.6278999999999999</v>
      </c>
      <c r="F3">
        <v>1.1355</v>
      </c>
      <c r="G3">
        <f t="shared" ref="G3:G6" si="0">(E3-F3)/E3*100</f>
        <v>68.700901347887211</v>
      </c>
      <c r="H3">
        <v>3.6850999999999998</v>
      </c>
      <c r="I3">
        <v>1.2856000000000001</v>
      </c>
      <c r="J3">
        <f t="shared" ref="J3:J6" si="1">(H3-I3)/H3*100</f>
        <v>65.113565439201111</v>
      </c>
      <c r="K3">
        <f>AVERAGE(G3,J3)</f>
        <v>66.907233393544161</v>
      </c>
      <c r="L3">
        <f>STDEV(G3,J3)</f>
        <v>2.5366295474259468</v>
      </c>
      <c r="O3">
        <v>1</v>
      </c>
      <c r="P3">
        <v>0.32927931058447429</v>
      </c>
      <c r="Q3">
        <f t="shared" ref="Q3:Q11" si="2">O3/(O3+$T$2)</f>
        <v>0.34380839797236684</v>
      </c>
      <c r="R3">
        <f t="shared" ref="R3:R11" si="3">(P3-Q3)^2</f>
        <v>2.110943803250183E-4</v>
      </c>
    </row>
    <row r="4" spans="1:20" x14ac:dyDescent="0.25">
      <c r="A4" s="1">
        <v>41800</v>
      </c>
      <c r="B4">
        <v>0.3</v>
      </c>
      <c r="C4">
        <v>1.7</v>
      </c>
      <c r="D4">
        <v>1907</v>
      </c>
      <c r="E4">
        <v>3.5590000000000002</v>
      </c>
      <c r="F4">
        <v>3.2437999999999998</v>
      </c>
      <c r="G4">
        <f t="shared" si="0"/>
        <v>8.85642034279293</v>
      </c>
      <c r="H4">
        <v>3.4514</v>
      </c>
      <c r="I4">
        <v>2.8940000000000001</v>
      </c>
      <c r="J4">
        <f t="shared" si="1"/>
        <v>16.149968128875237</v>
      </c>
      <c r="K4">
        <f>AVERAGE(G4,J4)</f>
        <v>12.503194235834084</v>
      </c>
      <c r="L4">
        <f>STDEV(G4,J4)</f>
        <v>5.1573170984469288</v>
      </c>
      <c r="O4">
        <v>3</v>
      </c>
      <c r="P4">
        <v>0.68700901347887211</v>
      </c>
      <c r="Q4">
        <f t="shared" si="2"/>
        <v>0.61117262899703795</v>
      </c>
      <c r="R4">
        <f t="shared" si="3"/>
        <v>5.7511572112765776E-3</v>
      </c>
    </row>
    <row r="5" spans="1:20" x14ac:dyDescent="0.25">
      <c r="A5" s="1">
        <v>41801</v>
      </c>
      <c r="B5">
        <v>0.1</v>
      </c>
      <c r="C5">
        <v>1.7</v>
      </c>
      <c r="D5">
        <v>1780</v>
      </c>
      <c r="E5">
        <v>3.9807000000000001</v>
      </c>
      <c r="F5">
        <v>3.8043</v>
      </c>
      <c r="G5">
        <f t="shared" si="0"/>
        <v>4.431381415328965</v>
      </c>
      <c r="H5">
        <v>3.3852000000000002</v>
      </c>
      <c r="I5">
        <v>3.3653</v>
      </c>
      <c r="J5">
        <f t="shared" si="1"/>
        <v>0.58785300720785327</v>
      </c>
      <c r="K5">
        <f>AVERAGE(G5,J5)</f>
        <v>2.509617211268409</v>
      </c>
      <c r="L5">
        <f>STDEV(G5,J5)</f>
        <v>2.7177850010655749</v>
      </c>
      <c r="O5">
        <v>3</v>
      </c>
      <c r="P5">
        <v>0.65113565439201104</v>
      </c>
      <c r="Q5">
        <f t="shared" si="2"/>
        <v>0.61117262899703795</v>
      </c>
      <c r="R5">
        <f t="shared" si="3"/>
        <v>1.5970433987192644E-3</v>
      </c>
    </row>
    <row r="6" spans="1:20" x14ac:dyDescent="0.25">
      <c r="A6" s="1">
        <v>41802</v>
      </c>
      <c r="B6">
        <v>0.03</v>
      </c>
      <c r="C6">
        <v>1.6</v>
      </c>
      <c r="D6">
        <v>1930</v>
      </c>
      <c r="E6">
        <v>3.7170999999999998</v>
      </c>
      <c r="F6">
        <v>3.9203999999999999</v>
      </c>
      <c r="G6">
        <f t="shared" si="0"/>
        <v>-5.469317478679617</v>
      </c>
      <c r="H6">
        <v>3.7902999999999998</v>
      </c>
      <c r="I6">
        <v>3.6608000000000001</v>
      </c>
      <c r="J6">
        <f t="shared" si="1"/>
        <v>3.4166160989895187</v>
      </c>
      <c r="K6">
        <f>AVERAGE(G6,J6)</f>
        <v>-1.0263506898450492</v>
      </c>
      <c r="L6">
        <f>STDEV(G6,J6)</f>
        <v>6.2833038899430846</v>
      </c>
      <c r="O6">
        <v>0.3</v>
      </c>
      <c r="P6">
        <v>8.8564203427929297E-2</v>
      </c>
      <c r="Q6">
        <f t="shared" si="2"/>
        <v>0.13583285207691786</v>
      </c>
      <c r="R6">
        <f t="shared" si="3"/>
        <v>2.2343251451015286E-3</v>
      </c>
    </row>
    <row r="7" spans="1:20" x14ac:dyDescent="0.25">
      <c r="O7">
        <v>0.3</v>
      </c>
      <c r="P7">
        <v>0.16149968128875236</v>
      </c>
      <c r="Q7">
        <f t="shared" si="2"/>
        <v>0.13583285207691786</v>
      </c>
      <c r="R7">
        <f t="shared" si="3"/>
        <v>6.5878612178948059E-4</v>
      </c>
    </row>
    <row r="8" spans="1:20" x14ac:dyDescent="0.25">
      <c r="O8">
        <v>0.1</v>
      </c>
      <c r="P8">
        <v>4.4313814153289652E-2</v>
      </c>
      <c r="Q8">
        <f t="shared" si="2"/>
        <v>4.9786000301986731E-2</v>
      </c>
      <c r="R8">
        <f t="shared" si="3"/>
        <v>2.9944821245992174E-5</v>
      </c>
    </row>
    <row r="9" spans="1:20" x14ac:dyDescent="0.25">
      <c r="O9">
        <v>0.1</v>
      </c>
      <c r="P9">
        <v>5.8785300720785331E-3</v>
      </c>
      <c r="Q9">
        <f t="shared" si="2"/>
        <v>4.9786000301986731E-2</v>
      </c>
      <c r="R9">
        <f t="shared" si="3"/>
        <v>1.9278659419902748E-3</v>
      </c>
    </row>
    <row r="10" spans="1:20" x14ac:dyDescent="0.25">
      <c r="O10">
        <v>0.03</v>
      </c>
      <c r="P10">
        <v>-5.4693174786796167E-2</v>
      </c>
      <c r="Q10">
        <f t="shared" si="2"/>
        <v>1.5475110800279203E-2</v>
      </c>
      <c r="R10">
        <f t="shared" si="3"/>
        <v>4.9235883022293696E-3</v>
      </c>
    </row>
    <row r="11" spans="1:20" x14ac:dyDescent="0.25">
      <c r="O11">
        <v>0.03</v>
      </c>
      <c r="P11">
        <v>3.4166160989895188E-2</v>
      </c>
      <c r="Q11">
        <f t="shared" si="2"/>
        <v>1.5475110800279203E-2</v>
      </c>
      <c r="R11">
        <f t="shared" si="3"/>
        <v>3.493553571907437E-4</v>
      </c>
    </row>
  </sheetData>
  <printOptions gridLines="1"/>
  <pageMargins left="0.7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workbookViewId="0">
      <selection activeCell="P2" sqref="P2"/>
    </sheetView>
  </sheetViews>
  <sheetFormatPr defaultRowHeight="15" x14ac:dyDescent="0.25"/>
  <cols>
    <col min="1" max="1" width="9.7109375" style="1" bestFit="1" customWidth="1"/>
    <col min="2" max="2" width="14.5703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5703125" bestFit="1" customWidth="1"/>
    <col min="8" max="8" width="8.7109375" bestFit="1" customWidth="1"/>
    <col min="9" max="9" width="10.7109375" bestFit="1" customWidth="1"/>
    <col min="10" max="10" width="12.5703125" bestFit="1" customWidth="1"/>
    <col min="11" max="11" width="14.28515625" bestFit="1" customWidth="1"/>
    <col min="12" max="12" width="12" bestFit="1" customWidth="1"/>
    <col min="15" max="15" width="12" customWidth="1"/>
    <col min="16" max="16" width="10.85546875" customWidth="1"/>
  </cols>
  <sheetData>
    <row r="1" spans="1:19" x14ac:dyDescent="0.25">
      <c r="A1" t="s">
        <v>0</v>
      </c>
      <c r="B1" t="s">
        <v>13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</row>
    <row r="2" spans="1:19" x14ac:dyDescent="0.25">
      <c r="A2" s="1">
        <v>41805</v>
      </c>
      <c r="B2">
        <v>1</v>
      </c>
      <c r="C2">
        <v>2</v>
      </c>
      <c r="D2">
        <v>1904</v>
      </c>
      <c r="E2">
        <v>3.4098000000000002</v>
      </c>
      <c r="F2">
        <v>2.6791999999999998</v>
      </c>
      <c r="G2">
        <f>(E2-F2)/E2*100</f>
        <v>21.426476626195097</v>
      </c>
      <c r="H2">
        <v>3.4984999999999999</v>
      </c>
      <c r="I2">
        <v>2.3740000000000001</v>
      </c>
      <c r="J2">
        <f>(H2-I2)/H2*100</f>
        <v>32.142346720022864</v>
      </c>
      <c r="K2">
        <f>AVERAGE(G2,J2)</f>
        <v>26.784411673108981</v>
      </c>
      <c r="L2">
        <f>STDEV(G2,J2)</f>
        <v>7.5772644096597439</v>
      </c>
      <c r="N2">
        <v>1</v>
      </c>
      <c r="O2">
        <v>0.21426476626195096</v>
      </c>
      <c r="P2">
        <f>N2/(N2+$S$2)</f>
        <v>5.4656658125921742E-2</v>
      </c>
      <c r="Q2">
        <f>(O2-P2)^2</f>
        <v>2.5474748182762394E-2</v>
      </c>
      <c r="R2" s="7">
        <f>SUM(Q2:Q11)</f>
        <v>0.24431366200202922</v>
      </c>
      <c r="S2">
        <v>17.296032620511333</v>
      </c>
    </row>
    <row r="3" spans="1:19" x14ac:dyDescent="0.25">
      <c r="A3" s="1">
        <v>41806</v>
      </c>
      <c r="B3">
        <v>3</v>
      </c>
      <c r="C3">
        <v>1.7</v>
      </c>
      <c r="D3">
        <v>2021</v>
      </c>
      <c r="E3">
        <v>4.0076000000000001</v>
      </c>
      <c r="F3">
        <v>2.8515000000000001</v>
      </c>
      <c r="G3">
        <f t="shared" ref="G3:G6" si="0">(E3-F3)/E3*100</f>
        <v>28.847689390158699</v>
      </c>
      <c r="H3">
        <v>4.3654999999999999</v>
      </c>
      <c r="I3">
        <v>2.8904000000000001</v>
      </c>
      <c r="J3">
        <f t="shared" ref="J3:J6" si="1">(H3-I3)/H3*100</f>
        <v>33.789943878135375</v>
      </c>
      <c r="K3">
        <f t="shared" ref="K3:K6" si="2">AVERAGE(G3,J3)</f>
        <v>31.318816634147037</v>
      </c>
      <c r="L3">
        <f t="shared" ref="L3:L6" si="3">STDEV(G3,J3)</f>
        <v>3.4947016627979561</v>
      </c>
      <c r="N3">
        <v>1</v>
      </c>
      <c r="O3">
        <v>0.32142346720022863</v>
      </c>
      <c r="P3">
        <f t="shared" ref="P3:P11" si="4">N3/(N3+$S$2)</f>
        <v>5.4656658125921742E-2</v>
      </c>
      <c r="Q3">
        <f t="shared" ref="Q3:Q11" si="5">(O3-P3)^2</f>
        <v>7.11645304236877E-2</v>
      </c>
    </row>
    <row r="4" spans="1:19" x14ac:dyDescent="0.25">
      <c r="A4" s="1">
        <v>41807</v>
      </c>
      <c r="B4">
        <v>0.3</v>
      </c>
      <c r="C4">
        <v>1.3</v>
      </c>
      <c r="D4">
        <v>1920</v>
      </c>
      <c r="E4">
        <v>3.9317000000000002</v>
      </c>
      <c r="F4">
        <v>3.3361999999999998</v>
      </c>
      <c r="G4">
        <f t="shared" si="0"/>
        <v>15.146119998982638</v>
      </c>
      <c r="H4">
        <v>4.0244</v>
      </c>
      <c r="I4">
        <v>3.2717000000000001</v>
      </c>
      <c r="J4">
        <f t="shared" si="1"/>
        <v>18.703409203856474</v>
      </c>
      <c r="K4">
        <f t="shared" si="2"/>
        <v>16.924764601419554</v>
      </c>
      <c r="L4">
        <f t="shared" si="3"/>
        <v>2.5153833194080062</v>
      </c>
      <c r="N4">
        <v>3</v>
      </c>
      <c r="O4">
        <v>0.28847689390158698</v>
      </c>
      <c r="P4">
        <f t="shared" si="4"/>
        <v>0.14781213925366754</v>
      </c>
      <c r="Q4">
        <f t="shared" si="5"/>
        <v>1.9786573200159373E-2</v>
      </c>
    </row>
    <row r="5" spans="1:19" x14ac:dyDescent="0.25">
      <c r="A5" s="1">
        <v>41808</v>
      </c>
      <c r="B5">
        <v>0.1</v>
      </c>
      <c r="C5">
        <v>1.7</v>
      </c>
      <c r="D5">
        <v>1989</v>
      </c>
      <c r="E5">
        <v>3.5516000000000001</v>
      </c>
      <c r="F5">
        <v>3.5118</v>
      </c>
      <c r="G5">
        <f t="shared" si="0"/>
        <v>1.120621691631942</v>
      </c>
      <c r="H5">
        <v>3.4575</v>
      </c>
      <c r="I5">
        <v>3.2686000000000002</v>
      </c>
      <c r="J5">
        <f t="shared" si="1"/>
        <v>5.4634851771511164</v>
      </c>
      <c r="K5">
        <f t="shared" si="2"/>
        <v>3.2920534343915291</v>
      </c>
      <c r="L5">
        <f t="shared" si="3"/>
        <v>3.0708682203780535</v>
      </c>
      <c r="N5">
        <v>3</v>
      </c>
      <c r="O5">
        <v>0.33789943878135376</v>
      </c>
      <c r="P5">
        <f t="shared" si="4"/>
        <v>0.14781213925366754</v>
      </c>
      <c r="Q5">
        <f t="shared" si="5"/>
        <v>3.6133181441728293E-2</v>
      </c>
    </row>
    <row r="6" spans="1:19" s="6" customFormat="1" x14ac:dyDescent="0.25">
      <c r="A6" s="5">
        <v>41809</v>
      </c>
      <c r="B6" s="6">
        <v>10</v>
      </c>
      <c r="C6" s="6">
        <v>1.6</v>
      </c>
      <c r="D6" s="6">
        <v>2002</v>
      </c>
      <c r="E6" s="6">
        <v>4.7141000000000002</v>
      </c>
      <c r="F6" s="6">
        <v>3.5910000000000002</v>
      </c>
      <c r="G6">
        <f t="shared" si="0"/>
        <v>23.824271865255298</v>
      </c>
      <c r="H6" s="6">
        <v>4.5156999999999998</v>
      </c>
      <c r="I6" s="6">
        <v>3.6217000000000001</v>
      </c>
      <c r="J6">
        <f t="shared" si="1"/>
        <v>19.797595057244717</v>
      </c>
      <c r="K6" s="6">
        <f t="shared" si="2"/>
        <v>21.810933461250009</v>
      </c>
      <c r="L6" s="6">
        <f t="shared" si="3"/>
        <v>2.8472904765908837</v>
      </c>
      <c r="N6">
        <v>0.3</v>
      </c>
      <c r="O6">
        <v>0.15146119998982638</v>
      </c>
      <c r="P6">
        <f t="shared" si="4"/>
        <v>1.7049297786041619E-2</v>
      </c>
      <c r="Q6">
        <f t="shared" si="5"/>
        <v>1.8066559454039802E-2</v>
      </c>
      <c r="R6"/>
      <c r="S6"/>
    </row>
    <row r="7" spans="1:19" x14ac:dyDescent="0.25">
      <c r="N7">
        <v>0.3</v>
      </c>
      <c r="O7">
        <v>0.18703409203856475</v>
      </c>
      <c r="P7">
        <f t="shared" si="4"/>
        <v>1.7049297786041619E-2</v>
      </c>
      <c r="Q7">
        <f t="shared" si="5"/>
        <v>2.8894830277072622E-2</v>
      </c>
    </row>
    <row r="8" spans="1:19" x14ac:dyDescent="0.25">
      <c r="N8">
        <v>0.1</v>
      </c>
      <c r="O8">
        <v>1.1206216916319421E-2</v>
      </c>
      <c r="P8">
        <f t="shared" si="4"/>
        <v>5.7484371397471335E-3</v>
      </c>
      <c r="Q8">
        <f t="shared" si="5"/>
        <v>2.9787360089561452E-5</v>
      </c>
    </row>
    <row r="9" spans="1:19" x14ac:dyDescent="0.25">
      <c r="N9">
        <v>0.1</v>
      </c>
      <c r="O9">
        <v>5.8785300720785331E-3</v>
      </c>
      <c r="P9">
        <f t="shared" si="4"/>
        <v>5.7484371397471335E-3</v>
      </c>
      <c r="Q9">
        <f t="shared" si="5"/>
        <v>1.6924171042582124E-8</v>
      </c>
    </row>
    <row r="10" spans="1:19" x14ac:dyDescent="0.25">
      <c r="N10">
        <v>10</v>
      </c>
      <c r="O10">
        <v>0.23824271865255298</v>
      </c>
      <c r="P10">
        <f t="shared" si="4"/>
        <v>0.36635360673204936</v>
      </c>
      <c r="Q10">
        <f t="shared" si="5"/>
        <v>1.641239964451725E-2</v>
      </c>
    </row>
    <row r="11" spans="1:19" x14ac:dyDescent="0.25">
      <c r="N11">
        <v>10</v>
      </c>
      <c r="O11">
        <v>0.19797595057244718</v>
      </c>
      <c r="P11">
        <f t="shared" si="4"/>
        <v>0.36635360673204936</v>
      </c>
      <c r="Q11">
        <f t="shared" si="5"/>
        <v>2.8351035093801217E-2</v>
      </c>
    </row>
  </sheetData>
  <printOptions gridLines="1"/>
  <pageMargins left="0.7" right="0.7" top="0.75" bottom="0.75" header="0.3" footer="0.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opLeftCell="E1" workbookViewId="0">
      <selection activeCell="K31" sqref="K31"/>
    </sheetView>
  </sheetViews>
  <sheetFormatPr defaultRowHeight="15" x14ac:dyDescent="0.25"/>
  <cols>
    <col min="1" max="1" width="9.7109375" style="1" bestFit="1" customWidth="1"/>
    <col min="2" max="2" width="14.5703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5703125" bestFit="1" customWidth="1"/>
    <col min="8" max="8" width="8.7109375" bestFit="1" customWidth="1"/>
    <col min="9" max="9" width="10.7109375" bestFit="1" customWidth="1"/>
    <col min="10" max="10" width="12.5703125" bestFit="1" customWidth="1"/>
    <col min="11" max="11" width="14.28515625" bestFit="1" customWidth="1"/>
    <col min="12" max="12" width="12" bestFit="1" customWidth="1"/>
    <col min="16" max="16" width="12" customWidth="1"/>
    <col min="17" max="17" width="12.140625" customWidth="1"/>
  </cols>
  <sheetData>
    <row r="1" spans="1:20" x14ac:dyDescent="0.25">
      <c r="A1" t="s">
        <v>0</v>
      </c>
      <c r="B1" t="s">
        <v>14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</row>
    <row r="2" spans="1:20" x14ac:dyDescent="0.25">
      <c r="A2" s="1">
        <v>41812</v>
      </c>
      <c r="B2">
        <v>1</v>
      </c>
      <c r="C2">
        <v>2.6</v>
      </c>
      <c r="D2">
        <v>1923</v>
      </c>
      <c r="E2">
        <v>4.9153000000000002</v>
      </c>
      <c r="F2">
        <v>2.0693999999999999</v>
      </c>
      <c r="G2">
        <f>(E2-F2)/E2*100</f>
        <v>57.89880576973939</v>
      </c>
      <c r="H2">
        <v>4.3334000000000001</v>
      </c>
      <c r="I2">
        <v>1.6028</v>
      </c>
      <c r="J2">
        <f>(H2-I2)/H2*100</f>
        <v>63.012876724973452</v>
      </c>
      <c r="K2">
        <f>AVERAGE(G2,J2)</f>
        <v>60.455841247356418</v>
      </c>
      <c r="L2">
        <f>STDEV(G2,J2)</f>
        <v>3.6161942519151706</v>
      </c>
      <c r="O2">
        <v>1</v>
      </c>
      <c r="P2">
        <v>0.57898805769739392</v>
      </c>
      <c r="Q2">
        <f>O2/(O2+$T$2)</f>
        <v>0.56648829159180869</v>
      </c>
      <c r="R2">
        <f>(P2-Q2)^2</f>
        <v>1.5624415269433736E-4</v>
      </c>
      <c r="S2" s="7">
        <f>SUM(R2:R9)</f>
        <v>1.9793014646342099E-2</v>
      </c>
      <c r="T2">
        <v>0.76526155057863843</v>
      </c>
    </row>
    <row r="3" spans="1:20" x14ac:dyDescent="0.25">
      <c r="A3" s="1">
        <v>41813</v>
      </c>
      <c r="B3">
        <v>0.3</v>
      </c>
      <c r="C3">
        <v>1.6</v>
      </c>
      <c r="D3">
        <v>2013</v>
      </c>
      <c r="E3">
        <v>4.3773</v>
      </c>
      <c r="F3">
        <v>3.2269000000000001</v>
      </c>
      <c r="G3">
        <f t="shared" ref="G3:G5" si="0">(E3-F3)/E3*100</f>
        <v>26.28104082425239</v>
      </c>
      <c r="H3">
        <v>3.4502999999999999</v>
      </c>
      <c r="I3">
        <v>2.7624</v>
      </c>
      <c r="J3">
        <f t="shared" ref="J3:J5" si="1">(H3-I3)/H3*100</f>
        <v>19.93739674810886</v>
      </c>
      <c r="K3">
        <f t="shared" ref="K3:K5" si="2">AVERAGE(G3,J3)</f>
        <v>23.109218786180627</v>
      </c>
      <c r="L3">
        <f t="shared" ref="L3:L5" si="3">STDEV(G3,J3)</f>
        <v>4.4856337436749465</v>
      </c>
      <c r="O3">
        <v>1</v>
      </c>
      <c r="P3">
        <v>0.63012876724973454</v>
      </c>
      <c r="Q3">
        <f t="shared" ref="Q3:Q9" si="4">O3/(O3+$T$2)</f>
        <v>0.56648829159180869</v>
      </c>
      <c r="R3">
        <f t="shared" ref="R3:R9" si="5">(P3-Q3)^2</f>
        <v>4.0501101419670536E-3</v>
      </c>
    </row>
    <row r="4" spans="1:20" x14ac:dyDescent="0.25">
      <c r="A4" s="1">
        <v>41814</v>
      </c>
      <c r="B4">
        <v>0.1</v>
      </c>
      <c r="C4">
        <v>1.8</v>
      </c>
      <c r="D4">
        <v>1980</v>
      </c>
      <c r="E4">
        <v>4.2112999999999996</v>
      </c>
      <c r="F4">
        <v>3.6835</v>
      </c>
      <c r="G4">
        <f t="shared" si="0"/>
        <v>12.5329470709757</v>
      </c>
      <c r="H4">
        <v>3.8100999999999998</v>
      </c>
      <c r="I4">
        <v>3.2029000000000001</v>
      </c>
      <c r="J4">
        <f t="shared" si="1"/>
        <v>15.936589590824383</v>
      </c>
      <c r="K4">
        <f t="shared" si="2"/>
        <v>14.234768330900042</v>
      </c>
      <c r="L4">
        <f t="shared" si="3"/>
        <v>2.4067387065198567</v>
      </c>
      <c r="O4">
        <v>0.3</v>
      </c>
      <c r="P4">
        <v>0.26281040824252389</v>
      </c>
      <c r="Q4">
        <f t="shared" si="4"/>
        <v>0.28162097828185317</v>
      </c>
      <c r="R4">
        <f t="shared" si="5"/>
        <v>3.5383754520451269E-4</v>
      </c>
    </row>
    <row r="5" spans="1:20" x14ac:dyDescent="0.25">
      <c r="A5" s="1">
        <v>41815</v>
      </c>
      <c r="B5">
        <v>0.03</v>
      </c>
      <c r="C5">
        <v>1.9</v>
      </c>
      <c r="D5">
        <v>1843</v>
      </c>
      <c r="E5">
        <v>4.6478000000000002</v>
      </c>
      <c r="F5">
        <v>4.5979999999999999</v>
      </c>
      <c r="G5">
        <f t="shared" si="0"/>
        <v>1.0714746761908922</v>
      </c>
      <c r="H5">
        <v>3.7581000000000002</v>
      </c>
      <c r="I5">
        <v>3.9007000000000001</v>
      </c>
      <c r="J5">
        <f t="shared" si="1"/>
        <v>-3.7944706101487409</v>
      </c>
      <c r="K5">
        <f t="shared" si="2"/>
        <v>-1.3614979669789244</v>
      </c>
      <c r="L5">
        <f t="shared" si="3"/>
        <v>3.4407429088534709</v>
      </c>
      <c r="O5">
        <v>0.3</v>
      </c>
      <c r="P5">
        <v>0.1993739674810886</v>
      </c>
      <c r="Q5">
        <f t="shared" si="4"/>
        <v>0.28162097828185317</v>
      </c>
      <c r="R5">
        <f t="shared" si="5"/>
        <v>6.7645707856610849E-3</v>
      </c>
    </row>
    <row r="6" spans="1:20" s="3" customFormat="1" x14ac:dyDescent="0.25">
      <c r="A6" s="2"/>
      <c r="O6">
        <v>0.1</v>
      </c>
      <c r="P6">
        <v>0.125329470709757</v>
      </c>
      <c r="Q6">
        <f t="shared" si="4"/>
        <v>0.1155719908426829</v>
      </c>
      <c r="R6">
        <f t="shared" si="5"/>
        <v>9.5208413356356522E-5</v>
      </c>
      <c r="S6"/>
      <c r="T6"/>
    </row>
    <row r="7" spans="1:20" x14ac:dyDescent="0.25">
      <c r="O7">
        <v>0.1</v>
      </c>
      <c r="P7">
        <v>0.15936589590824382</v>
      </c>
      <c r="Q7">
        <f t="shared" si="4"/>
        <v>0.1155719908426829</v>
      </c>
      <c r="R7">
        <f t="shared" si="5"/>
        <v>1.9179061208913629E-3</v>
      </c>
    </row>
    <row r="8" spans="1:20" x14ac:dyDescent="0.25">
      <c r="O8">
        <v>0.03</v>
      </c>
      <c r="P8">
        <v>1.0714746761908922E-2</v>
      </c>
      <c r="Q8">
        <f t="shared" si="4"/>
        <v>3.7723438255215243E-2</v>
      </c>
      <c r="R8">
        <f t="shared" si="5"/>
        <v>7.2946941618059721E-4</v>
      </c>
    </row>
    <row r="9" spans="1:20" x14ac:dyDescent="0.25">
      <c r="O9">
        <v>0.03</v>
      </c>
      <c r="P9">
        <v>-3.794470610148741E-2</v>
      </c>
      <c r="Q9">
        <f t="shared" si="4"/>
        <v>3.7723438255215243E-2</v>
      </c>
      <c r="R9">
        <f t="shared" si="5"/>
        <v>5.7256680703867925E-3</v>
      </c>
    </row>
  </sheetData>
  <printOptions gridLines="1"/>
  <pageMargins left="0.7" right="0.7" top="0.75" bottom="0.75" header="0.3" footer="0.3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opLeftCell="A7" workbookViewId="0">
      <selection activeCell="B28" sqref="B28"/>
    </sheetView>
  </sheetViews>
  <sheetFormatPr defaultRowHeight="15" x14ac:dyDescent="0.25"/>
  <cols>
    <col min="1" max="1" width="9.7109375" style="1" bestFit="1" customWidth="1"/>
    <col min="2" max="2" width="14.5703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5703125" bestFit="1" customWidth="1"/>
    <col min="8" max="8" width="8.7109375" bestFit="1" customWidth="1"/>
    <col min="9" max="9" width="10.7109375" bestFit="1" customWidth="1"/>
    <col min="10" max="10" width="12.5703125" bestFit="1" customWidth="1"/>
    <col min="11" max="11" width="14.28515625" bestFit="1" customWidth="1"/>
    <col min="12" max="12" width="12" bestFit="1" customWidth="1"/>
  </cols>
  <sheetData>
    <row r="1" spans="1:12" x14ac:dyDescent="0.25">
      <c r="A1" t="s">
        <v>0</v>
      </c>
      <c r="B1" t="s">
        <v>15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</row>
    <row r="2" spans="1:12" x14ac:dyDescent="0.25">
      <c r="A2" s="1">
        <v>41833</v>
      </c>
      <c r="B2">
        <v>1</v>
      </c>
      <c r="C2">
        <v>3</v>
      </c>
      <c r="D2">
        <v>2018</v>
      </c>
      <c r="E2">
        <v>3.9287999999999998</v>
      </c>
      <c r="F2">
        <v>4.3712</v>
      </c>
      <c r="G2">
        <f>(E2-F2)/E2*100</f>
        <v>-11.260435756465082</v>
      </c>
      <c r="H2">
        <v>4.5712999999999999</v>
      </c>
      <c r="I2">
        <v>4.5507</v>
      </c>
      <c r="J2">
        <f>(H2-I2)/H2*100</f>
        <v>0.45063767418458539</v>
      </c>
      <c r="K2">
        <f>AVERAGE(G2,J2)</f>
        <v>-5.404899041140248</v>
      </c>
      <c r="L2">
        <f>STDEV(G2,J2)</f>
        <v>8.2809794377859856</v>
      </c>
    </row>
    <row r="3" spans="1:12" x14ac:dyDescent="0.25">
      <c r="A3" s="1">
        <v>41834</v>
      </c>
      <c r="B3">
        <v>10</v>
      </c>
      <c r="C3">
        <v>1.9</v>
      </c>
      <c r="D3">
        <v>1942</v>
      </c>
      <c r="E3">
        <v>3.9209000000000001</v>
      </c>
      <c r="F3">
        <v>4.2849000000000004</v>
      </c>
      <c r="G3">
        <f t="shared" ref="G3:G5" si="0">(E3-F3)/E3*100</f>
        <v>-9.2835828508760816</v>
      </c>
      <c r="H3">
        <v>3.6520999999999999</v>
      </c>
      <c r="I3">
        <v>3.9838</v>
      </c>
      <c r="J3">
        <f t="shared" ref="J3:J5" si="1">(H3-I3)/H3*100</f>
        <v>-9.0824457161633063</v>
      </c>
      <c r="K3">
        <f t="shared" ref="K3:K5" si="2">AVERAGE(G3,J3)</f>
        <v>-9.1830142835196931</v>
      </c>
      <c r="L3">
        <f t="shared" ref="L3:L5" si="3">STDEV(G3,J3)</f>
        <v>0.14222543190383552</v>
      </c>
    </row>
    <row r="4" spans="1:12" x14ac:dyDescent="0.25">
      <c r="A4" s="1">
        <v>41835</v>
      </c>
      <c r="B4">
        <v>100</v>
      </c>
      <c r="C4">
        <v>1.7</v>
      </c>
      <c r="D4">
        <v>1918</v>
      </c>
      <c r="E4">
        <v>3.9203000000000001</v>
      </c>
      <c r="F4">
        <v>4.2328000000000001</v>
      </c>
      <c r="G4">
        <f t="shared" si="0"/>
        <v>-7.9713287248424862</v>
      </c>
      <c r="H4">
        <v>4.5321999999999996</v>
      </c>
      <c r="I4">
        <v>4.6374000000000004</v>
      </c>
      <c r="J4">
        <f t="shared" si="1"/>
        <v>-2.3211685274259928</v>
      </c>
      <c r="K4">
        <f t="shared" si="2"/>
        <v>-5.1462486261342395</v>
      </c>
      <c r="L4">
        <f t="shared" si="3"/>
        <v>3.9952665903835243</v>
      </c>
    </row>
    <row r="5" spans="1:12" x14ac:dyDescent="0.25">
      <c r="A5" s="1">
        <v>41836</v>
      </c>
      <c r="B5">
        <v>1000</v>
      </c>
      <c r="C5">
        <v>1.6</v>
      </c>
      <c r="D5">
        <v>1985</v>
      </c>
      <c r="E5">
        <v>3.2351000000000001</v>
      </c>
      <c r="F5">
        <v>0.58289999999999997</v>
      </c>
      <c r="G5">
        <f t="shared" si="0"/>
        <v>81.982009829680692</v>
      </c>
      <c r="H5">
        <v>3.3774000000000002</v>
      </c>
      <c r="I5">
        <v>0.46310000000000001</v>
      </c>
      <c r="J5">
        <f t="shared" si="1"/>
        <v>86.288269082726359</v>
      </c>
      <c r="K5">
        <f t="shared" si="2"/>
        <v>84.135139456203518</v>
      </c>
      <c r="L5">
        <f t="shared" si="3"/>
        <v>3.0449851193759079</v>
      </c>
    </row>
    <row r="6" spans="1:12" s="6" customFormat="1" x14ac:dyDescent="0.25">
      <c r="A6" s="5"/>
    </row>
  </sheetData>
  <printOptions gridLines="1"/>
  <pageMargins left="0.7" right="0.7" top="0.75" bottom="0.75" header="0.3" footer="0.3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C1" workbookViewId="0">
      <selection activeCell="H28" sqref="H28"/>
    </sheetView>
  </sheetViews>
  <sheetFormatPr defaultRowHeight="15" x14ac:dyDescent="0.25"/>
  <cols>
    <col min="7" max="7" width="11.140625" customWidth="1"/>
    <col min="10" max="10" width="11.5703125" customWidth="1"/>
  </cols>
  <sheetData>
    <row r="1" spans="1:20" x14ac:dyDescent="0.25">
      <c r="A1" t="s">
        <v>0</v>
      </c>
      <c r="B1" t="s">
        <v>23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</row>
    <row r="2" spans="1:20" x14ac:dyDescent="0.25">
      <c r="A2" s="1">
        <v>41856</v>
      </c>
      <c r="B2">
        <v>10</v>
      </c>
      <c r="C2">
        <v>1.5</v>
      </c>
      <c r="D2">
        <v>2089</v>
      </c>
      <c r="E2">
        <v>3.5160999999999998</v>
      </c>
      <c r="F2">
        <v>3.4914000000000001</v>
      </c>
      <c r="G2">
        <f>(E2-F2)/E2</f>
        <v>7.0248286453740575E-3</v>
      </c>
      <c r="H2">
        <v>3.5726</v>
      </c>
      <c r="I2">
        <v>3.7847</v>
      </c>
      <c r="J2">
        <f>(H2-I2)/H2</f>
        <v>-5.9368527123103608E-2</v>
      </c>
      <c r="K2">
        <f>AVERAGE(G2,J2)</f>
        <v>-2.6171849238864776E-2</v>
      </c>
      <c r="L2">
        <f>STDEV(G2,J2)</f>
        <v>4.6947192089621538E-2</v>
      </c>
      <c r="O2">
        <v>10</v>
      </c>
      <c r="P2">
        <v>7.0248286453740575E-3</v>
      </c>
      <c r="Q2">
        <f>O2/(O2+$T$2)</f>
        <v>1.0877030832813996E-2</v>
      </c>
      <c r="R2">
        <f>(P2-Q2)^2</f>
        <v>1.4839461692917046E-5</v>
      </c>
      <c r="S2" s="7">
        <f>SUM(R2:R9)</f>
        <v>8.6407486568141362E-3</v>
      </c>
      <c r="T2">
        <v>909.36854401771529</v>
      </c>
    </row>
    <row r="3" spans="1:20" x14ac:dyDescent="0.25">
      <c r="A3" s="1">
        <v>41857</v>
      </c>
      <c r="B3">
        <v>30</v>
      </c>
      <c r="C3">
        <v>1.3</v>
      </c>
      <c r="D3">
        <v>2164</v>
      </c>
      <c r="E3">
        <v>4.3006000000000002</v>
      </c>
      <c r="F3">
        <v>4.1132999999999997</v>
      </c>
      <c r="G3">
        <f t="shared" ref="G3:G5" si="0">(E3-F3)/E3</f>
        <v>4.3552062502906677E-2</v>
      </c>
      <c r="H3">
        <v>3.6589999999999998</v>
      </c>
      <c r="I3">
        <v>3.5722</v>
      </c>
      <c r="J3">
        <f t="shared" ref="J3:J5" si="1">(H3-I3)/H3</f>
        <v>2.3722328505055963E-2</v>
      </c>
      <c r="K3">
        <f t="shared" ref="K3:K5" si="2">AVERAGE(G3,J3)</f>
        <v>3.3637195503981324E-2</v>
      </c>
      <c r="L3">
        <f t="shared" ref="L3:L5" si="3">STDEV(G3,J3)</f>
        <v>1.4021739379005653E-2</v>
      </c>
      <c r="O3">
        <v>10</v>
      </c>
      <c r="P3">
        <v>-5.9368527123103608E-2</v>
      </c>
      <c r="Q3">
        <f t="shared" ref="Q3:Q9" si="4">O3/(O3+$T$2)</f>
        <v>1.0877030832813996E-2</v>
      </c>
      <c r="R3">
        <f t="shared" ref="R3:R9" si="5">(P3-Q3)^2</f>
        <v>4.93443841253818E-3</v>
      </c>
    </row>
    <row r="4" spans="1:20" x14ac:dyDescent="0.25">
      <c r="A4" s="1">
        <v>41858</v>
      </c>
      <c r="B4">
        <v>100</v>
      </c>
      <c r="C4">
        <v>1.3</v>
      </c>
      <c r="D4">
        <v>2125</v>
      </c>
      <c r="E4">
        <v>4.6467999999999998</v>
      </c>
      <c r="F4">
        <v>4.1116000000000001</v>
      </c>
      <c r="G4">
        <f t="shared" si="0"/>
        <v>0.11517603512094338</v>
      </c>
      <c r="H4">
        <v>5.0076000000000001</v>
      </c>
      <c r="I4">
        <v>4.6573000000000002</v>
      </c>
      <c r="J4">
        <f t="shared" si="1"/>
        <v>6.995367042096011E-2</v>
      </c>
      <c r="K4">
        <f t="shared" si="2"/>
        <v>9.256485277095175E-2</v>
      </c>
      <c r="L4">
        <f t="shared" si="3"/>
        <v>3.1977040740649242E-2</v>
      </c>
      <c r="O4">
        <v>30</v>
      </c>
      <c r="P4">
        <v>4.3552062502906677E-2</v>
      </c>
      <c r="Q4">
        <f t="shared" si="4"/>
        <v>3.1936347231395303E-2</v>
      </c>
      <c r="R4">
        <f t="shared" si="5"/>
        <v>1.3492484126882256E-4</v>
      </c>
    </row>
    <row r="5" spans="1:20" x14ac:dyDescent="0.25">
      <c r="A5" s="1">
        <v>41859</v>
      </c>
      <c r="B5">
        <v>300</v>
      </c>
      <c r="C5">
        <v>1.1000000000000001</v>
      </c>
      <c r="D5">
        <v>2068</v>
      </c>
      <c r="E5">
        <v>4.4470000000000001</v>
      </c>
      <c r="F5">
        <v>3.1699000000000002</v>
      </c>
      <c r="G5">
        <f t="shared" si="0"/>
        <v>0.28718237013717113</v>
      </c>
      <c r="H5">
        <v>4.5536000000000003</v>
      </c>
      <c r="I5">
        <v>3.5569000000000002</v>
      </c>
      <c r="J5">
        <f t="shared" si="1"/>
        <v>0.21888176387912861</v>
      </c>
      <c r="K5">
        <f t="shared" si="2"/>
        <v>0.25303206700814984</v>
      </c>
      <c r="L5">
        <f t="shared" si="3"/>
        <v>4.829582184421452E-2</v>
      </c>
      <c r="O5">
        <v>30</v>
      </c>
      <c r="P5">
        <v>2.3722328505055963E-2</v>
      </c>
      <c r="Q5">
        <f t="shared" si="4"/>
        <v>3.1936347231395303E-2</v>
      </c>
      <c r="R5">
        <f t="shared" si="5"/>
        <v>6.7470103636653339E-5</v>
      </c>
    </row>
    <row r="6" spans="1:20" x14ac:dyDescent="0.25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O6">
        <v>100</v>
      </c>
      <c r="P6">
        <v>0.11517603512094338</v>
      </c>
      <c r="Q6">
        <f t="shared" si="4"/>
        <v>9.9071841095778101E-2</v>
      </c>
      <c r="R6">
        <f t="shared" si="5"/>
        <v>2.5934506520016896E-4</v>
      </c>
    </row>
    <row r="7" spans="1:20" x14ac:dyDescent="0.25">
      <c r="O7">
        <v>100</v>
      </c>
      <c r="P7">
        <v>6.995367042096011E-2</v>
      </c>
      <c r="Q7">
        <f t="shared" si="4"/>
        <v>9.9071841095778101E-2</v>
      </c>
      <c r="R7">
        <f t="shared" si="5"/>
        <v>8.4786786344783047E-4</v>
      </c>
    </row>
    <row r="8" spans="1:20" x14ac:dyDescent="0.25">
      <c r="O8">
        <v>300</v>
      </c>
      <c r="P8">
        <v>0.28718237013717113</v>
      </c>
      <c r="Q8">
        <f t="shared" si="4"/>
        <v>0.24806333973542269</v>
      </c>
      <c r="R8">
        <f t="shared" si="5"/>
        <v>1.5302985395729187E-3</v>
      </c>
    </row>
    <row r="9" spans="1:20" x14ac:dyDescent="0.25">
      <c r="O9">
        <v>300</v>
      </c>
      <c r="P9">
        <v>0.21888176387912861</v>
      </c>
      <c r="Q9">
        <f t="shared" si="4"/>
        <v>0.24806333973542269</v>
      </c>
      <c r="R9">
        <f t="shared" si="5"/>
        <v>8.5156436945664547E-4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B1" workbookViewId="0">
      <selection activeCell="O1" sqref="O1:T9"/>
    </sheetView>
  </sheetViews>
  <sheetFormatPr defaultRowHeight="15" x14ac:dyDescent="0.25"/>
  <cols>
    <col min="1" max="1" width="9.42578125" customWidth="1"/>
  </cols>
  <sheetData>
    <row r="1" spans="1:20" x14ac:dyDescent="0.25">
      <c r="A1" t="s">
        <v>0</v>
      </c>
      <c r="B1" t="s">
        <v>24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</row>
    <row r="2" spans="1:20" x14ac:dyDescent="0.25">
      <c r="A2" s="1">
        <v>41861</v>
      </c>
      <c r="B2">
        <v>10</v>
      </c>
      <c r="C2">
        <v>1.6</v>
      </c>
      <c r="D2">
        <v>2107</v>
      </c>
      <c r="E2">
        <v>3.1480000000000001</v>
      </c>
      <c r="F2">
        <v>2.6385000000000001</v>
      </c>
      <c r="G2">
        <f>(E2-F2)/E2</f>
        <v>0.16184879288437104</v>
      </c>
      <c r="H2">
        <v>3.1282999999999999</v>
      </c>
      <c r="I2">
        <v>2.3472</v>
      </c>
      <c r="J2">
        <f>(H2-I2)/H2</f>
        <v>0.24968832912444458</v>
      </c>
      <c r="K2">
        <f>AVERAGE(G2,J2)</f>
        <v>0.20576856100440782</v>
      </c>
      <c r="L2">
        <f>STDEV(G2,J2)</f>
        <v>6.2111931731637343E-2</v>
      </c>
      <c r="O2">
        <v>10</v>
      </c>
      <c r="P2">
        <v>0.16184879288437104</v>
      </c>
      <c r="Q2">
        <f>O2/(O2+$T$2)</f>
        <v>0.16647593040428402</v>
      </c>
      <c r="R2">
        <f>(P2-Q2)^2</f>
        <v>2.1410401628186417E-5</v>
      </c>
      <c r="S2" s="7">
        <f>SUM(R2:R9)</f>
        <v>1.4032326778704774E-2</v>
      </c>
      <c r="T2">
        <v>50.068743725985897</v>
      </c>
    </row>
    <row r="3" spans="1:20" x14ac:dyDescent="0.25">
      <c r="A3" s="1">
        <v>41862</v>
      </c>
      <c r="B3">
        <v>3</v>
      </c>
      <c r="C3">
        <v>1.7</v>
      </c>
      <c r="D3">
        <v>1903</v>
      </c>
      <c r="E3">
        <v>2.9516</v>
      </c>
      <c r="F3">
        <v>2.6774</v>
      </c>
      <c r="G3">
        <f>(E3-F3)/E3</f>
        <v>9.2898766770565119E-2</v>
      </c>
      <c r="H3">
        <v>2.8043</v>
      </c>
      <c r="I3">
        <v>2.5030000000000001</v>
      </c>
      <c r="J3">
        <f t="shared" ref="J3:J5" si="0">(H3-I3)/H3</f>
        <v>0.10744214242413433</v>
      </c>
      <c r="K3">
        <f t="shared" ref="K3:K5" si="1">AVERAGE(G3,J3)</f>
        <v>0.10017045459734972</v>
      </c>
      <c r="L3">
        <f t="shared" ref="L3:L5" si="2">STDEV(G3,J3)</f>
        <v>1.0283719545982126E-2</v>
      </c>
      <c r="O3">
        <v>10</v>
      </c>
      <c r="P3">
        <v>0.24968832912444458</v>
      </c>
      <c r="Q3">
        <f t="shared" ref="Q3:Q9" si="3">O3/(O3+$T$2)</f>
        <v>0.16647593040428402</v>
      </c>
      <c r="R3">
        <f t="shared" ref="R3:R9" si="4">(P3-Q3)^2</f>
        <v>6.9243033007629793E-3</v>
      </c>
    </row>
    <row r="4" spans="1:20" x14ac:dyDescent="0.25">
      <c r="A4" s="1">
        <v>41863</v>
      </c>
      <c r="B4">
        <v>1</v>
      </c>
      <c r="C4">
        <v>1.5</v>
      </c>
      <c r="D4">
        <v>2030</v>
      </c>
      <c r="E4">
        <v>3.4571999999999998</v>
      </c>
      <c r="F4">
        <v>3.4266999999999999</v>
      </c>
      <c r="G4">
        <f>(E4-F4)/E4</f>
        <v>8.8221682286243122E-3</v>
      </c>
      <c r="H4">
        <v>3.0859999999999999</v>
      </c>
      <c r="I4">
        <v>3.1194000000000002</v>
      </c>
      <c r="J4">
        <f t="shared" si="0"/>
        <v>-1.0823071937783642E-2</v>
      </c>
      <c r="K4">
        <f t="shared" si="1"/>
        <v>-1.0004518545796651E-3</v>
      </c>
      <c r="L4">
        <f t="shared" si="2"/>
        <v>1.3891282539705405E-2</v>
      </c>
      <c r="O4">
        <v>3</v>
      </c>
      <c r="P4">
        <v>9.2898766770565119E-2</v>
      </c>
      <c r="Q4">
        <f t="shared" si="3"/>
        <v>5.6530450682800042E-2</v>
      </c>
      <c r="R4">
        <f t="shared" si="4"/>
        <v>1.3226544150595921E-3</v>
      </c>
    </row>
    <row r="5" spans="1:20" x14ac:dyDescent="0.25">
      <c r="A5" s="1">
        <v>41864</v>
      </c>
      <c r="B5">
        <v>30</v>
      </c>
      <c r="C5">
        <v>1.3</v>
      </c>
      <c r="D5">
        <v>1909</v>
      </c>
      <c r="E5">
        <v>3.0266999999999999</v>
      </c>
      <c r="F5">
        <v>1.9622999999999999</v>
      </c>
      <c r="G5">
        <f t="shared" ref="G5" si="5">(E5-F5)/E5</f>
        <v>0.35167013579145606</v>
      </c>
      <c r="H5">
        <v>2.6114000000000002</v>
      </c>
      <c r="I5">
        <v>1.7375</v>
      </c>
      <c r="J5">
        <f t="shared" si="0"/>
        <v>0.33464808148885655</v>
      </c>
      <c r="K5">
        <f t="shared" si="1"/>
        <v>0.34315910864015631</v>
      </c>
      <c r="L5">
        <f t="shared" si="2"/>
        <v>1.203641002709376E-2</v>
      </c>
      <c r="O5">
        <v>3</v>
      </c>
      <c r="P5">
        <v>0.10744214242413433</v>
      </c>
      <c r="Q5">
        <f t="shared" si="3"/>
        <v>5.6530450682800042E-2</v>
      </c>
      <c r="R5">
        <f t="shared" si="4"/>
        <v>2.5920003559646459E-3</v>
      </c>
    </row>
    <row r="6" spans="1:20" x14ac:dyDescent="0.25">
      <c r="O6">
        <v>1</v>
      </c>
      <c r="P6">
        <v>8.8221682286243122E-3</v>
      </c>
      <c r="Q6">
        <f t="shared" si="3"/>
        <v>1.9581448985030711E-2</v>
      </c>
      <c r="R6">
        <f t="shared" si="4"/>
        <v>1.1576212239517705E-4</v>
      </c>
    </row>
    <row r="7" spans="1:20" x14ac:dyDescent="0.25">
      <c r="O7">
        <v>1</v>
      </c>
      <c r="P7">
        <v>-1.0823071937783642E-2</v>
      </c>
      <c r="Q7">
        <f t="shared" si="3"/>
        <v>1.9581448985030711E-2</v>
      </c>
      <c r="R7">
        <f t="shared" si="4"/>
        <v>9.2443489254585582E-4</v>
      </c>
    </row>
    <row r="8" spans="1:20" x14ac:dyDescent="0.25">
      <c r="O8">
        <v>30</v>
      </c>
      <c r="P8">
        <v>0.35167013579145606</v>
      </c>
      <c r="Q8">
        <f t="shared" si="3"/>
        <v>0.37467804044318553</v>
      </c>
      <c r="R8">
        <f t="shared" si="4"/>
        <v>5.2936367646307461E-4</v>
      </c>
    </row>
    <row r="9" spans="1:20" x14ac:dyDescent="0.25">
      <c r="O9">
        <v>30</v>
      </c>
      <c r="P9">
        <v>0.33464808148885655</v>
      </c>
      <c r="Q9">
        <f t="shared" si="3"/>
        <v>0.37467804044318553</v>
      </c>
      <c r="R9">
        <f t="shared" si="4"/>
        <v>1.6023976138852629E-3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J23" sqref="J23"/>
    </sheetView>
  </sheetViews>
  <sheetFormatPr defaultRowHeight="15" x14ac:dyDescent="0.25"/>
  <cols>
    <col min="1" max="1" width="11.7109375" customWidth="1"/>
    <col min="15" max="16" width="12.85546875" customWidth="1"/>
    <col min="17" max="17" width="11.7109375" customWidth="1"/>
  </cols>
  <sheetData>
    <row r="1" spans="1:20" x14ac:dyDescent="0.25">
      <c r="A1" t="s">
        <v>0</v>
      </c>
      <c r="B1" t="s">
        <v>25</v>
      </c>
      <c r="C1" t="s">
        <v>10</v>
      </c>
      <c r="D1" t="s">
        <v>11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9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</row>
    <row r="2" spans="1:20" x14ac:dyDescent="0.25">
      <c r="A2" s="1">
        <v>41868</v>
      </c>
      <c r="B2">
        <v>1</v>
      </c>
      <c r="C2">
        <v>2.4</v>
      </c>
      <c r="D2">
        <v>1955</v>
      </c>
      <c r="E2">
        <v>4.0963000000000003</v>
      </c>
      <c r="F2">
        <v>0.36649999999999999</v>
      </c>
      <c r="G2">
        <f>(E2-F2)/E2</f>
        <v>0.91052901398823338</v>
      </c>
      <c r="H2">
        <v>3.5045999999999999</v>
      </c>
      <c r="I2">
        <v>0.24909999999999999</v>
      </c>
      <c r="J2">
        <f>(H2-I2)/H2</f>
        <v>0.92892198824402217</v>
      </c>
      <c r="K2">
        <f>AVERAGE(G2,J2)</f>
        <v>0.91972550111612783</v>
      </c>
      <c r="L2">
        <f>STDEV(G2,J2)</f>
        <v>1.3005796822457843E-2</v>
      </c>
      <c r="O2">
        <v>0.03</v>
      </c>
      <c r="P2">
        <v>6.6419817812438595E-2</v>
      </c>
      <c r="Q2">
        <f>O2/(O2+$T$2)</f>
        <v>0.189566300235261</v>
      </c>
      <c r="R2">
        <f>(P2-Q2)^2</f>
        <v>1.5165056133114507E-2</v>
      </c>
      <c r="S2" s="7">
        <f>SUM(R2:R9)</f>
        <v>0.16390703809241891</v>
      </c>
      <c r="T2">
        <v>0.12825597673620542</v>
      </c>
    </row>
    <row r="3" spans="1:20" x14ac:dyDescent="0.25">
      <c r="A3" s="1">
        <v>41869</v>
      </c>
      <c r="B3">
        <v>0.01</v>
      </c>
      <c r="C3">
        <v>1.8</v>
      </c>
      <c r="D3">
        <v>2021</v>
      </c>
      <c r="E3">
        <v>4.2412000000000001</v>
      </c>
      <c r="F3">
        <v>4.4058000000000002</v>
      </c>
      <c r="G3">
        <f>(E3-F3)/E3</f>
        <v>-3.8809770819579384E-2</v>
      </c>
      <c r="H3">
        <v>4.2375999999999996</v>
      </c>
      <c r="I3">
        <v>4.3093000000000004</v>
      </c>
      <c r="J3">
        <f>(H3-I3)/H3</f>
        <v>-1.69199546913349E-2</v>
      </c>
      <c r="K3">
        <f>AVERAGE(G3,J3)</f>
        <v>-2.7864862755457142E-2</v>
      </c>
      <c r="L3">
        <f>STDEV(G3,J3)</f>
        <v>1.5478437423208329E-2</v>
      </c>
      <c r="O3">
        <v>0.03</v>
      </c>
      <c r="P3">
        <v>5.0880114953789933E-2</v>
      </c>
      <c r="Q3">
        <f t="shared" ref="Q3:Q9" si="0">O3/(O3+$T$2)</f>
        <v>0.189566300235261</v>
      </c>
      <c r="R3">
        <f t="shared" ref="R3:R9" si="1">(P3-Q3)^2</f>
        <v>1.9233857987926518E-2</v>
      </c>
    </row>
    <row r="4" spans="1:20" x14ac:dyDescent="0.25">
      <c r="A4" s="1">
        <v>41870</v>
      </c>
      <c r="B4">
        <v>0.03</v>
      </c>
      <c r="C4">
        <v>1.1000000000000001</v>
      </c>
      <c r="D4">
        <v>1923</v>
      </c>
      <c r="E4">
        <v>3.0518000000000001</v>
      </c>
      <c r="F4">
        <v>2.8491</v>
      </c>
      <c r="G4">
        <f>(E4-F4)/E4</f>
        <v>6.6419817812438595E-2</v>
      </c>
      <c r="H4">
        <v>3.0621</v>
      </c>
      <c r="I4">
        <v>2.9062999999999999</v>
      </c>
      <c r="J4">
        <f>(H4-I4)/H4</f>
        <v>5.0880114953789933E-2</v>
      </c>
      <c r="K4">
        <f>AVERAGE(G4,J4)</f>
        <v>5.864996638311426E-2</v>
      </c>
      <c r="L4">
        <f>STDEV(G4,J4)</f>
        <v>1.0988229268974494E-2</v>
      </c>
      <c r="O4">
        <v>0.06</v>
      </c>
      <c r="P4">
        <v>0.16113216547849366</v>
      </c>
      <c r="Q4">
        <f t="shared" si="0"/>
        <v>0.31871498074175503</v>
      </c>
      <c r="R4">
        <f t="shared" si="1"/>
        <v>2.4832343666295161E-2</v>
      </c>
    </row>
    <row r="5" spans="1:20" x14ac:dyDescent="0.25">
      <c r="A5" s="1">
        <v>41871</v>
      </c>
      <c r="B5">
        <v>0.1</v>
      </c>
      <c r="C5">
        <v>1.3</v>
      </c>
      <c r="D5">
        <v>1992</v>
      </c>
      <c r="E5">
        <v>2.6293000000000002</v>
      </c>
      <c r="F5">
        <v>1.1152</v>
      </c>
      <c r="G5">
        <f>(E5-F5)/E5</f>
        <v>0.57585669189518129</v>
      </c>
      <c r="H5">
        <v>2.8771</v>
      </c>
      <c r="I5">
        <v>0.88129999999999997</v>
      </c>
      <c r="J5">
        <f>(H5-I5)/H5</f>
        <v>0.69368461297834627</v>
      </c>
      <c r="K5">
        <f>AVERAGE(G5,J5)</f>
        <v>0.63477065243676378</v>
      </c>
      <c r="L5">
        <f>STDEV(G5,J5)</f>
        <v>8.3316922011019326E-2</v>
      </c>
      <c r="O5">
        <v>0.06</v>
      </c>
      <c r="P5">
        <v>0.18463102026988876</v>
      </c>
      <c r="Q5">
        <f t="shared" si="0"/>
        <v>0.31871498074175503</v>
      </c>
      <c r="R5">
        <f t="shared" si="1"/>
        <v>1.7978508455820996E-2</v>
      </c>
    </row>
    <row r="6" spans="1:20" x14ac:dyDescent="0.25">
      <c r="A6" s="1">
        <v>41872</v>
      </c>
      <c r="B6" s="6">
        <v>0.06</v>
      </c>
      <c r="C6" s="6">
        <v>1.2</v>
      </c>
      <c r="D6" s="6">
        <v>2045</v>
      </c>
      <c r="E6" s="6">
        <v>3.7732999999999999</v>
      </c>
      <c r="F6">
        <v>3.1652999999999998</v>
      </c>
      <c r="G6">
        <f>(E6-F6)/E6</f>
        <v>0.16113216547849366</v>
      </c>
      <c r="H6" s="6">
        <v>3.5421999999999998</v>
      </c>
      <c r="I6" s="6">
        <v>2.8881999999999999</v>
      </c>
      <c r="J6" s="6">
        <f>(H6-I6)/H6</f>
        <v>0.18463102026988876</v>
      </c>
      <c r="K6" s="6">
        <f>AVERAGE(G6,J6)</f>
        <v>0.17288159287419119</v>
      </c>
      <c r="L6" s="6">
        <f>STDEV(G6,J6)</f>
        <v>1.6616199573113472E-2</v>
      </c>
      <c r="O6">
        <v>0.1</v>
      </c>
      <c r="P6">
        <v>0.57585669189518129</v>
      </c>
      <c r="Q6">
        <f t="shared" si="0"/>
        <v>0.43810462897788488</v>
      </c>
      <c r="R6">
        <f t="shared" si="1"/>
        <v>1.897563083797079E-2</v>
      </c>
    </row>
    <row r="7" spans="1:20" x14ac:dyDescent="0.25">
      <c r="O7">
        <v>0.1</v>
      </c>
      <c r="P7">
        <v>0.69368461297834627</v>
      </c>
      <c r="Q7">
        <f t="shared" si="0"/>
        <v>0.43810462897788488</v>
      </c>
      <c r="R7">
        <f t="shared" si="1"/>
        <v>6.53211282216761E-2</v>
      </c>
    </row>
    <row r="8" spans="1:20" x14ac:dyDescent="0.25">
      <c r="O8">
        <v>1</v>
      </c>
      <c r="P8">
        <v>0.91052901398823338</v>
      </c>
      <c r="Q8">
        <f t="shared" si="0"/>
        <v>0.8863236894988834</v>
      </c>
      <c r="R8">
        <f t="shared" si="1"/>
        <v>5.8589773363472571E-4</v>
      </c>
    </row>
    <row r="9" spans="1:20" x14ac:dyDescent="0.25">
      <c r="O9">
        <v>1</v>
      </c>
      <c r="P9">
        <v>0.92892198824402217</v>
      </c>
      <c r="Q9">
        <f t="shared" si="0"/>
        <v>0.8863236894988834</v>
      </c>
      <c r="R9">
        <f t="shared" si="1"/>
        <v>1.8146150559800907E-3</v>
      </c>
    </row>
    <row r="10" spans="1:20" x14ac:dyDescent="0.25">
      <c r="K10" t="s">
        <v>26</v>
      </c>
      <c r="L10" t="s">
        <v>27</v>
      </c>
    </row>
    <row r="11" spans="1:20" x14ac:dyDescent="0.25">
      <c r="J11">
        <v>0.03</v>
      </c>
      <c r="K11">
        <v>5.864996638311426E-2</v>
      </c>
      <c r="L11">
        <v>0.189566300235261</v>
      </c>
    </row>
    <row r="12" spans="1:20" x14ac:dyDescent="0.25">
      <c r="J12">
        <v>0.06</v>
      </c>
      <c r="K12">
        <v>0.17288159287419119</v>
      </c>
      <c r="L12">
        <v>0.31871498074175503</v>
      </c>
    </row>
    <row r="13" spans="1:20" x14ac:dyDescent="0.25">
      <c r="J13">
        <v>0.1</v>
      </c>
      <c r="K13">
        <v>0.63477065243676378</v>
      </c>
      <c r="L13">
        <v>0.43810462897788488</v>
      </c>
      <c r="O13" t="s">
        <v>17</v>
      </c>
      <c r="P13" t="s">
        <v>18</v>
      </c>
      <c r="Q13" t="s">
        <v>19</v>
      </c>
      <c r="R13" t="s">
        <v>20</v>
      </c>
      <c r="S13" t="s">
        <v>21</v>
      </c>
      <c r="T13" t="s">
        <v>22</v>
      </c>
    </row>
    <row r="14" spans="1:20" x14ac:dyDescent="0.25">
      <c r="J14">
        <v>1</v>
      </c>
      <c r="K14">
        <v>0.91972550111612783</v>
      </c>
      <c r="L14">
        <v>0.8863236894988834</v>
      </c>
      <c r="O14">
        <v>0.01</v>
      </c>
      <c r="P14">
        <v>6.6419817812438595E-2</v>
      </c>
      <c r="Q14">
        <f>O14/(O14+$T$14)</f>
        <v>0.20374898408695333</v>
      </c>
      <c r="R14">
        <f>(P14-Q14)^2</f>
        <v>1.8859299909653317E-2</v>
      </c>
      <c r="S14" s="7">
        <f>SUM(R14:R21)</f>
        <v>0.1987233448065969</v>
      </c>
      <c r="T14">
        <v>3.9079999317848529E-2</v>
      </c>
    </row>
    <row r="15" spans="1:20" x14ac:dyDescent="0.25">
      <c r="O15">
        <v>0.01</v>
      </c>
      <c r="P15">
        <v>5.0880114953789933E-2</v>
      </c>
      <c r="Q15">
        <f t="shared" ref="Q15:Q21" si="2">O15/(O15+$T$14)</f>
        <v>0.20374898408695333</v>
      </c>
      <c r="R15">
        <f t="shared" ref="R15:R21" si="3">(P15-Q15)^2</f>
        <v>2.3368891150052234E-2</v>
      </c>
    </row>
    <row r="16" spans="1:20" x14ac:dyDescent="0.25">
      <c r="K16">
        <f>K11*100</f>
        <v>5.8649966383114265</v>
      </c>
      <c r="L16">
        <f>L11*100</f>
        <v>18.956630023526099</v>
      </c>
      <c r="O16">
        <v>0.02</v>
      </c>
      <c r="P16">
        <v>0.16113216547849366</v>
      </c>
      <c r="Q16">
        <f t="shared" si="2"/>
        <v>0.3385240391151772</v>
      </c>
      <c r="R16">
        <f t="shared" si="3"/>
        <v>3.1467876832333104E-2</v>
      </c>
    </row>
    <row r="17" spans="11:18" x14ac:dyDescent="0.25">
      <c r="K17">
        <f t="shared" ref="K17:L19" si="4">K12*100</f>
        <v>17.28815928741912</v>
      </c>
      <c r="L17">
        <f t="shared" si="4"/>
        <v>31.871498074175502</v>
      </c>
      <c r="O17">
        <v>0.02</v>
      </c>
      <c r="P17">
        <v>0.18463102026988876</v>
      </c>
      <c r="Q17">
        <f t="shared" si="2"/>
        <v>0.3385240391151772</v>
      </c>
      <c r="R17">
        <f t="shared" si="3"/>
        <v>2.3683061249316305E-2</v>
      </c>
    </row>
    <row r="18" spans="11:18" x14ac:dyDescent="0.25">
      <c r="K18">
        <f t="shared" si="4"/>
        <v>63.477065243676378</v>
      </c>
      <c r="L18">
        <f t="shared" si="4"/>
        <v>43.81046289778849</v>
      </c>
      <c r="O18">
        <v>0.03</v>
      </c>
      <c r="P18">
        <v>0.57585669189518129</v>
      </c>
      <c r="Q18">
        <f t="shared" si="2"/>
        <v>0.4342791009878999</v>
      </c>
      <c r="R18">
        <f t="shared" si="3"/>
        <v>2.0044214247109525E-2</v>
      </c>
    </row>
    <row r="19" spans="11:18" x14ac:dyDescent="0.25">
      <c r="K19">
        <f t="shared" si="4"/>
        <v>91.972550111612776</v>
      </c>
      <c r="L19">
        <f t="shared" si="4"/>
        <v>88.632368949888345</v>
      </c>
      <c r="O19">
        <v>0.03</v>
      </c>
      <c r="P19">
        <v>0.69368461297834627</v>
      </c>
      <c r="Q19">
        <f t="shared" si="2"/>
        <v>0.4342791009878999</v>
      </c>
      <c r="R19">
        <f t="shared" si="3"/>
        <v>6.7291219651025622E-2</v>
      </c>
    </row>
    <row r="20" spans="11:18" x14ac:dyDescent="0.25">
      <c r="O20">
        <v>0.2</v>
      </c>
      <c r="P20">
        <v>0.91052901398823338</v>
      </c>
      <c r="Q20">
        <f t="shared" si="2"/>
        <v>0.83654007265621144</v>
      </c>
      <c r="R20">
        <f t="shared" si="3"/>
        <v>5.474363439433385E-3</v>
      </c>
    </row>
    <row r="21" spans="11:18" x14ac:dyDescent="0.25">
      <c r="O21">
        <v>0.2</v>
      </c>
      <c r="P21">
        <v>0.92892198824402217</v>
      </c>
      <c r="Q21">
        <f t="shared" si="2"/>
        <v>0.83654007265621144</v>
      </c>
      <c r="R21">
        <f t="shared" si="3"/>
        <v>8.5344183276733869E-3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</vt:lpstr>
      <vt:lpstr>Ni</vt:lpstr>
      <vt:lpstr>Zn</vt:lpstr>
      <vt:lpstr>Cd</vt:lpstr>
      <vt:lpstr>Pb</vt:lpstr>
      <vt:lpstr>Cr(III)</vt:lpstr>
      <vt:lpstr>Cr(VI)</vt:lpstr>
      <vt:lpstr>CN-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2018-10-17T17:34:09Z</dcterms:modified>
</cp:coreProperties>
</file>