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ations\!14_05 Cincy UHI effects and AQ\Data an analysis\"/>
    </mc:Choice>
  </mc:AlternateContent>
  <bookViews>
    <workbookView minimized="1" xWindow="12585" yWindow="-15" windowWidth="12630" windowHeight="11760" tabRatio="683" activeTab="1"/>
  </bookViews>
  <sheets>
    <sheet name="61-0040 stat" sheetId="8" r:id="rId1"/>
    <sheet name="mean calc" sheetId="1" r:id="rId2"/>
    <sheet name="mean" sheetId="2" r:id="rId3"/>
    <sheet name="min calc" sheetId="6" r:id="rId4"/>
    <sheet name="min" sheetId="3" r:id="rId5"/>
    <sheet name="max calc" sheetId="7" r:id="rId6"/>
    <sheet name="max" sheetId="4" r:id="rId7"/>
    <sheet name="Tavg" sheetId="5" r:id="rId8"/>
    <sheet name="Tmin" sheetId="9" r:id="rId9"/>
    <sheet name="Tmax" sheetId="10" r:id="rId10"/>
    <sheet name="DT" sheetId="11" r:id="rId11"/>
    <sheet name="T4.2 master" sheetId="13" r:id="rId12"/>
    <sheet name="PM2.5" sheetId="12" r:id="rId13"/>
    <sheet name="T4.3 PM " sheetId="14" r:id="rId14"/>
  </sheets>
  <definedNames>
    <definedName name="_xlnm.Print_Area" localSheetId="1">'mean calc'!$AD$1:$AT$60</definedName>
    <definedName name="_xlnm.Print_Area" localSheetId="11">'T4.2 master'!$A$1:$AB$22</definedName>
    <definedName name="_xlnm.Print_Area" localSheetId="13">'T4.3 PM '!$A$1:$L$22</definedName>
  </definedNames>
  <calcPr calcId="152511"/>
</workbook>
</file>

<file path=xl/calcChain.xml><?xml version="1.0" encoding="utf-8"?>
<calcChain xmlns="http://schemas.openxmlformats.org/spreadsheetml/2006/main">
  <c r="W17" i="1" l="1"/>
  <c r="R7" i="1"/>
  <c r="Q7" i="1"/>
  <c r="AY17" i="1"/>
  <c r="AX4" i="1"/>
  <c r="AY133" i="1" l="1"/>
  <c r="AZ133" i="1"/>
  <c r="AY134" i="1"/>
  <c r="AZ134" i="1"/>
  <c r="AX134" i="1"/>
  <c r="AX133" i="1"/>
  <c r="AZ77" i="1"/>
  <c r="AY19" i="1"/>
  <c r="AZ19" i="1"/>
  <c r="AY20" i="1"/>
  <c r="AZ20" i="1"/>
  <c r="AX20" i="1"/>
  <c r="AX19" i="1"/>
  <c r="AY33" i="1" l="1"/>
  <c r="AZ33" i="1"/>
  <c r="AY34" i="1"/>
  <c r="AZ34" i="1"/>
  <c r="AX34" i="1"/>
  <c r="AX33" i="1"/>
  <c r="AY42" i="1"/>
  <c r="AZ42" i="1"/>
  <c r="AY43" i="1"/>
  <c r="AZ43" i="1"/>
  <c r="AX43" i="1"/>
  <c r="AY52" i="1"/>
  <c r="AZ52" i="1"/>
  <c r="AY53" i="1"/>
  <c r="AZ53" i="1"/>
  <c r="AX53" i="1"/>
  <c r="AY61" i="1"/>
  <c r="AZ61" i="1"/>
  <c r="AY62" i="1"/>
  <c r="AZ62" i="1"/>
  <c r="AX62" i="1"/>
  <c r="AY77" i="1"/>
  <c r="AY78" i="1"/>
  <c r="AZ78" i="1"/>
  <c r="AX78" i="1"/>
  <c r="AY88" i="1"/>
  <c r="AZ88" i="1"/>
  <c r="AY89" i="1"/>
  <c r="AZ89" i="1"/>
  <c r="AX89" i="1"/>
  <c r="AX88" i="1"/>
  <c r="AY105" i="1"/>
  <c r="AZ105" i="1"/>
  <c r="AY106" i="1"/>
  <c r="AZ106" i="1"/>
  <c r="AX106" i="1"/>
  <c r="AY119" i="1"/>
  <c r="AZ119" i="1"/>
  <c r="AY120" i="1"/>
  <c r="AZ120" i="1"/>
  <c r="AX120" i="1"/>
  <c r="AY155" i="1"/>
  <c r="AZ155" i="1"/>
  <c r="AY156" i="1"/>
  <c r="AZ156" i="1"/>
  <c r="AX156" i="1"/>
  <c r="AX155" i="1"/>
  <c r="AY171" i="1"/>
  <c r="AZ171" i="1"/>
  <c r="AY172" i="1"/>
  <c r="AZ172" i="1"/>
  <c r="AX172" i="1"/>
  <c r="AX171" i="1"/>
  <c r="AY144" i="1"/>
  <c r="AZ144" i="1"/>
  <c r="AY145" i="1"/>
  <c r="AZ145" i="1"/>
  <c r="AX145" i="1"/>
  <c r="AX144" i="1"/>
  <c r="AX105" i="1"/>
  <c r="AX119" i="1"/>
  <c r="AW175" i="1"/>
  <c r="AV173" i="1"/>
  <c r="AW169" i="1"/>
  <c r="AW170" i="1"/>
  <c r="AW173" i="1"/>
  <c r="AW174" i="1"/>
  <c r="AW163" i="1"/>
  <c r="AX163" i="1"/>
  <c r="AY163" i="1"/>
  <c r="AZ163" i="1"/>
  <c r="AW164" i="1"/>
  <c r="AW165" i="1"/>
  <c r="AW166" i="1"/>
  <c r="AW167" i="1"/>
  <c r="AW168" i="1"/>
  <c r="AV157" i="1"/>
  <c r="AW157" i="1"/>
  <c r="AX157" i="1"/>
  <c r="AY157" i="1"/>
  <c r="AZ157" i="1"/>
  <c r="AW158" i="1"/>
  <c r="AX158" i="1"/>
  <c r="AY158" i="1"/>
  <c r="AZ158" i="1"/>
  <c r="AW159" i="1"/>
  <c r="AX159" i="1"/>
  <c r="AY159" i="1"/>
  <c r="AZ159" i="1"/>
  <c r="AW160" i="1"/>
  <c r="AX160" i="1"/>
  <c r="AY160" i="1"/>
  <c r="AZ160" i="1"/>
  <c r="AW161" i="1"/>
  <c r="AX161" i="1"/>
  <c r="AY161" i="1"/>
  <c r="AZ161" i="1"/>
  <c r="AW162" i="1"/>
  <c r="AX162" i="1"/>
  <c r="AY162" i="1"/>
  <c r="AZ162" i="1"/>
  <c r="AV146" i="1"/>
  <c r="AW137" i="1"/>
  <c r="AW138" i="1"/>
  <c r="AW139" i="1"/>
  <c r="AW140" i="1"/>
  <c r="AW141" i="1"/>
  <c r="AW142" i="1"/>
  <c r="AW143" i="1"/>
  <c r="AW146" i="1"/>
  <c r="AX146" i="1"/>
  <c r="AY146" i="1"/>
  <c r="AZ146" i="1"/>
  <c r="AW147" i="1"/>
  <c r="AX147" i="1"/>
  <c r="AY147" i="1"/>
  <c r="AZ147" i="1"/>
  <c r="AW148" i="1"/>
  <c r="AX148" i="1"/>
  <c r="AY148" i="1"/>
  <c r="AZ148" i="1"/>
  <c r="AW149" i="1"/>
  <c r="AX149" i="1"/>
  <c r="AY149" i="1"/>
  <c r="AZ149" i="1"/>
  <c r="AW150" i="1"/>
  <c r="AX150" i="1"/>
  <c r="AY150" i="1"/>
  <c r="AZ150" i="1"/>
  <c r="AW151" i="1"/>
  <c r="AX151" i="1"/>
  <c r="AY151" i="1"/>
  <c r="AZ151" i="1"/>
  <c r="AW152" i="1"/>
  <c r="AX152" i="1"/>
  <c r="AY152" i="1"/>
  <c r="AZ152" i="1"/>
  <c r="AW153" i="1"/>
  <c r="AW154" i="1"/>
  <c r="AV135" i="1"/>
  <c r="AW124" i="1"/>
  <c r="AX124" i="1"/>
  <c r="AY124" i="1"/>
  <c r="AZ124" i="1"/>
  <c r="AW125" i="1"/>
  <c r="AX125" i="1"/>
  <c r="AY125" i="1"/>
  <c r="AZ125" i="1"/>
  <c r="AW126" i="1"/>
  <c r="AX126" i="1"/>
  <c r="AY126" i="1"/>
  <c r="AZ126" i="1"/>
  <c r="AW127" i="1"/>
  <c r="AX127" i="1"/>
  <c r="AY127" i="1"/>
  <c r="AZ127" i="1"/>
  <c r="AW128" i="1"/>
  <c r="AX128" i="1"/>
  <c r="AY128" i="1"/>
  <c r="AZ128" i="1"/>
  <c r="AW129" i="1"/>
  <c r="AW130" i="1"/>
  <c r="AW131" i="1"/>
  <c r="AW132" i="1"/>
  <c r="AW135" i="1"/>
  <c r="AX135" i="1"/>
  <c r="AY135" i="1"/>
  <c r="AZ135" i="1"/>
  <c r="AW136" i="1"/>
  <c r="AX136" i="1"/>
  <c r="AY136" i="1"/>
  <c r="AZ136" i="1"/>
  <c r="AV121" i="1"/>
  <c r="AW116" i="1"/>
  <c r="AW117" i="1"/>
  <c r="AW118" i="1"/>
  <c r="AW121" i="1"/>
  <c r="AX121" i="1"/>
  <c r="AY121" i="1"/>
  <c r="AZ121" i="1"/>
  <c r="AW122" i="1"/>
  <c r="AX122" i="1"/>
  <c r="AY122" i="1"/>
  <c r="AZ122" i="1"/>
  <c r="AW123" i="1"/>
  <c r="AX123" i="1"/>
  <c r="AY123" i="1"/>
  <c r="AZ123" i="1"/>
  <c r="AX108" i="1"/>
  <c r="AY108" i="1"/>
  <c r="AZ108" i="1"/>
  <c r="AX109" i="1"/>
  <c r="AY109" i="1"/>
  <c r="AZ109" i="1"/>
  <c r="AX110" i="1"/>
  <c r="AY110" i="1"/>
  <c r="AZ110" i="1"/>
  <c r="AX111" i="1"/>
  <c r="AY111" i="1"/>
  <c r="AZ111" i="1"/>
  <c r="AX112" i="1"/>
  <c r="AY112" i="1"/>
  <c r="AZ112" i="1"/>
  <c r="AX113" i="1"/>
  <c r="AY113" i="1"/>
  <c r="AZ113" i="1"/>
  <c r="AX114" i="1"/>
  <c r="AY114" i="1"/>
  <c r="AZ114" i="1"/>
  <c r="AZ107" i="1"/>
  <c r="AY107" i="1"/>
  <c r="AX107" i="1"/>
  <c r="AX52" i="1"/>
  <c r="AV107" i="1"/>
  <c r="AW99" i="1"/>
  <c r="AW100" i="1"/>
  <c r="AW101" i="1"/>
  <c r="AW102" i="1"/>
  <c r="AW103" i="1"/>
  <c r="AW104" i="1"/>
  <c r="AW107" i="1"/>
  <c r="AW108" i="1"/>
  <c r="AW109" i="1"/>
  <c r="AW110" i="1"/>
  <c r="AW111" i="1"/>
  <c r="AW112" i="1"/>
  <c r="AW113" i="1"/>
  <c r="AW114" i="1"/>
  <c r="AW115" i="1"/>
  <c r="AV90" i="1"/>
  <c r="AW86" i="1"/>
  <c r="AX86" i="1"/>
  <c r="AY86" i="1"/>
  <c r="AZ86" i="1"/>
  <c r="AW87" i="1"/>
  <c r="AX87" i="1"/>
  <c r="AY87" i="1"/>
  <c r="AZ87" i="1"/>
  <c r="AW90" i="1"/>
  <c r="AX90" i="1"/>
  <c r="AY90" i="1"/>
  <c r="AZ90" i="1"/>
  <c r="AW91" i="1"/>
  <c r="AX91" i="1"/>
  <c r="AY91" i="1"/>
  <c r="AZ91" i="1"/>
  <c r="AW92" i="1"/>
  <c r="AX92" i="1"/>
  <c r="AY92" i="1"/>
  <c r="AZ92" i="1"/>
  <c r="AW93" i="1"/>
  <c r="AX93" i="1"/>
  <c r="AY93" i="1"/>
  <c r="AZ93" i="1"/>
  <c r="AW94" i="1"/>
  <c r="AX94" i="1"/>
  <c r="AY94" i="1"/>
  <c r="AZ94" i="1"/>
  <c r="AW95" i="1"/>
  <c r="AX95" i="1"/>
  <c r="AY95" i="1"/>
  <c r="AZ95" i="1"/>
  <c r="AW96" i="1"/>
  <c r="AX96" i="1"/>
  <c r="AY96" i="1"/>
  <c r="AZ96" i="1"/>
  <c r="AW97" i="1"/>
  <c r="AX97" i="1"/>
  <c r="AY97" i="1"/>
  <c r="AZ97" i="1"/>
  <c r="AW98" i="1"/>
  <c r="AX82" i="1"/>
  <c r="AY82" i="1"/>
  <c r="AZ82" i="1"/>
  <c r="AX83" i="1"/>
  <c r="AY83" i="1"/>
  <c r="AZ83" i="1"/>
  <c r="AX84" i="1"/>
  <c r="AY84" i="1"/>
  <c r="AZ84" i="1"/>
  <c r="AX85" i="1"/>
  <c r="AY85" i="1"/>
  <c r="AZ85" i="1"/>
  <c r="AZ81" i="1"/>
  <c r="AY81" i="1"/>
  <c r="AX81" i="1"/>
  <c r="AX77" i="1"/>
  <c r="AZ69" i="1"/>
  <c r="AY69" i="1"/>
  <c r="AX69" i="1"/>
  <c r="AZ68" i="1"/>
  <c r="AY68" i="1"/>
  <c r="AX68" i="1"/>
  <c r="AZ67" i="1"/>
  <c r="AY67" i="1"/>
  <c r="AX67" i="1"/>
  <c r="AZ66" i="1"/>
  <c r="AY66" i="1"/>
  <c r="AX66" i="1"/>
  <c r="AZ65" i="1"/>
  <c r="AY65" i="1"/>
  <c r="AX65" i="1"/>
  <c r="AZ64" i="1"/>
  <c r="AY64" i="1"/>
  <c r="AX64" i="1"/>
  <c r="AZ63" i="1"/>
  <c r="AY63" i="1"/>
  <c r="AX63" i="1"/>
  <c r="AV80" i="1"/>
  <c r="AV81" i="1"/>
  <c r="AV79" i="1"/>
  <c r="AW69" i="1"/>
  <c r="AW70" i="1"/>
  <c r="AW71" i="1"/>
  <c r="AW72" i="1"/>
  <c r="AW73" i="1"/>
  <c r="AW74" i="1"/>
  <c r="AW75" i="1"/>
  <c r="AW76" i="1"/>
  <c r="AW81" i="1"/>
  <c r="AW82" i="1"/>
  <c r="AW83" i="1"/>
  <c r="AW84" i="1"/>
  <c r="AW85" i="1"/>
  <c r="AX61" i="1"/>
  <c r="AZ55" i="1"/>
  <c r="AY55" i="1"/>
  <c r="AX55" i="1"/>
  <c r="AZ54" i="1"/>
  <c r="AY54" i="1"/>
  <c r="AX54" i="1"/>
  <c r="AW63" i="1"/>
  <c r="AW64" i="1"/>
  <c r="AW65" i="1"/>
  <c r="AW66" i="1"/>
  <c r="AW67" i="1"/>
  <c r="AW68" i="1"/>
  <c r="AV63" i="1"/>
  <c r="AW57" i="1"/>
  <c r="AW58" i="1"/>
  <c r="AW59" i="1"/>
  <c r="AW60" i="1"/>
  <c r="AZ51" i="1"/>
  <c r="AY51" i="1"/>
  <c r="AX51" i="1"/>
  <c r="AZ50" i="1"/>
  <c r="AY50" i="1"/>
  <c r="AX50" i="1"/>
  <c r="AZ49" i="1"/>
  <c r="AY49" i="1"/>
  <c r="AX49" i="1"/>
  <c r="AZ48" i="1"/>
  <c r="AY48" i="1"/>
  <c r="AX48" i="1"/>
  <c r="AZ47" i="1"/>
  <c r="AY47" i="1"/>
  <c r="AX47" i="1"/>
  <c r="AZ46" i="1"/>
  <c r="AY46" i="1"/>
  <c r="AX46" i="1"/>
  <c r="AZ45" i="1"/>
  <c r="AY45" i="1"/>
  <c r="AX45" i="1"/>
  <c r="AZ44" i="1"/>
  <c r="AY44" i="1"/>
  <c r="AX44" i="1"/>
  <c r="AV54" i="1"/>
  <c r="AW47" i="1"/>
  <c r="AW48" i="1"/>
  <c r="AW49" i="1"/>
  <c r="AW50" i="1"/>
  <c r="AW51" i="1"/>
  <c r="AW54" i="1"/>
  <c r="AW55" i="1"/>
  <c r="AW56" i="1"/>
  <c r="AX42" i="1"/>
  <c r="AZ41" i="1"/>
  <c r="AY41" i="1"/>
  <c r="AX41" i="1"/>
  <c r="AZ40" i="1"/>
  <c r="AY40" i="1"/>
  <c r="AX40" i="1"/>
  <c r="AZ39" i="1"/>
  <c r="AY39" i="1"/>
  <c r="AX39" i="1"/>
  <c r="AZ38" i="1"/>
  <c r="AY38" i="1"/>
  <c r="AX38" i="1"/>
  <c r="AZ37" i="1"/>
  <c r="AY37" i="1"/>
  <c r="AX37" i="1"/>
  <c r="AZ36" i="1"/>
  <c r="AY36" i="1"/>
  <c r="AX36" i="1"/>
  <c r="AZ35" i="1"/>
  <c r="AY35" i="1"/>
  <c r="AX35" i="1"/>
  <c r="AV44" i="1"/>
  <c r="AW38" i="1"/>
  <c r="AW39" i="1"/>
  <c r="AW40" i="1"/>
  <c r="AW41" i="1"/>
  <c r="AW44" i="1"/>
  <c r="AW45" i="1"/>
  <c r="AW46" i="1"/>
  <c r="AZ32" i="1"/>
  <c r="AY32" i="1"/>
  <c r="AX32" i="1"/>
  <c r="AZ31" i="1"/>
  <c r="AY31" i="1"/>
  <c r="AX31" i="1"/>
  <c r="AZ29" i="1"/>
  <c r="AY29" i="1"/>
  <c r="AX29" i="1"/>
  <c r="AZ28" i="1"/>
  <c r="AY28" i="1"/>
  <c r="AX28" i="1"/>
  <c r="AZ27" i="1"/>
  <c r="AY27" i="1"/>
  <c r="AX27" i="1"/>
  <c r="AZ26" i="1"/>
  <c r="AY26" i="1"/>
  <c r="AX26" i="1"/>
  <c r="AZ25" i="1"/>
  <c r="AY25" i="1"/>
  <c r="AX25" i="1"/>
  <c r="AZ24" i="1"/>
  <c r="AY24" i="1"/>
  <c r="AX24" i="1"/>
  <c r="AZ22" i="1"/>
  <c r="AY22" i="1"/>
  <c r="AX22" i="1"/>
  <c r="AZ21" i="1"/>
  <c r="AY21" i="1"/>
  <c r="AX21" i="1"/>
  <c r="AV35" i="1"/>
  <c r="AW24" i="1"/>
  <c r="AW25" i="1"/>
  <c r="AW26" i="1"/>
  <c r="AW27" i="1"/>
  <c r="AW28" i="1"/>
  <c r="AW29" i="1"/>
  <c r="AW30" i="1"/>
  <c r="AW31" i="1"/>
  <c r="AW32" i="1"/>
  <c r="AW35" i="1"/>
  <c r="AW36" i="1"/>
  <c r="AW37" i="1"/>
  <c r="AV21" i="1"/>
  <c r="AZ5" i="1"/>
  <c r="AZ6" i="1"/>
  <c r="AZ7" i="1"/>
  <c r="AZ8" i="1"/>
  <c r="AZ9" i="1"/>
  <c r="AZ10" i="1"/>
  <c r="AZ11" i="1"/>
  <c r="AZ17" i="1"/>
  <c r="AZ18" i="1"/>
  <c r="AZ4" i="1"/>
  <c r="AY5" i="1"/>
  <c r="AY6" i="1"/>
  <c r="AY7" i="1"/>
  <c r="AY8" i="1"/>
  <c r="AY9" i="1"/>
  <c r="AY10" i="1"/>
  <c r="AY11" i="1"/>
  <c r="AY18" i="1"/>
  <c r="AY4" i="1"/>
  <c r="AX5" i="1"/>
  <c r="AX6" i="1"/>
  <c r="AX7" i="1"/>
  <c r="AX8" i="1"/>
  <c r="AX9" i="1"/>
  <c r="AX10" i="1"/>
  <c r="AX11" i="1"/>
  <c r="AX17" i="1"/>
  <c r="AX18" i="1"/>
  <c r="AS58" i="1"/>
  <c r="AS59" i="1"/>
  <c r="AR59" i="1"/>
  <c r="AR58" i="1"/>
  <c r="AS54" i="1"/>
  <c r="AT54" i="1"/>
  <c r="AS55" i="1"/>
  <c r="AT55" i="1"/>
  <c r="AR55" i="1"/>
  <c r="AR54" i="1"/>
  <c r="AS50" i="1"/>
  <c r="AT50" i="1"/>
  <c r="AS51" i="1"/>
  <c r="AT51" i="1"/>
  <c r="AR51" i="1"/>
  <c r="AR50" i="1"/>
  <c r="AS46" i="1"/>
  <c r="AT46" i="1"/>
  <c r="AS47" i="1"/>
  <c r="AT47" i="1"/>
  <c r="AR47" i="1"/>
  <c r="AR46" i="1"/>
  <c r="AS42" i="1"/>
  <c r="AT42" i="1"/>
  <c r="AS43" i="1"/>
  <c r="AT43" i="1"/>
  <c r="AR43" i="1"/>
  <c r="AR42" i="1"/>
  <c r="AS38" i="1"/>
  <c r="AT38" i="1"/>
  <c r="AS39" i="1"/>
  <c r="AT39" i="1"/>
  <c r="AR39" i="1"/>
  <c r="AR38" i="1"/>
  <c r="AP54" i="1"/>
  <c r="AQ54" i="1"/>
  <c r="AP55" i="1"/>
  <c r="AQ55" i="1"/>
  <c r="AO55" i="1"/>
  <c r="AO54" i="1"/>
  <c r="AP50" i="1"/>
  <c r="AQ50" i="1"/>
  <c r="AP51" i="1"/>
  <c r="AQ51" i="1"/>
  <c r="AO51" i="1"/>
  <c r="AO50" i="1"/>
  <c r="AP46" i="1"/>
  <c r="AQ46" i="1"/>
  <c r="AP47" i="1"/>
  <c r="AQ47" i="1"/>
  <c r="AO47" i="1"/>
  <c r="AO46" i="1"/>
  <c r="AP42" i="1"/>
  <c r="AQ42" i="1"/>
  <c r="AP43" i="1"/>
  <c r="AQ43" i="1"/>
  <c r="AO43" i="1"/>
  <c r="AO42" i="1"/>
  <c r="AP38" i="1"/>
  <c r="AQ38" i="1"/>
  <c r="AP39" i="1"/>
  <c r="AQ39" i="1"/>
  <c r="AO39" i="1"/>
  <c r="AO38" i="1"/>
  <c r="AM54" i="1"/>
  <c r="AN54" i="1"/>
  <c r="AM55" i="1"/>
  <c r="AN55" i="1"/>
  <c r="AL55" i="1"/>
  <c r="AL54" i="1"/>
  <c r="AM50" i="1"/>
  <c r="AN50" i="1"/>
  <c r="AM51" i="1"/>
  <c r="AN51" i="1"/>
  <c r="AL51" i="1"/>
  <c r="AL50" i="1"/>
  <c r="AM46" i="1"/>
  <c r="AN46" i="1"/>
  <c r="AM47" i="1"/>
  <c r="AN47" i="1"/>
  <c r="AL47" i="1"/>
  <c r="AL46" i="1"/>
  <c r="AM42" i="1"/>
  <c r="AN42" i="1"/>
  <c r="AM43" i="1"/>
  <c r="AN43" i="1"/>
  <c r="AL43" i="1"/>
  <c r="AL42" i="1"/>
  <c r="AM38" i="1"/>
  <c r="AN38" i="1"/>
  <c r="AM39" i="1"/>
  <c r="AN39" i="1"/>
  <c r="AL39" i="1"/>
  <c r="AL38" i="1"/>
  <c r="AJ54" i="1"/>
  <c r="AK54" i="1"/>
  <c r="AJ55" i="1"/>
  <c r="AK55" i="1"/>
  <c r="AI55" i="1"/>
  <c r="AI54" i="1"/>
  <c r="AJ50" i="1"/>
  <c r="AK50" i="1"/>
  <c r="AJ51" i="1"/>
  <c r="AK51" i="1"/>
  <c r="AI51" i="1"/>
  <c r="AI50" i="1"/>
  <c r="AJ46" i="1"/>
  <c r="AK46" i="1"/>
  <c r="AJ47" i="1"/>
  <c r="AK47" i="1"/>
  <c r="AI47" i="1"/>
  <c r="AI46" i="1"/>
  <c r="AJ42" i="1"/>
  <c r="AK42" i="1"/>
  <c r="AJ43" i="1"/>
  <c r="AK43" i="1"/>
  <c r="AI43" i="1"/>
  <c r="AI42" i="1"/>
  <c r="AJ5" i="1"/>
  <c r="AK5" i="1"/>
  <c r="AJ6" i="1"/>
  <c r="AK6" i="1"/>
  <c r="AI6" i="1"/>
  <c r="AI5" i="1"/>
  <c r="AG58" i="1"/>
  <c r="AH58" i="1"/>
  <c r="AG59" i="1"/>
  <c r="AH59" i="1"/>
  <c r="AF59" i="1"/>
  <c r="AF58" i="1"/>
  <c r="AG54" i="1"/>
  <c r="AH54" i="1"/>
  <c r="AG55" i="1"/>
  <c r="AH55" i="1"/>
  <c r="AF55" i="1"/>
  <c r="AF54" i="1"/>
  <c r="AG50" i="1"/>
  <c r="AH50" i="1"/>
  <c r="AG51" i="1"/>
  <c r="AH51" i="1"/>
  <c r="AF51" i="1"/>
  <c r="AF50" i="1"/>
  <c r="AG46" i="1"/>
  <c r="AH46" i="1"/>
  <c r="AG47" i="1"/>
  <c r="AH47" i="1"/>
  <c r="AF47" i="1"/>
  <c r="AF46" i="1"/>
  <c r="AG42" i="1"/>
  <c r="AH42" i="1"/>
  <c r="AG43" i="1"/>
  <c r="AH43" i="1"/>
  <c r="AF43" i="1"/>
  <c r="AF42" i="1"/>
  <c r="AH6" i="1"/>
  <c r="AH5" i="1"/>
  <c r="AG6" i="1"/>
  <c r="AG5" i="1"/>
  <c r="AF6" i="1"/>
  <c r="AF5" i="1"/>
  <c r="AL5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21" i="1"/>
  <c r="AW22" i="1"/>
  <c r="AW23" i="1"/>
  <c r="AV4" i="1"/>
  <c r="AW4" i="1"/>
  <c r="S19" i="6" l="1"/>
  <c r="S20" i="6"/>
  <c r="AD5" i="6"/>
  <c r="AD11" i="6" l="1"/>
  <c r="AD10" i="6"/>
  <c r="AD9" i="6"/>
  <c r="AD8" i="6"/>
  <c r="AD7" i="6"/>
  <c r="AD6" i="6"/>
  <c r="AI39" i="1"/>
  <c r="AJ39" i="1"/>
  <c r="AK39" i="1"/>
  <c r="AJ38" i="1"/>
  <c r="AK38" i="1"/>
  <c r="AI38" i="1"/>
  <c r="AF39" i="1"/>
  <c r="AG39" i="1"/>
  <c r="AH39" i="1"/>
  <c r="AG38" i="1"/>
  <c r="AH38" i="1"/>
  <c r="AF38" i="1"/>
  <c r="AR35" i="1"/>
  <c r="AS35" i="1"/>
  <c r="AT35" i="1"/>
  <c r="AS34" i="1"/>
  <c r="AT34" i="1"/>
  <c r="AR34" i="1"/>
  <c r="AO35" i="1"/>
  <c r="AP35" i="1"/>
  <c r="AQ35" i="1"/>
  <c r="AP34" i="1"/>
  <c r="AQ34" i="1"/>
  <c r="AO34" i="1"/>
  <c r="AL35" i="1"/>
  <c r="AM35" i="1"/>
  <c r="AN35" i="1"/>
  <c r="AM34" i="1"/>
  <c r="AN34" i="1"/>
  <c r="AL34" i="1"/>
  <c r="AI35" i="1"/>
  <c r="AJ35" i="1"/>
  <c r="AK35" i="1"/>
  <c r="AJ34" i="1"/>
  <c r="AK34" i="1"/>
  <c r="AI34" i="1"/>
  <c r="AF35" i="1"/>
  <c r="AG35" i="1"/>
  <c r="AH35" i="1"/>
  <c r="AG34" i="1"/>
  <c r="AH34" i="1"/>
  <c r="AF34" i="1"/>
  <c r="AR31" i="1"/>
  <c r="AS31" i="1"/>
  <c r="AT31" i="1"/>
  <c r="AS30" i="1"/>
  <c r="AT30" i="1"/>
  <c r="AR30" i="1"/>
  <c r="AO31" i="1"/>
  <c r="AP31" i="1"/>
  <c r="AQ31" i="1"/>
  <c r="AP30" i="1"/>
  <c r="AQ30" i="1"/>
  <c r="AO30" i="1"/>
  <c r="AL31" i="1"/>
  <c r="AM31" i="1"/>
  <c r="AN31" i="1"/>
  <c r="AM30" i="1"/>
  <c r="AN30" i="1"/>
  <c r="AL30" i="1"/>
  <c r="AI31" i="1"/>
  <c r="AJ31" i="1"/>
  <c r="AK31" i="1"/>
  <c r="AJ30" i="1"/>
  <c r="AK30" i="1"/>
  <c r="AI30" i="1"/>
  <c r="AF31" i="1"/>
  <c r="AG31" i="1"/>
  <c r="AH31" i="1"/>
  <c r="AG30" i="1"/>
  <c r="AH30" i="1"/>
  <c r="AF30" i="1"/>
  <c r="AR26" i="1"/>
  <c r="AS26" i="1"/>
  <c r="AT26" i="1"/>
  <c r="AS25" i="1"/>
  <c r="AT25" i="1"/>
  <c r="AO26" i="1"/>
  <c r="AP26" i="1"/>
  <c r="AQ26" i="1"/>
  <c r="AP25" i="1"/>
  <c r="AQ25" i="1"/>
  <c r="AR25" i="1"/>
  <c r="AO25" i="1"/>
  <c r="AL26" i="1"/>
  <c r="AM26" i="1"/>
  <c r="AN26" i="1"/>
  <c r="AM25" i="1"/>
  <c r="AN25" i="1"/>
  <c r="AL25" i="1"/>
  <c r="AI26" i="1"/>
  <c r="AJ26" i="1"/>
  <c r="AK26" i="1"/>
  <c r="AJ25" i="1"/>
  <c r="AK25" i="1"/>
  <c r="AI25" i="1"/>
  <c r="AF26" i="1"/>
  <c r="AG26" i="1"/>
  <c r="AH26" i="1"/>
  <c r="AG25" i="1"/>
  <c r="AH25" i="1"/>
  <c r="AF25" i="1"/>
  <c r="AR22" i="1"/>
  <c r="AS22" i="1"/>
  <c r="AT22" i="1"/>
  <c r="AS21" i="1"/>
  <c r="AT21" i="1"/>
  <c r="AR21" i="1"/>
  <c r="AO22" i="1"/>
  <c r="AP22" i="1"/>
  <c r="AQ22" i="1"/>
  <c r="AP21" i="1"/>
  <c r="AQ21" i="1"/>
  <c r="AO21" i="1"/>
  <c r="AL22" i="1"/>
  <c r="AM22" i="1"/>
  <c r="AN22" i="1"/>
  <c r="AM21" i="1"/>
  <c r="AN21" i="1"/>
  <c r="AL21" i="1"/>
  <c r="AI22" i="1"/>
  <c r="AJ22" i="1"/>
  <c r="AK22" i="1"/>
  <c r="AJ21" i="1"/>
  <c r="AK21" i="1"/>
  <c r="AI21" i="1"/>
  <c r="AF22" i="1"/>
  <c r="AG22" i="1"/>
  <c r="AH22" i="1"/>
  <c r="AG21" i="1"/>
  <c r="AH21" i="1"/>
  <c r="AF21" i="1"/>
  <c r="AR18" i="1"/>
  <c r="AS18" i="1"/>
  <c r="AT18" i="1"/>
  <c r="AS17" i="1"/>
  <c r="AT17" i="1"/>
  <c r="AR17" i="1"/>
  <c r="AO18" i="1"/>
  <c r="AP18" i="1"/>
  <c r="AQ18" i="1"/>
  <c r="AP17" i="1"/>
  <c r="AQ17" i="1"/>
  <c r="AO17" i="1"/>
  <c r="AL18" i="1"/>
  <c r="AM18" i="1"/>
  <c r="AN18" i="1"/>
  <c r="AM17" i="1"/>
  <c r="AN17" i="1"/>
  <c r="AL17" i="1"/>
  <c r="AI18" i="1"/>
  <c r="AJ18" i="1"/>
  <c r="AK18" i="1"/>
  <c r="AJ17" i="1"/>
  <c r="AK17" i="1"/>
  <c r="AI17" i="1"/>
  <c r="AF18" i="1"/>
  <c r="AG18" i="1"/>
  <c r="AH18" i="1"/>
  <c r="AG17" i="1"/>
  <c r="AH17" i="1"/>
  <c r="AF17" i="1"/>
  <c r="AR14" i="1"/>
  <c r="AS14" i="1"/>
  <c r="AT14" i="1"/>
  <c r="AS13" i="1"/>
  <c r="AT13" i="1"/>
  <c r="AR13" i="1"/>
  <c r="AO14" i="1"/>
  <c r="AP14" i="1"/>
  <c r="AQ14" i="1"/>
  <c r="AP13" i="1"/>
  <c r="AQ13" i="1"/>
  <c r="AO13" i="1"/>
  <c r="AL14" i="1"/>
  <c r="AM14" i="1"/>
  <c r="AN14" i="1"/>
  <c r="AM13" i="1"/>
  <c r="AN13" i="1"/>
  <c r="AL13" i="1"/>
  <c r="AI14" i="1" l="1"/>
  <c r="AJ14" i="1"/>
  <c r="AK14" i="1"/>
  <c r="AJ13" i="1"/>
  <c r="AK13" i="1"/>
  <c r="AI13" i="1"/>
  <c r="AF14" i="1"/>
  <c r="AG14" i="1"/>
  <c r="AH14" i="1"/>
  <c r="AG13" i="1"/>
  <c r="AH13" i="1"/>
  <c r="AF13" i="1"/>
  <c r="AR10" i="1"/>
  <c r="AS10" i="1"/>
  <c r="AT10" i="1"/>
  <c r="AS9" i="1"/>
  <c r="AT9" i="1"/>
  <c r="AR9" i="1"/>
  <c r="AO10" i="1"/>
  <c r="AP10" i="1"/>
  <c r="AQ10" i="1"/>
  <c r="AP9" i="1"/>
  <c r="AQ9" i="1"/>
  <c r="AO9" i="1"/>
  <c r="AL10" i="1"/>
  <c r="AM10" i="1"/>
  <c r="AN10" i="1"/>
  <c r="AM9" i="1"/>
  <c r="AN9" i="1"/>
  <c r="AL9" i="1"/>
  <c r="AI10" i="1"/>
  <c r="AJ10" i="1"/>
  <c r="AK10" i="1"/>
  <c r="AJ9" i="1"/>
  <c r="AK9" i="1"/>
  <c r="AI9" i="1"/>
  <c r="AF10" i="1"/>
  <c r="AG10" i="1"/>
  <c r="AH10" i="1"/>
  <c r="AG9" i="1"/>
  <c r="AH9" i="1"/>
  <c r="AF9" i="1"/>
  <c r="AR5" i="1"/>
  <c r="N19" i="1"/>
  <c r="AR6" i="1"/>
  <c r="AS6" i="1"/>
  <c r="AT6" i="1"/>
  <c r="AS5" i="1"/>
  <c r="AT5" i="1"/>
  <c r="AO6" i="1"/>
  <c r="AP6" i="1"/>
  <c r="AQ6" i="1"/>
  <c r="AP5" i="1"/>
  <c r="AQ5" i="1"/>
  <c r="AO5" i="1"/>
  <c r="AL6" i="1"/>
  <c r="AM6" i="1"/>
  <c r="AN6" i="1"/>
  <c r="AM5" i="1"/>
  <c r="AN5" i="1"/>
  <c r="J20" i="1"/>
  <c r="I20" i="1"/>
  <c r="J19" i="1"/>
  <c r="I19" i="1"/>
  <c r="O20" i="1"/>
  <c r="N20" i="1"/>
  <c r="O19" i="1"/>
  <c r="S19" i="1"/>
  <c r="T19" i="1"/>
  <c r="S20" i="1"/>
  <c r="T20" i="1"/>
  <c r="T20" i="7"/>
  <c r="S20" i="7"/>
  <c r="T19" i="7"/>
  <c r="S19" i="7"/>
  <c r="Y177" i="1" l="1"/>
  <c r="X177" i="1"/>
  <c r="Y176" i="1"/>
  <c r="X176" i="1"/>
  <c r="E177" i="1"/>
  <c r="D177" i="1"/>
  <c r="E176" i="1"/>
  <c r="D176" i="1"/>
  <c r="Y172" i="1"/>
  <c r="X172" i="1"/>
  <c r="Y171" i="1"/>
  <c r="X171" i="1"/>
  <c r="T172" i="1"/>
  <c r="S172" i="1"/>
  <c r="T171" i="1"/>
  <c r="S171" i="1"/>
  <c r="O172" i="1"/>
  <c r="N172" i="1"/>
  <c r="O171" i="1"/>
  <c r="N171" i="1"/>
  <c r="J172" i="1"/>
  <c r="I172" i="1"/>
  <c r="J171" i="1"/>
  <c r="I171" i="1"/>
  <c r="E172" i="1"/>
  <c r="D172" i="1"/>
  <c r="E171" i="1"/>
  <c r="D171" i="1"/>
  <c r="Y156" i="1"/>
  <c r="X156" i="1"/>
  <c r="Y155" i="1"/>
  <c r="X155" i="1"/>
  <c r="T156" i="1"/>
  <c r="S156" i="1"/>
  <c r="T155" i="1"/>
  <c r="S155" i="1"/>
  <c r="O156" i="1"/>
  <c r="N156" i="1"/>
  <c r="O155" i="1"/>
  <c r="N155" i="1"/>
  <c r="J156" i="1"/>
  <c r="I156" i="1"/>
  <c r="J155" i="1"/>
  <c r="I155" i="1"/>
  <c r="E156" i="1"/>
  <c r="D156" i="1"/>
  <c r="E155" i="1"/>
  <c r="D155" i="1"/>
  <c r="Y145" i="1"/>
  <c r="X145" i="1"/>
  <c r="Y144" i="1"/>
  <c r="X144" i="1"/>
  <c r="T145" i="1"/>
  <c r="S145" i="1"/>
  <c r="T144" i="1"/>
  <c r="S144" i="1"/>
  <c r="O145" i="1"/>
  <c r="N145" i="1"/>
  <c r="O144" i="1"/>
  <c r="N144" i="1"/>
  <c r="J145" i="1"/>
  <c r="I145" i="1"/>
  <c r="J144" i="1"/>
  <c r="I144" i="1"/>
  <c r="E145" i="1"/>
  <c r="D145" i="1"/>
  <c r="E144" i="1"/>
  <c r="D144" i="1"/>
  <c r="Y134" i="1"/>
  <c r="X134" i="1"/>
  <c r="Y133" i="1"/>
  <c r="X133" i="1"/>
  <c r="T134" i="1"/>
  <c r="S134" i="1"/>
  <c r="T133" i="1"/>
  <c r="S133" i="1"/>
  <c r="O134" i="1"/>
  <c r="O133" i="1"/>
  <c r="N134" i="1"/>
  <c r="N133" i="1"/>
  <c r="J134" i="1"/>
  <c r="I134" i="1"/>
  <c r="J133" i="1"/>
  <c r="I133" i="1"/>
  <c r="E134" i="1"/>
  <c r="D134" i="1"/>
  <c r="E133" i="1"/>
  <c r="D133" i="1"/>
  <c r="Y120" i="1"/>
  <c r="X120" i="1"/>
  <c r="Y119" i="1"/>
  <c r="X119" i="1"/>
  <c r="T120" i="1"/>
  <c r="S120" i="1"/>
  <c r="T119" i="1"/>
  <c r="S119" i="1"/>
  <c r="O120" i="1"/>
  <c r="N120" i="1"/>
  <c r="O119" i="1"/>
  <c r="N119" i="1"/>
  <c r="J120" i="1"/>
  <c r="I120" i="1"/>
  <c r="J119" i="1"/>
  <c r="I119" i="1"/>
  <c r="E120" i="1"/>
  <c r="D120" i="1"/>
  <c r="E119" i="1"/>
  <c r="D119" i="1"/>
  <c r="Y106" i="1"/>
  <c r="X106" i="1"/>
  <c r="Y105" i="1"/>
  <c r="X105" i="1"/>
  <c r="T106" i="1"/>
  <c r="S106" i="1"/>
  <c r="T105" i="1"/>
  <c r="S105" i="1"/>
  <c r="O106" i="1"/>
  <c r="N106" i="1"/>
  <c r="O105" i="1"/>
  <c r="N105" i="1"/>
  <c r="J106" i="1"/>
  <c r="I106" i="1"/>
  <c r="J105" i="1"/>
  <c r="I105" i="1"/>
  <c r="E106" i="1"/>
  <c r="D106" i="1"/>
  <c r="E105" i="1"/>
  <c r="D105" i="1"/>
  <c r="Y89" i="1"/>
  <c r="X89" i="1"/>
  <c r="Y88" i="1"/>
  <c r="X88" i="1"/>
  <c r="T89" i="1"/>
  <c r="S89" i="1"/>
  <c r="T88" i="1"/>
  <c r="S88" i="1"/>
  <c r="O89" i="1"/>
  <c r="N89" i="1"/>
  <c r="O88" i="1"/>
  <c r="N88" i="1"/>
  <c r="J89" i="1"/>
  <c r="I89" i="1"/>
  <c r="J88" i="1"/>
  <c r="I88" i="1"/>
  <c r="E89" i="1"/>
  <c r="E88" i="1"/>
  <c r="D88" i="1"/>
  <c r="D89" i="1"/>
  <c r="P88" i="1"/>
  <c r="Y78" i="1"/>
  <c r="X78" i="1"/>
  <c r="Y77" i="1"/>
  <c r="X77" i="1"/>
  <c r="T78" i="1"/>
  <c r="S78" i="1"/>
  <c r="T77" i="1"/>
  <c r="S77" i="1"/>
  <c r="O78" i="1"/>
  <c r="N78" i="1"/>
  <c r="O77" i="1"/>
  <c r="N77" i="1"/>
  <c r="J78" i="1"/>
  <c r="I78" i="1"/>
  <c r="J77" i="1"/>
  <c r="I77" i="1"/>
  <c r="E78" i="1"/>
  <c r="E77" i="1"/>
  <c r="D78" i="1"/>
  <c r="D77" i="1"/>
  <c r="Y62" i="1"/>
  <c r="X62" i="1"/>
  <c r="Y61" i="1"/>
  <c r="X61" i="1"/>
  <c r="T62" i="1"/>
  <c r="S62" i="1"/>
  <c r="T61" i="1"/>
  <c r="S61" i="1"/>
  <c r="O62" i="1"/>
  <c r="N62" i="1"/>
  <c r="O61" i="1"/>
  <c r="N61" i="1"/>
  <c r="J62" i="1"/>
  <c r="I62" i="1"/>
  <c r="J61" i="1"/>
  <c r="I61" i="1"/>
  <c r="E62" i="1"/>
  <c r="E61" i="1"/>
  <c r="D62" i="1"/>
  <c r="D61" i="1"/>
  <c r="Y53" i="1"/>
  <c r="X53" i="1"/>
  <c r="Y52" i="1"/>
  <c r="X52" i="1"/>
  <c r="J53" i="1"/>
  <c r="I53" i="1"/>
  <c r="J52" i="1"/>
  <c r="I52" i="1"/>
  <c r="O53" i="1"/>
  <c r="N53" i="1"/>
  <c r="O52" i="1"/>
  <c r="N52" i="1"/>
  <c r="T53" i="1"/>
  <c r="T52" i="1"/>
  <c r="S52" i="1"/>
  <c r="S53" i="1"/>
  <c r="E53" i="1"/>
  <c r="E52" i="1"/>
  <c r="D53" i="1"/>
  <c r="D52" i="1"/>
  <c r="Y43" i="1"/>
  <c r="X43" i="1"/>
  <c r="Y42" i="1"/>
  <c r="X42" i="1"/>
  <c r="T43" i="1"/>
  <c r="S43" i="1"/>
  <c r="T42" i="1"/>
  <c r="S42" i="1"/>
  <c r="O43" i="1"/>
  <c r="N43" i="1"/>
  <c r="O42" i="1"/>
  <c r="N42" i="1"/>
  <c r="J43" i="1"/>
  <c r="I43" i="1"/>
  <c r="J42" i="1"/>
  <c r="I42" i="1"/>
  <c r="E43" i="1"/>
  <c r="E42" i="1"/>
  <c r="D43" i="1"/>
  <c r="D42" i="1"/>
  <c r="Y34" i="1"/>
  <c r="X34" i="1"/>
  <c r="Y33" i="1"/>
  <c r="X33" i="1"/>
  <c r="T34" i="1"/>
  <c r="S34" i="1"/>
  <c r="T33" i="1"/>
  <c r="S33" i="1"/>
  <c r="O34" i="1"/>
  <c r="N34" i="1"/>
  <c r="O33" i="1"/>
  <c r="N33" i="1"/>
  <c r="J34" i="1"/>
  <c r="I34" i="1"/>
  <c r="J33" i="1"/>
  <c r="I33" i="1"/>
  <c r="E34" i="1"/>
  <c r="E33" i="1"/>
  <c r="D34" i="1"/>
  <c r="D33" i="1"/>
  <c r="K33" i="1"/>
  <c r="Y20" i="1"/>
  <c r="X20" i="1"/>
  <c r="Y19" i="1"/>
  <c r="X19" i="1"/>
  <c r="E20" i="1"/>
  <c r="E19" i="1"/>
  <c r="D20" i="1"/>
  <c r="D19" i="1"/>
  <c r="X172" i="6" l="1"/>
  <c r="I171" i="6"/>
  <c r="AE158" i="6"/>
  <c r="X155" i="6"/>
  <c r="N155" i="6"/>
  <c r="I155" i="6"/>
  <c r="X144" i="6"/>
  <c r="X133" i="6"/>
  <c r="I133" i="6"/>
  <c r="X119" i="6"/>
  <c r="X105" i="6"/>
  <c r="I105" i="6"/>
  <c r="X88" i="6"/>
  <c r="I88" i="6"/>
  <c r="X77" i="6"/>
  <c r="I77" i="6"/>
  <c r="I52" i="6"/>
  <c r="I42" i="6"/>
  <c r="I34" i="6"/>
  <c r="I19" i="6"/>
  <c r="T171" i="6" l="1"/>
  <c r="T172" i="6"/>
  <c r="T155" i="6"/>
  <c r="T156" i="6"/>
  <c r="T144" i="6"/>
  <c r="T145" i="6"/>
  <c r="T133" i="6"/>
  <c r="T134" i="6"/>
  <c r="T119" i="6"/>
  <c r="T120" i="6"/>
  <c r="T105" i="6"/>
  <c r="T106" i="6"/>
  <c r="T88" i="6"/>
  <c r="T89" i="6"/>
  <c r="T77" i="6"/>
  <c r="T78" i="6"/>
  <c r="T61" i="6"/>
  <c r="T62" i="6"/>
  <c r="T52" i="6"/>
  <c r="T53" i="6"/>
  <c r="T42" i="6"/>
  <c r="T43" i="6"/>
  <c r="T33" i="6"/>
  <c r="T34" i="6"/>
  <c r="T19" i="6"/>
  <c r="T20" i="6"/>
  <c r="I172" i="6"/>
  <c r="I156" i="6"/>
  <c r="I145" i="6"/>
  <c r="I144" i="6"/>
  <c r="I134" i="6"/>
  <c r="I120" i="6"/>
  <c r="I119" i="6"/>
  <c r="I106" i="6"/>
  <c r="I89" i="6"/>
  <c r="I78" i="6"/>
  <c r="I62" i="6"/>
  <c r="I61" i="6"/>
  <c r="I53" i="6"/>
  <c r="I43" i="6"/>
  <c r="I33" i="6"/>
  <c r="I20" i="6"/>
  <c r="N172" i="6" l="1"/>
  <c r="N171" i="6"/>
  <c r="N156" i="6"/>
  <c r="N145" i="6"/>
  <c r="N144" i="6"/>
  <c r="N134" i="6"/>
  <c r="N133" i="6"/>
  <c r="N120" i="6"/>
  <c r="N119" i="6"/>
  <c r="N106" i="6"/>
  <c r="N105" i="6"/>
  <c r="N89" i="6"/>
  <c r="N88" i="6"/>
  <c r="N78" i="6"/>
  <c r="N77" i="6"/>
  <c r="N62" i="6"/>
  <c r="N61" i="6"/>
  <c r="N53" i="6"/>
  <c r="N52" i="6"/>
  <c r="N43" i="6"/>
  <c r="N42" i="6"/>
  <c r="N34" i="6"/>
  <c r="N33" i="6"/>
  <c r="N20" i="6"/>
  <c r="N19" i="6"/>
  <c r="X171" i="6"/>
  <c r="X156" i="6"/>
  <c r="X145" i="6"/>
  <c r="X134" i="6"/>
  <c r="X120" i="6"/>
  <c r="X106" i="6"/>
  <c r="X89" i="6"/>
  <c r="X78" i="6"/>
  <c r="X62" i="6"/>
  <c r="X61" i="6"/>
  <c r="X53" i="6"/>
  <c r="X52" i="6"/>
  <c r="X43" i="6"/>
  <c r="X42" i="6"/>
  <c r="X34" i="6"/>
  <c r="X33" i="6"/>
  <c r="X20" i="6"/>
  <c r="X19" i="6"/>
  <c r="S172" i="6"/>
  <c r="S171" i="6"/>
  <c r="S156" i="6"/>
  <c r="S155" i="6"/>
  <c r="S145" i="6"/>
  <c r="S144" i="6"/>
  <c r="AE144" i="6"/>
  <c r="AE145" i="6"/>
  <c r="AD145" i="6"/>
  <c r="AD144" i="6"/>
  <c r="S134" i="6"/>
  <c r="S133" i="6"/>
  <c r="AE133" i="6"/>
  <c r="AE134" i="6"/>
  <c r="AD134" i="6"/>
  <c r="AD133" i="6"/>
  <c r="S120" i="6"/>
  <c r="S119" i="6"/>
  <c r="S106" i="6"/>
  <c r="S105" i="6"/>
  <c r="AE105" i="6"/>
  <c r="AE106" i="6"/>
  <c r="AD105" i="6"/>
  <c r="AE78" i="6"/>
  <c r="AD78" i="6"/>
  <c r="AE77" i="6"/>
  <c r="AD77" i="6"/>
  <c r="S78" i="6"/>
  <c r="S77" i="6"/>
  <c r="S88" i="6"/>
  <c r="S89" i="6"/>
  <c r="S62" i="6"/>
  <c r="S61" i="6"/>
  <c r="AE53" i="6"/>
  <c r="AD53" i="6"/>
  <c r="AE52" i="6"/>
  <c r="AD52" i="6"/>
  <c r="S53" i="6"/>
  <c r="S52" i="6"/>
  <c r="S43" i="6"/>
  <c r="S42" i="6"/>
  <c r="AD19" i="6"/>
  <c r="S34" i="6"/>
  <c r="S33" i="6"/>
  <c r="AE172" i="6"/>
  <c r="AE171" i="6"/>
  <c r="AD172" i="6"/>
  <c r="AD171" i="6"/>
  <c r="AE156" i="6"/>
  <c r="AD156" i="6"/>
  <c r="AE155" i="6"/>
  <c r="AD155" i="6"/>
  <c r="AE120" i="6"/>
  <c r="AD120" i="6"/>
  <c r="AE119" i="6"/>
  <c r="AD119" i="6"/>
  <c r="AD106" i="6"/>
  <c r="AE88" i="6"/>
  <c r="AE89" i="6"/>
  <c r="AD89" i="6"/>
  <c r="AD88" i="6"/>
  <c r="AE62" i="6"/>
  <c r="AD62" i="6"/>
  <c r="AE61" i="6"/>
  <c r="AD61" i="6"/>
  <c r="AE43" i="6"/>
  <c r="AD43" i="6"/>
  <c r="AE42" i="6"/>
  <c r="AD42" i="6"/>
  <c r="AE34" i="6"/>
  <c r="AD34" i="6"/>
  <c r="AE33" i="6"/>
  <c r="AD33" i="6"/>
  <c r="AE19" i="6"/>
  <c r="AE20" i="6"/>
  <c r="AD20" i="6"/>
  <c r="AE163" i="6"/>
  <c r="AE162" i="6"/>
  <c r="AE161" i="6"/>
  <c r="AE160" i="6"/>
  <c r="AE159" i="6"/>
  <c r="AE157" i="6"/>
  <c r="AE152" i="6"/>
  <c r="AE151" i="6"/>
  <c r="AE150" i="6"/>
  <c r="AE149" i="6"/>
  <c r="AE148" i="6"/>
  <c r="AE147" i="6"/>
  <c r="AE146" i="6"/>
  <c r="AE136" i="6"/>
  <c r="AE135" i="6"/>
  <c r="AE128" i="6"/>
  <c r="AE127" i="6"/>
  <c r="AE126" i="6"/>
  <c r="AE125" i="6"/>
  <c r="AE124" i="6"/>
  <c r="AE123" i="6"/>
  <c r="AE122" i="6"/>
  <c r="AE121" i="6"/>
  <c r="AE114" i="6"/>
  <c r="AE113" i="6"/>
  <c r="AE112" i="6"/>
  <c r="AE111" i="6"/>
  <c r="AE110" i="6"/>
  <c r="AE109" i="6"/>
  <c r="AE108" i="6"/>
  <c r="AE107" i="6"/>
  <c r="AE97" i="6"/>
  <c r="AE96" i="6"/>
  <c r="AE95" i="6"/>
  <c r="AE94" i="6"/>
  <c r="AE93" i="6"/>
  <c r="AE92" i="6"/>
  <c r="AE91" i="6"/>
  <c r="AE90" i="6"/>
  <c r="AE87" i="6"/>
  <c r="AE86" i="6"/>
  <c r="AE85" i="6"/>
  <c r="AE84" i="6"/>
  <c r="AE83" i="6"/>
  <c r="AE82" i="6"/>
  <c r="AE81" i="6"/>
  <c r="AE69" i="6"/>
  <c r="AE68" i="6"/>
  <c r="AE67" i="6"/>
  <c r="AE66" i="6"/>
  <c r="AE65" i="6"/>
  <c r="AE64" i="6"/>
  <c r="AE63" i="6"/>
  <c r="AE55" i="6"/>
  <c r="AE54" i="6"/>
  <c r="AE51" i="6"/>
  <c r="AE50" i="6"/>
  <c r="AE49" i="6"/>
  <c r="AE48" i="6"/>
  <c r="AE47" i="6"/>
  <c r="AE46" i="6"/>
  <c r="AE45" i="6"/>
  <c r="AE44" i="6"/>
  <c r="AE41" i="6"/>
  <c r="AE40" i="6"/>
  <c r="AE39" i="6"/>
  <c r="AE38" i="6"/>
  <c r="AE37" i="6"/>
  <c r="AE36" i="6"/>
  <c r="AE35" i="6"/>
  <c r="AE32" i="6"/>
  <c r="AE31" i="6"/>
  <c r="AE29" i="6"/>
  <c r="AE28" i="6"/>
  <c r="AE27" i="6"/>
  <c r="AE26" i="6"/>
  <c r="AE25" i="6"/>
  <c r="AE24" i="6"/>
  <c r="AE22" i="6"/>
  <c r="AE21" i="6"/>
  <c r="AE18" i="6"/>
  <c r="AE5" i="6"/>
  <c r="AE6" i="6"/>
  <c r="AE7" i="6"/>
  <c r="AE8" i="6"/>
  <c r="AE9" i="6"/>
  <c r="AE10" i="6"/>
  <c r="AE11" i="6"/>
  <c r="AH4" i="6"/>
  <c r="AD163" i="6"/>
  <c r="AD162" i="6"/>
  <c r="AD161" i="6"/>
  <c r="AD160" i="6"/>
  <c r="AD159" i="6"/>
  <c r="AD158" i="6"/>
  <c r="AD157" i="6"/>
  <c r="AD152" i="6"/>
  <c r="AD151" i="6"/>
  <c r="AD150" i="6"/>
  <c r="AD149" i="6"/>
  <c r="AD148" i="6"/>
  <c r="AD147" i="6"/>
  <c r="AD146" i="6"/>
  <c r="AD136" i="6"/>
  <c r="AD135" i="6"/>
  <c r="AD128" i="6"/>
  <c r="AD127" i="6"/>
  <c r="AD126" i="6"/>
  <c r="AD125" i="6"/>
  <c r="AD124" i="6"/>
  <c r="AD123" i="6"/>
  <c r="AD122" i="6"/>
  <c r="AD121" i="6"/>
  <c r="AD114" i="6"/>
  <c r="AD113" i="6"/>
  <c r="AD112" i="6"/>
  <c r="AD111" i="6"/>
  <c r="AD110" i="6"/>
  <c r="AD109" i="6"/>
  <c r="AD108" i="6"/>
  <c r="AD107" i="6"/>
  <c r="AD97" i="6"/>
  <c r="AD96" i="6"/>
  <c r="AD95" i="6"/>
  <c r="AD94" i="6"/>
  <c r="AD93" i="6"/>
  <c r="AD92" i="6"/>
  <c r="AD91" i="6"/>
  <c r="AD90" i="6"/>
  <c r="AD87" i="6"/>
  <c r="AD86" i="6"/>
  <c r="AD85" i="6"/>
  <c r="AD84" i="6"/>
  <c r="AD83" i="6"/>
  <c r="AD82" i="6"/>
  <c r="AD81" i="6"/>
  <c r="AD69" i="6"/>
  <c r="AD68" i="6"/>
  <c r="AD67" i="6"/>
  <c r="AD66" i="6"/>
  <c r="AD65" i="6"/>
  <c r="AD64" i="6"/>
  <c r="AD63" i="6"/>
  <c r="AD55" i="6"/>
  <c r="AD54" i="6"/>
  <c r="AD51" i="6"/>
  <c r="AD50" i="6"/>
  <c r="AD49" i="6"/>
  <c r="AD48" i="6"/>
  <c r="AD47" i="6"/>
  <c r="AD46" i="6"/>
  <c r="AD45" i="6"/>
  <c r="AD44" i="6"/>
  <c r="AD41" i="6"/>
  <c r="AD40" i="6"/>
  <c r="AD39" i="6"/>
  <c r="AD38" i="6"/>
  <c r="AD37" i="6"/>
  <c r="AD36" i="6"/>
  <c r="AD35" i="6"/>
  <c r="AD32" i="6"/>
  <c r="AD31" i="6"/>
  <c r="AD29" i="6"/>
  <c r="AD28" i="6"/>
  <c r="AD27" i="6"/>
  <c r="AD26" i="6"/>
  <c r="AD25" i="6"/>
  <c r="AD24" i="6"/>
  <c r="AD22" i="6"/>
  <c r="AD21" i="6"/>
  <c r="AD18" i="6"/>
  <c r="AD17" i="6"/>
  <c r="AG4" i="6"/>
  <c r="Z183" i="1" l="1"/>
  <c r="Z182" i="1"/>
  <c r="Z181" i="1"/>
  <c r="Z180" i="1"/>
  <c r="U183" i="1" l="1"/>
  <c r="U182" i="1"/>
  <c r="U181" i="1"/>
  <c r="U180" i="1"/>
  <c r="P180" i="1"/>
  <c r="P183" i="1"/>
  <c r="P182" i="1"/>
  <c r="P181" i="1"/>
  <c r="K183" i="1"/>
  <c r="K182" i="1"/>
  <c r="K181" i="1"/>
  <c r="K180" i="1"/>
  <c r="F183" i="1"/>
  <c r="F182" i="1"/>
  <c r="F181" i="1"/>
  <c r="F180" i="1"/>
  <c r="Y51" i="13"/>
  <c r="W51" i="13"/>
  <c r="V51" i="13"/>
  <c r="T51" i="13"/>
  <c r="Y50" i="13"/>
  <c r="W50" i="13"/>
  <c r="V50" i="13"/>
  <c r="T50" i="13"/>
  <c r="Y49" i="13"/>
  <c r="W49" i="13"/>
  <c r="V49" i="13"/>
  <c r="T49" i="13"/>
  <c r="AB51" i="13"/>
  <c r="Z51" i="13"/>
  <c r="S51" i="13"/>
  <c r="Q51" i="13"/>
  <c r="P51" i="13"/>
  <c r="N51" i="13"/>
  <c r="M51" i="13"/>
  <c r="K51" i="13"/>
  <c r="D51" i="13"/>
  <c r="B51" i="13"/>
  <c r="B50" i="13"/>
  <c r="AB50" i="13"/>
  <c r="Z50" i="13"/>
  <c r="AB49" i="13"/>
  <c r="Z49" i="13"/>
  <c r="P50" i="13"/>
  <c r="N50" i="13"/>
  <c r="P49" i="13"/>
  <c r="N49" i="13"/>
  <c r="M50" i="13"/>
  <c r="K50" i="13"/>
  <c r="M49" i="13"/>
  <c r="K49" i="13"/>
  <c r="S50" i="13"/>
  <c r="Q50" i="13"/>
  <c r="S49" i="13"/>
  <c r="Q49" i="13"/>
  <c r="D50" i="13"/>
  <c r="D49" i="13"/>
  <c r="B49" i="13"/>
  <c r="F177" i="7" l="1"/>
  <c r="F176" i="7"/>
  <c r="AB175" i="7"/>
  <c r="AA175" i="7"/>
  <c r="H175" i="7"/>
  <c r="G175" i="7"/>
  <c r="AB174" i="7"/>
  <c r="AA174" i="7"/>
  <c r="H174" i="7"/>
  <c r="G174" i="7"/>
  <c r="AB173" i="7"/>
  <c r="AB176" i="7" s="1"/>
  <c r="AA173" i="7"/>
  <c r="H173" i="7"/>
  <c r="H176" i="7" s="1"/>
  <c r="G173" i="7"/>
  <c r="Z172" i="7"/>
  <c r="U172" i="7"/>
  <c r="P172" i="7"/>
  <c r="K172" i="7"/>
  <c r="F172" i="7"/>
  <c r="Z171" i="7"/>
  <c r="U171" i="7"/>
  <c r="P171" i="7"/>
  <c r="K171" i="7"/>
  <c r="F171" i="7"/>
  <c r="AB170" i="7"/>
  <c r="AA170" i="7"/>
  <c r="H170" i="7"/>
  <c r="G170" i="7"/>
  <c r="AB169" i="7"/>
  <c r="AA169" i="7"/>
  <c r="H169" i="7"/>
  <c r="G169" i="7"/>
  <c r="AB168" i="7"/>
  <c r="AA168" i="7"/>
  <c r="H168" i="7"/>
  <c r="G168" i="7"/>
  <c r="AB167" i="7"/>
  <c r="AA167" i="7"/>
  <c r="H167" i="7"/>
  <c r="G167" i="7"/>
  <c r="AB166" i="7"/>
  <c r="AA166" i="7"/>
  <c r="H166" i="7"/>
  <c r="G166" i="7"/>
  <c r="AB165" i="7"/>
  <c r="AA165" i="7"/>
  <c r="H165" i="7"/>
  <c r="G165" i="7"/>
  <c r="AB164" i="7"/>
  <c r="AA164" i="7"/>
  <c r="H164" i="7"/>
  <c r="G164" i="7"/>
  <c r="AB163" i="7"/>
  <c r="AA163" i="7"/>
  <c r="W163" i="7"/>
  <c r="V163" i="7"/>
  <c r="R163" i="7"/>
  <c r="Q163" i="7"/>
  <c r="M163" i="7"/>
  <c r="L163" i="7"/>
  <c r="H163" i="7"/>
  <c r="G163" i="7"/>
  <c r="AB162" i="7"/>
  <c r="AA162" i="7"/>
  <c r="W162" i="7"/>
  <c r="V162" i="7"/>
  <c r="R162" i="7"/>
  <c r="Q162" i="7"/>
  <c r="M162" i="7"/>
  <c r="L162" i="7"/>
  <c r="H162" i="7"/>
  <c r="G162" i="7"/>
  <c r="AB161" i="7"/>
  <c r="AA161" i="7"/>
  <c r="W161" i="7"/>
  <c r="V161" i="7"/>
  <c r="R161" i="7"/>
  <c r="Q161" i="7"/>
  <c r="M161" i="7"/>
  <c r="L161" i="7"/>
  <c r="H161" i="7"/>
  <c r="G161" i="7"/>
  <c r="AB160" i="7"/>
  <c r="AA160" i="7"/>
  <c r="W160" i="7"/>
  <c r="V160" i="7"/>
  <c r="R160" i="7"/>
  <c r="Q160" i="7"/>
  <c r="M160" i="7"/>
  <c r="L160" i="7"/>
  <c r="H160" i="7"/>
  <c r="G160" i="7"/>
  <c r="AB159" i="7"/>
  <c r="AA159" i="7"/>
  <c r="W159" i="7"/>
  <c r="V159" i="7"/>
  <c r="R159" i="7"/>
  <c r="Q159" i="7"/>
  <c r="M159" i="7"/>
  <c r="L159" i="7"/>
  <c r="H159" i="7"/>
  <c r="G159" i="7"/>
  <c r="AB158" i="7"/>
  <c r="AA158" i="7"/>
  <c r="W158" i="7"/>
  <c r="V158" i="7"/>
  <c r="R158" i="7"/>
  <c r="Q158" i="7"/>
  <c r="M158" i="7"/>
  <c r="L158" i="7"/>
  <c r="H158" i="7"/>
  <c r="G158" i="7"/>
  <c r="AB157" i="7"/>
  <c r="AA157" i="7"/>
  <c r="W157" i="7"/>
  <c r="W172" i="7" s="1"/>
  <c r="V157" i="7"/>
  <c r="R157" i="7"/>
  <c r="Q157" i="7"/>
  <c r="M157" i="7"/>
  <c r="M172" i="7" s="1"/>
  <c r="L157" i="7"/>
  <c r="H157" i="7"/>
  <c r="G157" i="7"/>
  <c r="Z156" i="7"/>
  <c r="U156" i="7"/>
  <c r="P156" i="7"/>
  <c r="K156" i="7"/>
  <c r="F156" i="7"/>
  <c r="Z155" i="7"/>
  <c r="U155" i="7"/>
  <c r="P155" i="7"/>
  <c r="K155" i="7"/>
  <c r="F155" i="7"/>
  <c r="AB154" i="7"/>
  <c r="AA154" i="7"/>
  <c r="H154" i="7"/>
  <c r="G154" i="7"/>
  <c r="AB153" i="7"/>
  <c r="AA153" i="7"/>
  <c r="H153" i="7"/>
  <c r="G153" i="7"/>
  <c r="AB152" i="7"/>
  <c r="AA152" i="7"/>
  <c r="W152" i="7"/>
  <c r="V152" i="7"/>
  <c r="R152" i="7"/>
  <c r="Q152" i="7"/>
  <c r="M152" i="7"/>
  <c r="L152" i="7"/>
  <c r="H152" i="7"/>
  <c r="G152" i="7"/>
  <c r="AB151" i="7"/>
  <c r="AA151" i="7"/>
  <c r="W151" i="7"/>
  <c r="V151" i="7"/>
  <c r="R151" i="7"/>
  <c r="Q151" i="7"/>
  <c r="M151" i="7"/>
  <c r="L151" i="7"/>
  <c r="H151" i="7"/>
  <c r="G151" i="7"/>
  <c r="AB150" i="7"/>
  <c r="AA150" i="7"/>
  <c r="W150" i="7"/>
  <c r="V150" i="7"/>
  <c r="R150" i="7"/>
  <c r="Q150" i="7"/>
  <c r="M150" i="7"/>
  <c r="L150" i="7"/>
  <c r="H150" i="7"/>
  <c r="G150" i="7"/>
  <c r="AB149" i="7"/>
  <c r="AA149" i="7"/>
  <c r="W149" i="7"/>
  <c r="V149" i="7"/>
  <c r="R149" i="7"/>
  <c r="Q149" i="7"/>
  <c r="M149" i="7"/>
  <c r="L149" i="7"/>
  <c r="H149" i="7"/>
  <c r="G149" i="7"/>
  <c r="AB148" i="7"/>
  <c r="AA148" i="7"/>
  <c r="W148" i="7"/>
  <c r="V148" i="7"/>
  <c r="R148" i="7"/>
  <c r="Q148" i="7"/>
  <c r="M148" i="7"/>
  <c r="L148" i="7"/>
  <c r="H148" i="7"/>
  <c r="G148" i="7"/>
  <c r="AB147" i="7"/>
  <c r="AA147" i="7"/>
  <c r="W147" i="7"/>
  <c r="V147" i="7"/>
  <c r="R147" i="7"/>
  <c r="Q147" i="7"/>
  <c r="M147" i="7"/>
  <c r="L147" i="7"/>
  <c r="H147" i="7"/>
  <c r="G147" i="7"/>
  <c r="AB146" i="7"/>
  <c r="AA146" i="7"/>
  <c r="W146" i="7"/>
  <c r="V146" i="7"/>
  <c r="R146" i="7"/>
  <c r="Q146" i="7"/>
  <c r="M146" i="7"/>
  <c r="L146" i="7"/>
  <c r="H146" i="7"/>
  <c r="G146" i="7"/>
  <c r="Z145" i="7"/>
  <c r="U145" i="7"/>
  <c r="P145" i="7"/>
  <c r="K145" i="7"/>
  <c r="F145" i="7"/>
  <c r="Z144" i="7"/>
  <c r="U144" i="7"/>
  <c r="P144" i="7"/>
  <c r="K144" i="7"/>
  <c r="F144" i="7"/>
  <c r="AB143" i="7"/>
  <c r="AA143" i="7"/>
  <c r="H143" i="7"/>
  <c r="G143" i="7"/>
  <c r="AB142" i="7"/>
  <c r="AA142" i="7"/>
  <c r="H142" i="7"/>
  <c r="G142" i="7"/>
  <c r="AB141" i="7"/>
  <c r="AA141" i="7"/>
  <c r="H141" i="7"/>
  <c r="G141" i="7"/>
  <c r="AB140" i="7"/>
  <c r="AA140" i="7"/>
  <c r="H140" i="7"/>
  <c r="G140" i="7"/>
  <c r="AB139" i="7"/>
  <c r="AA139" i="7"/>
  <c r="H139" i="7"/>
  <c r="G139" i="7"/>
  <c r="AB138" i="7"/>
  <c r="AA138" i="7"/>
  <c r="H138" i="7"/>
  <c r="G138" i="7"/>
  <c r="AB137" i="7"/>
  <c r="AA137" i="7"/>
  <c r="H137" i="7"/>
  <c r="G137" i="7"/>
  <c r="AB136" i="7"/>
  <c r="AA136" i="7"/>
  <c r="W136" i="7"/>
  <c r="V136" i="7"/>
  <c r="R136" i="7"/>
  <c r="Q136" i="7"/>
  <c r="M136" i="7"/>
  <c r="L136" i="7"/>
  <c r="H136" i="7"/>
  <c r="G136" i="7"/>
  <c r="AB135" i="7"/>
  <c r="AA135" i="7"/>
  <c r="W135" i="7"/>
  <c r="V135" i="7"/>
  <c r="R135" i="7"/>
  <c r="Q135" i="7"/>
  <c r="M135" i="7"/>
  <c r="L135" i="7"/>
  <c r="H135" i="7"/>
  <c r="G135" i="7"/>
  <c r="Z134" i="7"/>
  <c r="U134" i="7"/>
  <c r="P134" i="7"/>
  <c r="K134" i="7"/>
  <c r="F134" i="7"/>
  <c r="Z133" i="7"/>
  <c r="U133" i="7"/>
  <c r="P133" i="7"/>
  <c r="K133" i="7"/>
  <c r="F133" i="7"/>
  <c r="AB132" i="7"/>
  <c r="AA132" i="7"/>
  <c r="H132" i="7"/>
  <c r="G132" i="7"/>
  <c r="AB131" i="7"/>
  <c r="AA131" i="7"/>
  <c r="H131" i="7"/>
  <c r="G131" i="7"/>
  <c r="AB130" i="7"/>
  <c r="AA130" i="7"/>
  <c r="H130" i="7"/>
  <c r="G130" i="7"/>
  <c r="AB129" i="7"/>
  <c r="AA129" i="7"/>
  <c r="H129" i="7"/>
  <c r="G129" i="7"/>
  <c r="AB128" i="7"/>
  <c r="AA128" i="7"/>
  <c r="W128" i="7"/>
  <c r="V128" i="7"/>
  <c r="R128" i="7"/>
  <c r="Q128" i="7"/>
  <c r="M128" i="7"/>
  <c r="L128" i="7"/>
  <c r="H128" i="7"/>
  <c r="G128" i="7"/>
  <c r="AB127" i="7"/>
  <c r="AA127" i="7"/>
  <c r="W127" i="7"/>
  <c r="V127" i="7"/>
  <c r="R127" i="7"/>
  <c r="Q127" i="7"/>
  <c r="M127" i="7"/>
  <c r="L127" i="7"/>
  <c r="H127" i="7"/>
  <c r="G127" i="7"/>
  <c r="AB126" i="7"/>
  <c r="AA126" i="7"/>
  <c r="W126" i="7"/>
  <c r="V126" i="7"/>
  <c r="R126" i="7"/>
  <c r="Q126" i="7"/>
  <c r="M126" i="7"/>
  <c r="L126" i="7"/>
  <c r="H126" i="7"/>
  <c r="G126" i="7"/>
  <c r="AB125" i="7"/>
  <c r="AA125" i="7"/>
  <c r="W125" i="7"/>
  <c r="V125" i="7"/>
  <c r="R125" i="7"/>
  <c r="Q125" i="7"/>
  <c r="M125" i="7"/>
  <c r="L125" i="7"/>
  <c r="H125" i="7"/>
  <c r="G125" i="7"/>
  <c r="AB124" i="7"/>
  <c r="AA124" i="7"/>
  <c r="W124" i="7"/>
  <c r="V124" i="7"/>
  <c r="R124" i="7"/>
  <c r="Q124" i="7"/>
  <c r="M124" i="7"/>
  <c r="L124" i="7"/>
  <c r="H124" i="7"/>
  <c r="G124" i="7"/>
  <c r="AB123" i="7"/>
  <c r="AA123" i="7"/>
  <c r="W123" i="7"/>
  <c r="V123" i="7"/>
  <c r="R123" i="7"/>
  <c r="Q123" i="7"/>
  <c r="M123" i="7"/>
  <c r="L123" i="7"/>
  <c r="H123" i="7"/>
  <c r="G123" i="7"/>
  <c r="AB122" i="7"/>
  <c r="AA122" i="7"/>
  <c r="W122" i="7"/>
  <c r="V122" i="7"/>
  <c r="R122" i="7"/>
  <c r="Q122" i="7"/>
  <c r="M122" i="7"/>
  <c r="L122" i="7"/>
  <c r="H122" i="7"/>
  <c r="G122" i="7"/>
  <c r="AB121" i="7"/>
  <c r="AA121" i="7"/>
  <c r="W121" i="7"/>
  <c r="W134" i="7" s="1"/>
  <c r="V121" i="7"/>
  <c r="R121" i="7"/>
  <c r="R133" i="7" s="1"/>
  <c r="Q121" i="7"/>
  <c r="M121" i="7"/>
  <c r="M134" i="7" s="1"/>
  <c r="L121" i="7"/>
  <c r="H121" i="7"/>
  <c r="G121" i="7"/>
  <c r="Z120" i="7"/>
  <c r="U120" i="7"/>
  <c r="P120" i="7"/>
  <c r="K120" i="7"/>
  <c r="F120" i="7"/>
  <c r="Z119" i="7"/>
  <c r="U119" i="7"/>
  <c r="P119" i="7"/>
  <c r="K119" i="7"/>
  <c r="F119" i="7"/>
  <c r="AB118" i="7"/>
  <c r="AA118" i="7"/>
  <c r="H118" i="7"/>
  <c r="G118" i="7"/>
  <c r="AB117" i="7"/>
  <c r="AA117" i="7"/>
  <c r="H117" i="7"/>
  <c r="G117" i="7"/>
  <c r="AB116" i="7"/>
  <c r="AA116" i="7"/>
  <c r="H116" i="7"/>
  <c r="G116" i="7"/>
  <c r="AB115" i="7"/>
  <c r="AA115" i="7"/>
  <c r="H115" i="7"/>
  <c r="G115" i="7"/>
  <c r="AB114" i="7"/>
  <c r="AA114" i="7"/>
  <c r="W114" i="7"/>
  <c r="V114" i="7"/>
  <c r="R114" i="7"/>
  <c r="Q114" i="7"/>
  <c r="M114" i="7"/>
  <c r="L114" i="7"/>
  <c r="H114" i="7"/>
  <c r="G114" i="7"/>
  <c r="AB113" i="7"/>
  <c r="AA113" i="7"/>
  <c r="W113" i="7"/>
  <c r="V113" i="7"/>
  <c r="R113" i="7"/>
  <c r="Q113" i="7"/>
  <c r="M113" i="7"/>
  <c r="L113" i="7"/>
  <c r="H113" i="7"/>
  <c r="G113" i="7"/>
  <c r="AB112" i="7"/>
  <c r="AA112" i="7"/>
  <c r="W112" i="7"/>
  <c r="V112" i="7"/>
  <c r="R112" i="7"/>
  <c r="Q112" i="7"/>
  <c r="M112" i="7"/>
  <c r="L112" i="7"/>
  <c r="H112" i="7"/>
  <c r="G112" i="7"/>
  <c r="AB111" i="7"/>
  <c r="AA111" i="7"/>
  <c r="W111" i="7"/>
  <c r="V111" i="7"/>
  <c r="R111" i="7"/>
  <c r="Q111" i="7"/>
  <c r="M111" i="7"/>
  <c r="L111" i="7"/>
  <c r="H111" i="7"/>
  <c r="G111" i="7"/>
  <c r="AB110" i="7"/>
  <c r="AA110" i="7"/>
  <c r="W110" i="7"/>
  <c r="V110" i="7"/>
  <c r="R110" i="7"/>
  <c r="Q110" i="7"/>
  <c r="M110" i="7"/>
  <c r="L110" i="7"/>
  <c r="H110" i="7"/>
  <c r="G110" i="7"/>
  <c r="AB109" i="7"/>
  <c r="AA109" i="7"/>
  <c r="W109" i="7"/>
  <c r="V109" i="7"/>
  <c r="R109" i="7"/>
  <c r="Q109" i="7"/>
  <c r="M109" i="7"/>
  <c r="L109" i="7"/>
  <c r="H109" i="7"/>
  <c r="G109" i="7"/>
  <c r="AB108" i="7"/>
  <c r="AA108" i="7"/>
  <c r="W108" i="7"/>
  <c r="V108" i="7"/>
  <c r="R108" i="7"/>
  <c r="Q108" i="7"/>
  <c r="M108" i="7"/>
  <c r="L108" i="7"/>
  <c r="H108" i="7"/>
  <c r="G108" i="7"/>
  <c r="AB107" i="7"/>
  <c r="AA107" i="7"/>
  <c r="W107" i="7"/>
  <c r="V107" i="7"/>
  <c r="R107" i="7"/>
  <c r="Q107" i="7"/>
  <c r="M107" i="7"/>
  <c r="L107" i="7"/>
  <c r="H107" i="7"/>
  <c r="H119" i="7" s="1"/>
  <c r="G107" i="7"/>
  <c r="Z106" i="7"/>
  <c r="U106" i="7"/>
  <c r="P106" i="7"/>
  <c r="K106" i="7"/>
  <c r="F106" i="7"/>
  <c r="Z105" i="7"/>
  <c r="U105" i="7"/>
  <c r="P105" i="7"/>
  <c r="K105" i="7"/>
  <c r="F105" i="7"/>
  <c r="AB104" i="7"/>
  <c r="AA104" i="7"/>
  <c r="H104" i="7"/>
  <c r="G104" i="7"/>
  <c r="AB103" i="7"/>
  <c r="AA103" i="7"/>
  <c r="H103" i="7"/>
  <c r="G103" i="7"/>
  <c r="AB102" i="7"/>
  <c r="AA102" i="7"/>
  <c r="H102" i="7"/>
  <c r="G102" i="7"/>
  <c r="AB101" i="7"/>
  <c r="AA101" i="7"/>
  <c r="H101" i="7"/>
  <c r="G101" i="7"/>
  <c r="AB100" i="7"/>
  <c r="AA100" i="7"/>
  <c r="H100" i="7"/>
  <c r="G100" i="7"/>
  <c r="AB99" i="7"/>
  <c r="AA99" i="7"/>
  <c r="H99" i="7"/>
  <c r="G99" i="7"/>
  <c r="AB98" i="7"/>
  <c r="AA98" i="7"/>
  <c r="H98" i="7"/>
  <c r="G98" i="7"/>
  <c r="AB97" i="7"/>
  <c r="AA97" i="7"/>
  <c r="W97" i="7"/>
  <c r="V97" i="7"/>
  <c r="R97" i="7"/>
  <c r="Q97" i="7"/>
  <c r="M97" i="7"/>
  <c r="L97" i="7"/>
  <c r="H97" i="7"/>
  <c r="G97" i="7"/>
  <c r="AB96" i="7"/>
  <c r="AA96" i="7"/>
  <c r="W96" i="7"/>
  <c r="V96" i="7"/>
  <c r="R96" i="7"/>
  <c r="Q96" i="7"/>
  <c r="M96" i="7"/>
  <c r="L96" i="7"/>
  <c r="H96" i="7"/>
  <c r="G96" i="7"/>
  <c r="AB95" i="7"/>
  <c r="AA95" i="7"/>
  <c r="W95" i="7"/>
  <c r="V95" i="7"/>
  <c r="R95" i="7"/>
  <c r="Q95" i="7"/>
  <c r="M95" i="7"/>
  <c r="L95" i="7"/>
  <c r="H95" i="7"/>
  <c r="G95" i="7"/>
  <c r="AB94" i="7"/>
  <c r="AA94" i="7"/>
  <c r="W94" i="7"/>
  <c r="V94" i="7"/>
  <c r="R94" i="7"/>
  <c r="Q94" i="7"/>
  <c r="M94" i="7"/>
  <c r="L94" i="7"/>
  <c r="H94" i="7"/>
  <c r="G94" i="7"/>
  <c r="AB93" i="7"/>
  <c r="AA93" i="7"/>
  <c r="W93" i="7"/>
  <c r="V93" i="7"/>
  <c r="R93" i="7"/>
  <c r="Q93" i="7"/>
  <c r="M93" i="7"/>
  <c r="L93" i="7"/>
  <c r="H93" i="7"/>
  <c r="G93" i="7"/>
  <c r="AB92" i="7"/>
  <c r="AA92" i="7"/>
  <c r="W92" i="7"/>
  <c r="V92" i="7"/>
  <c r="R92" i="7"/>
  <c r="Q92" i="7"/>
  <c r="M92" i="7"/>
  <c r="L92" i="7"/>
  <c r="H92" i="7"/>
  <c r="G92" i="7"/>
  <c r="AB91" i="7"/>
  <c r="AA91" i="7"/>
  <c r="W91" i="7"/>
  <c r="V91" i="7"/>
  <c r="R91" i="7"/>
  <c r="Q91" i="7"/>
  <c r="M91" i="7"/>
  <c r="L91" i="7"/>
  <c r="H91" i="7"/>
  <c r="G91" i="7"/>
  <c r="AB90" i="7"/>
  <c r="AB105" i="7" s="1"/>
  <c r="AA90" i="7"/>
  <c r="W90" i="7"/>
  <c r="W106" i="7" s="1"/>
  <c r="V90" i="7"/>
  <c r="R90" i="7"/>
  <c r="R105" i="7" s="1"/>
  <c r="Q90" i="7"/>
  <c r="M90" i="7"/>
  <c r="M106" i="7" s="1"/>
  <c r="L90" i="7"/>
  <c r="H90" i="7"/>
  <c r="G90" i="7"/>
  <c r="Z89" i="7"/>
  <c r="U89" i="7"/>
  <c r="P89" i="7"/>
  <c r="K89" i="7"/>
  <c r="F89" i="7"/>
  <c r="Z88" i="7"/>
  <c r="U88" i="7"/>
  <c r="P88" i="7"/>
  <c r="K88" i="7"/>
  <c r="F88" i="7"/>
  <c r="AB87" i="7"/>
  <c r="AA87" i="7"/>
  <c r="W87" i="7"/>
  <c r="V87" i="7"/>
  <c r="R87" i="7"/>
  <c r="Q87" i="7"/>
  <c r="M87" i="7"/>
  <c r="L87" i="7"/>
  <c r="H87" i="7"/>
  <c r="G87" i="7"/>
  <c r="AB86" i="7"/>
  <c r="AA86" i="7"/>
  <c r="W86" i="7"/>
  <c r="V86" i="7"/>
  <c r="R86" i="7"/>
  <c r="Q86" i="7"/>
  <c r="M86" i="7"/>
  <c r="L86" i="7"/>
  <c r="H86" i="7"/>
  <c r="G86" i="7"/>
  <c r="AB85" i="7"/>
  <c r="AA85" i="7"/>
  <c r="W85" i="7"/>
  <c r="V85" i="7"/>
  <c r="R85" i="7"/>
  <c r="Q85" i="7"/>
  <c r="M85" i="7"/>
  <c r="L85" i="7"/>
  <c r="H85" i="7"/>
  <c r="G85" i="7"/>
  <c r="AB84" i="7"/>
  <c r="AA84" i="7"/>
  <c r="W84" i="7"/>
  <c r="V84" i="7"/>
  <c r="R84" i="7"/>
  <c r="Q84" i="7"/>
  <c r="M84" i="7"/>
  <c r="L84" i="7"/>
  <c r="H84" i="7"/>
  <c r="G84" i="7"/>
  <c r="AB83" i="7"/>
  <c r="AA83" i="7"/>
  <c r="W83" i="7"/>
  <c r="V83" i="7"/>
  <c r="R83" i="7"/>
  <c r="Q83" i="7"/>
  <c r="M83" i="7"/>
  <c r="L83" i="7"/>
  <c r="H83" i="7"/>
  <c r="G83" i="7"/>
  <c r="AB82" i="7"/>
  <c r="AA82" i="7"/>
  <c r="W82" i="7"/>
  <c r="V82" i="7"/>
  <c r="R82" i="7"/>
  <c r="Q82" i="7"/>
  <c r="M82" i="7"/>
  <c r="L82" i="7"/>
  <c r="H82" i="7"/>
  <c r="G82" i="7"/>
  <c r="AB81" i="7"/>
  <c r="AB88" i="7" s="1"/>
  <c r="AA81" i="7"/>
  <c r="W81" i="7"/>
  <c r="V81" i="7"/>
  <c r="R81" i="7"/>
  <c r="Q81" i="7"/>
  <c r="M81" i="7"/>
  <c r="M89" i="7" s="1"/>
  <c r="L81" i="7"/>
  <c r="H81" i="7"/>
  <c r="G81" i="7"/>
  <c r="Z78" i="7"/>
  <c r="U78" i="7"/>
  <c r="P78" i="7"/>
  <c r="K78" i="7"/>
  <c r="F78" i="7"/>
  <c r="Z77" i="7"/>
  <c r="U77" i="7"/>
  <c r="P77" i="7"/>
  <c r="K77" i="7"/>
  <c r="F77" i="7"/>
  <c r="AB76" i="7"/>
  <c r="AA76" i="7"/>
  <c r="H76" i="7"/>
  <c r="G76" i="7"/>
  <c r="AB75" i="7"/>
  <c r="AA75" i="7"/>
  <c r="H75" i="7"/>
  <c r="G75" i="7"/>
  <c r="AB74" i="7"/>
  <c r="AA74" i="7"/>
  <c r="H74" i="7"/>
  <c r="G74" i="7"/>
  <c r="AB73" i="7"/>
  <c r="AA73" i="7"/>
  <c r="H73" i="7"/>
  <c r="G73" i="7"/>
  <c r="AB72" i="7"/>
  <c r="AA72" i="7"/>
  <c r="H72" i="7"/>
  <c r="G72" i="7"/>
  <c r="AB71" i="7"/>
  <c r="AA71" i="7"/>
  <c r="H71" i="7"/>
  <c r="G71" i="7"/>
  <c r="AB70" i="7"/>
  <c r="AA70" i="7"/>
  <c r="H70" i="7"/>
  <c r="G70" i="7"/>
  <c r="AB69" i="7"/>
  <c r="AA69" i="7"/>
  <c r="W69" i="7"/>
  <c r="V69" i="7"/>
  <c r="R69" i="7"/>
  <c r="Q69" i="7"/>
  <c r="M69" i="7"/>
  <c r="L69" i="7"/>
  <c r="H69" i="7"/>
  <c r="G69" i="7"/>
  <c r="AB68" i="7"/>
  <c r="AA68" i="7"/>
  <c r="W68" i="7"/>
  <c r="V68" i="7"/>
  <c r="R68" i="7"/>
  <c r="Q68" i="7"/>
  <c r="M68" i="7"/>
  <c r="L68" i="7"/>
  <c r="H68" i="7"/>
  <c r="G68" i="7"/>
  <c r="AB67" i="7"/>
  <c r="AA67" i="7"/>
  <c r="W67" i="7"/>
  <c r="V67" i="7"/>
  <c r="R67" i="7"/>
  <c r="Q67" i="7"/>
  <c r="M67" i="7"/>
  <c r="L67" i="7"/>
  <c r="H67" i="7"/>
  <c r="G67" i="7"/>
  <c r="AB66" i="7"/>
  <c r="AA66" i="7"/>
  <c r="W66" i="7"/>
  <c r="V66" i="7"/>
  <c r="R66" i="7"/>
  <c r="Q66" i="7"/>
  <c r="M66" i="7"/>
  <c r="L66" i="7"/>
  <c r="H66" i="7"/>
  <c r="G66" i="7"/>
  <c r="AB65" i="7"/>
  <c r="AA65" i="7"/>
  <c r="W65" i="7"/>
  <c r="V65" i="7"/>
  <c r="R65" i="7"/>
  <c r="Q65" i="7"/>
  <c r="M65" i="7"/>
  <c r="L65" i="7"/>
  <c r="H65" i="7"/>
  <c r="G65" i="7"/>
  <c r="AB64" i="7"/>
  <c r="AA64" i="7"/>
  <c r="W64" i="7"/>
  <c r="V64" i="7"/>
  <c r="R64" i="7"/>
  <c r="Q64" i="7"/>
  <c r="M64" i="7"/>
  <c r="L64" i="7"/>
  <c r="H64" i="7"/>
  <c r="G64" i="7"/>
  <c r="AB63" i="7"/>
  <c r="AA63" i="7"/>
  <c r="W63" i="7"/>
  <c r="W77" i="7" s="1"/>
  <c r="V63" i="7"/>
  <c r="R63" i="7"/>
  <c r="R78" i="7" s="1"/>
  <c r="Q63" i="7"/>
  <c r="M63" i="7"/>
  <c r="L63" i="7"/>
  <c r="H63" i="7"/>
  <c r="G63" i="7"/>
  <c r="Z62" i="7"/>
  <c r="U62" i="7"/>
  <c r="P62" i="7"/>
  <c r="K62" i="7"/>
  <c r="F62" i="7"/>
  <c r="Z61" i="7"/>
  <c r="U61" i="7"/>
  <c r="P61" i="7"/>
  <c r="K61" i="7"/>
  <c r="F61" i="7"/>
  <c r="AB60" i="7"/>
  <c r="AA60" i="7"/>
  <c r="H60" i="7"/>
  <c r="G60" i="7"/>
  <c r="AB59" i="7"/>
  <c r="AA59" i="7"/>
  <c r="H59" i="7"/>
  <c r="G59" i="7"/>
  <c r="AB58" i="7"/>
  <c r="AA58" i="7"/>
  <c r="H58" i="7"/>
  <c r="G58" i="7"/>
  <c r="AB57" i="7"/>
  <c r="AA57" i="7"/>
  <c r="H57" i="7"/>
  <c r="G57" i="7"/>
  <c r="AB56" i="7"/>
  <c r="AA56" i="7"/>
  <c r="H56" i="7"/>
  <c r="G56" i="7"/>
  <c r="AB55" i="7"/>
  <c r="AA55" i="7"/>
  <c r="W55" i="7"/>
  <c r="V55" i="7"/>
  <c r="R55" i="7"/>
  <c r="Q55" i="7"/>
  <c r="M55" i="7"/>
  <c r="L55" i="7"/>
  <c r="H55" i="7"/>
  <c r="G55" i="7"/>
  <c r="AB54" i="7"/>
  <c r="AA54" i="7"/>
  <c r="W54" i="7"/>
  <c r="V54" i="7"/>
  <c r="R54" i="7"/>
  <c r="Q54" i="7"/>
  <c r="M54" i="7"/>
  <c r="L54" i="7"/>
  <c r="H54" i="7"/>
  <c r="G54" i="7"/>
  <c r="Z53" i="7"/>
  <c r="U53" i="7"/>
  <c r="P53" i="7"/>
  <c r="K53" i="7"/>
  <c r="F53" i="7"/>
  <c r="Z52" i="7"/>
  <c r="U52" i="7"/>
  <c r="P52" i="7"/>
  <c r="K52" i="7"/>
  <c r="F52" i="7"/>
  <c r="AB51" i="7"/>
  <c r="AA51" i="7"/>
  <c r="W51" i="7"/>
  <c r="V51" i="7"/>
  <c r="R51" i="7"/>
  <c r="Q51" i="7"/>
  <c r="M51" i="7"/>
  <c r="L51" i="7"/>
  <c r="H51" i="7"/>
  <c r="G51" i="7"/>
  <c r="AB50" i="7"/>
  <c r="AA50" i="7"/>
  <c r="W50" i="7"/>
  <c r="V50" i="7"/>
  <c r="R50" i="7"/>
  <c r="Q50" i="7"/>
  <c r="M50" i="7"/>
  <c r="L50" i="7"/>
  <c r="H50" i="7"/>
  <c r="G50" i="7"/>
  <c r="AB49" i="7"/>
  <c r="AA49" i="7"/>
  <c r="W49" i="7"/>
  <c r="V49" i="7"/>
  <c r="R49" i="7"/>
  <c r="Q49" i="7"/>
  <c r="M49" i="7"/>
  <c r="L49" i="7"/>
  <c r="H49" i="7"/>
  <c r="G49" i="7"/>
  <c r="AB48" i="7"/>
  <c r="AA48" i="7"/>
  <c r="W48" i="7"/>
  <c r="V48" i="7"/>
  <c r="R48" i="7"/>
  <c r="Q48" i="7"/>
  <c r="M48" i="7"/>
  <c r="L48" i="7"/>
  <c r="H48" i="7"/>
  <c r="G48" i="7"/>
  <c r="AB47" i="7"/>
  <c r="AA47" i="7"/>
  <c r="W47" i="7"/>
  <c r="V47" i="7"/>
  <c r="R47" i="7"/>
  <c r="Q47" i="7"/>
  <c r="M47" i="7"/>
  <c r="L47" i="7"/>
  <c r="H47" i="7"/>
  <c r="G47" i="7"/>
  <c r="AB46" i="7"/>
  <c r="AA46" i="7"/>
  <c r="W46" i="7"/>
  <c r="V46" i="7"/>
  <c r="R46" i="7"/>
  <c r="Q46" i="7"/>
  <c r="M46" i="7"/>
  <c r="L46" i="7"/>
  <c r="H46" i="7"/>
  <c r="G46" i="7"/>
  <c r="AB45" i="7"/>
  <c r="AA45" i="7"/>
  <c r="W45" i="7"/>
  <c r="V45" i="7"/>
  <c r="R45" i="7"/>
  <c r="Q45" i="7"/>
  <c r="M45" i="7"/>
  <c r="L45" i="7"/>
  <c r="H45" i="7"/>
  <c r="G45" i="7"/>
  <c r="AB44" i="7"/>
  <c r="AB52" i="7" s="1"/>
  <c r="AA44" i="7"/>
  <c r="W44" i="7"/>
  <c r="V44" i="7"/>
  <c r="R44" i="7"/>
  <c r="Q44" i="7"/>
  <c r="M44" i="7"/>
  <c r="L44" i="7"/>
  <c r="H44" i="7"/>
  <c r="G44" i="7"/>
  <c r="Z43" i="7"/>
  <c r="U43" i="7"/>
  <c r="P43" i="7"/>
  <c r="K43" i="7"/>
  <c r="F43" i="7"/>
  <c r="Z42" i="7"/>
  <c r="U42" i="7"/>
  <c r="P42" i="7"/>
  <c r="K42" i="7"/>
  <c r="F42" i="7"/>
  <c r="AB41" i="7"/>
  <c r="AA41" i="7"/>
  <c r="W41" i="7"/>
  <c r="V41" i="7"/>
  <c r="R41" i="7"/>
  <c r="Q41" i="7"/>
  <c r="M41" i="7"/>
  <c r="L41" i="7"/>
  <c r="H41" i="7"/>
  <c r="G41" i="7"/>
  <c r="AB40" i="7"/>
  <c r="AA40" i="7"/>
  <c r="W40" i="7"/>
  <c r="V40" i="7"/>
  <c r="R40" i="7"/>
  <c r="Q40" i="7"/>
  <c r="M40" i="7"/>
  <c r="L40" i="7"/>
  <c r="H40" i="7"/>
  <c r="G40" i="7"/>
  <c r="AB39" i="7"/>
  <c r="AA39" i="7"/>
  <c r="W39" i="7"/>
  <c r="V39" i="7"/>
  <c r="R39" i="7"/>
  <c r="Q39" i="7"/>
  <c r="M39" i="7"/>
  <c r="L39" i="7"/>
  <c r="H39" i="7"/>
  <c r="G39" i="7"/>
  <c r="AB38" i="7"/>
  <c r="AA38" i="7"/>
  <c r="W38" i="7"/>
  <c r="V38" i="7"/>
  <c r="R38" i="7"/>
  <c r="Q38" i="7"/>
  <c r="M38" i="7"/>
  <c r="L38" i="7"/>
  <c r="H38" i="7"/>
  <c r="G38" i="7"/>
  <c r="AB37" i="7"/>
  <c r="AA37" i="7"/>
  <c r="W37" i="7"/>
  <c r="V37" i="7"/>
  <c r="R37" i="7"/>
  <c r="Q37" i="7"/>
  <c r="M37" i="7"/>
  <c r="L37" i="7"/>
  <c r="H37" i="7"/>
  <c r="G37" i="7"/>
  <c r="AB36" i="7"/>
  <c r="AA36" i="7"/>
  <c r="W36" i="7"/>
  <c r="V36" i="7"/>
  <c r="R36" i="7"/>
  <c r="Q36" i="7"/>
  <c r="M36" i="7"/>
  <c r="L36" i="7"/>
  <c r="H36" i="7"/>
  <c r="G36" i="7"/>
  <c r="AB35" i="7"/>
  <c r="AB42" i="7" s="1"/>
  <c r="AA35" i="7"/>
  <c r="W35" i="7"/>
  <c r="V35" i="7"/>
  <c r="R35" i="7"/>
  <c r="R42" i="7" s="1"/>
  <c r="Q35" i="7"/>
  <c r="M35" i="7"/>
  <c r="L35" i="7"/>
  <c r="H35" i="7"/>
  <c r="G35" i="7"/>
  <c r="Z34" i="7"/>
  <c r="U34" i="7"/>
  <c r="P34" i="7"/>
  <c r="K34" i="7"/>
  <c r="F34" i="7"/>
  <c r="Z33" i="7"/>
  <c r="U33" i="7"/>
  <c r="P33" i="7"/>
  <c r="K33" i="7"/>
  <c r="F33" i="7"/>
  <c r="AB32" i="7"/>
  <c r="AA32" i="7"/>
  <c r="W32" i="7"/>
  <c r="V32" i="7"/>
  <c r="R32" i="7"/>
  <c r="Q32" i="7"/>
  <c r="M32" i="7"/>
  <c r="L32" i="7"/>
  <c r="H32" i="7"/>
  <c r="G32" i="7"/>
  <c r="AB31" i="7"/>
  <c r="AA31" i="7"/>
  <c r="W31" i="7"/>
  <c r="V31" i="7"/>
  <c r="R31" i="7"/>
  <c r="Q31" i="7"/>
  <c r="M31" i="7"/>
  <c r="L31" i="7"/>
  <c r="H31" i="7"/>
  <c r="G31" i="7"/>
  <c r="AB30" i="7"/>
  <c r="AA30" i="7"/>
  <c r="H30" i="7"/>
  <c r="G30" i="7"/>
  <c r="AB29" i="7"/>
  <c r="AA29" i="7"/>
  <c r="W29" i="7"/>
  <c r="V29" i="7"/>
  <c r="R29" i="7"/>
  <c r="Q29" i="7"/>
  <c r="M29" i="7"/>
  <c r="L29" i="7"/>
  <c r="H29" i="7"/>
  <c r="G29" i="7"/>
  <c r="AB28" i="7"/>
  <c r="AA28" i="7"/>
  <c r="W28" i="7"/>
  <c r="V28" i="7"/>
  <c r="R28" i="7"/>
  <c r="Q28" i="7"/>
  <c r="M28" i="7"/>
  <c r="L28" i="7"/>
  <c r="H28" i="7"/>
  <c r="G28" i="7"/>
  <c r="AB27" i="7"/>
  <c r="AA27" i="7"/>
  <c r="W27" i="7"/>
  <c r="V27" i="7"/>
  <c r="R27" i="7"/>
  <c r="Q27" i="7"/>
  <c r="M27" i="7"/>
  <c r="L27" i="7"/>
  <c r="H27" i="7"/>
  <c r="G27" i="7"/>
  <c r="AB26" i="7"/>
  <c r="AA26" i="7"/>
  <c r="W26" i="7"/>
  <c r="V26" i="7"/>
  <c r="R26" i="7"/>
  <c r="Q26" i="7"/>
  <c r="M26" i="7"/>
  <c r="L26" i="7"/>
  <c r="H26" i="7"/>
  <c r="G26" i="7"/>
  <c r="AB25" i="7"/>
  <c r="AA25" i="7"/>
  <c r="W25" i="7"/>
  <c r="V25" i="7"/>
  <c r="R25" i="7"/>
  <c r="Q25" i="7"/>
  <c r="M25" i="7"/>
  <c r="L25" i="7"/>
  <c r="H25" i="7"/>
  <c r="G25" i="7"/>
  <c r="AB24" i="7"/>
  <c r="AA24" i="7"/>
  <c r="W24" i="7"/>
  <c r="V24" i="7"/>
  <c r="R24" i="7"/>
  <c r="Q24" i="7"/>
  <c r="M24" i="7"/>
  <c r="L24" i="7"/>
  <c r="H24" i="7"/>
  <c r="G24" i="7"/>
  <c r="AB23" i="7"/>
  <c r="AA23" i="7"/>
  <c r="H23" i="7"/>
  <c r="G23" i="7"/>
  <c r="AB22" i="7"/>
  <c r="AA22" i="7"/>
  <c r="W22" i="7"/>
  <c r="V22" i="7"/>
  <c r="R22" i="7"/>
  <c r="Q22" i="7"/>
  <c r="M22" i="7"/>
  <c r="L22" i="7"/>
  <c r="H22" i="7"/>
  <c r="G22" i="7"/>
  <c r="AB21" i="7"/>
  <c r="AA21" i="7"/>
  <c r="W21" i="7"/>
  <c r="V21" i="7"/>
  <c r="R21" i="7"/>
  <c r="Q21" i="7"/>
  <c r="M21" i="7"/>
  <c r="L21" i="7"/>
  <c r="H21" i="7"/>
  <c r="G21" i="7"/>
  <c r="Z20" i="7"/>
  <c r="U20" i="7"/>
  <c r="P20" i="7"/>
  <c r="K20" i="7"/>
  <c r="F20" i="7"/>
  <c r="Z19" i="7"/>
  <c r="U19" i="7"/>
  <c r="P19" i="7"/>
  <c r="K19" i="7"/>
  <c r="F19" i="7"/>
  <c r="AB18" i="7"/>
  <c r="AA18" i="7"/>
  <c r="W18" i="7"/>
  <c r="V18" i="7"/>
  <c r="R18" i="7"/>
  <c r="Q18" i="7"/>
  <c r="M18" i="7"/>
  <c r="L18" i="7"/>
  <c r="H18" i="7"/>
  <c r="G18" i="7"/>
  <c r="AB17" i="7"/>
  <c r="AA17" i="7"/>
  <c r="W17" i="7"/>
  <c r="V17" i="7"/>
  <c r="R17" i="7"/>
  <c r="Q17" i="7"/>
  <c r="M17" i="7"/>
  <c r="L17" i="7"/>
  <c r="H17" i="7"/>
  <c r="G17" i="7"/>
  <c r="AB16" i="7"/>
  <c r="AA16" i="7"/>
  <c r="H16" i="7"/>
  <c r="G16" i="7"/>
  <c r="AB15" i="7"/>
  <c r="AA15" i="7"/>
  <c r="H15" i="7"/>
  <c r="G15" i="7"/>
  <c r="AB14" i="7"/>
  <c r="AA14" i="7"/>
  <c r="H14" i="7"/>
  <c r="G14" i="7"/>
  <c r="AB13" i="7"/>
  <c r="AA13" i="7"/>
  <c r="H13" i="7"/>
  <c r="G13" i="7"/>
  <c r="AB12" i="7"/>
  <c r="AA12" i="7"/>
  <c r="H12" i="7"/>
  <c r="G12" i="7"/>
  <c r="AB11" i="7"/>
  <c r="AA11" i="7"/>
  <c r="W11" i="7"/>
  <c r="V11" i="7"/>
  <c r="R11" i="7"/>
  <c r="Q11" i="7"/>
  <c r="M11" i="7"/>
  <c r="L11" i="7"/>
  <c r="H11" i="7"/>
  <c r="G11" i="7"/>
  <c r="AB10" i="7"/>
  <c r="AA10" i="7"/>
  <c r="W10" i="7"/>
  <c r="V10" i="7"/>
  <c r="R10" i="7"/>
  <c r="Q10" i="7"/>
  <c r="M10" i="7"/>
  <c r="L10" i="7"/>
  <c r="H10" i="7"/>
  <c r="G10" i="7"/>
  <c r="AB9" i="7"/>
  <c r="AA9" i="7"/>
  <c r="W9" i="7"/>
  <c r="V9" i="7"/>
  <c r="R9" i="7"/>
  <c r="Q9" i="7"/>
  <c r="M9" i="7"/>
  <c r="L9" i="7"/>
  <c r="H9" i="7"/>
  <c r="G9" i="7"/>
  <c r="AB8" i="7"/>
  <c r="AA8" i="7"/>
  <c r="W8" i="7"/>
  <c r="V8" i="7"/>
  <c r="R8" i="7"/>
  <c r="Q8" i="7"/>
  <c r="M8" i="7"/>
  <c r="L8" i="7"/>
  <c r="H8" i="7"/>
  <c r="G8" i="7"/>
  <c r="AB7" i="7"/>
  <c r="AA7" i="7"/>
  <c r="W7" i="7"/>
  <c r="V7" i="7"/>
  <c r="R7" i="7"/>
  <c r="Q7" i="7"/>
  <c r="M7" i="7"/>
  <c r="L7" i="7"/>
  <c r="H7" i="7"/>
  <c r="G7" i="7"/>
  <c r="AB6" i="7"/>
  <c r="AA6" i="7"/>
  <c r="W6" i="7"/>
  <c r="V6" i="7"/>
  <c r="R6" i="7"/>
  <c r="Q6" i="7"/>
  <c r="M6" i="7"/>
  <c r="L6" i="7"/>
  <c r="H6" i="7"/>
  <c r="G6" i="7"/>
  <c r="AB5" i="7"/>
  <c r="AA5" i="7"/>
  <c r="W5" i="7"/>
  <c r="V5" i="7"/>
  <c r="R5" i="7"/>
  <c r="Q5" i="7"/>
  <c r="M5" i="7"/>
  <c r="L5" i="7"/>
  <c r="H5" i="7"/>
  <c r="G5" i="7"/>
  <c r="AB4" i="7"/>
  <c r="AB20" i="7" s="1"/>
  <c r="AA4" i="7"/>
  <c r="W4" i="7"/>
  <c r="V4" i="7"/>
  <c r="R4" i="7"/>
  <c r="Q4" i="7"/>
  <c r="M4" i="7"/>
  <c r="L4" i="7"/>
  <c r="H4" i="7"/>
  <c r="G4" i="7"/>
  <c r="F177" i="6"/>
  <c r="F176" i="6"/>
  <c r="AB175" i="6"/>
  <c r="AA175" i="6"/>
  <c r="H175" i="6"/>
  <c r="G175" i="6"/>
  <c r="AB174" i="6"/>
  <c r="AA174" i="6"/>
  <c r="H174" i="6"/>
  <c r="G174" i="6"/>
  <c r="AB173" i="6"/>
  <c r="AB176" i="6" s="1"/>
  <c r="AA173" i="6"/>
  <c r="H173" i="6"/>
  <c r="H176" i="6" s="1"/>
  <c r="G173" i="6"/>
  <c r="Z172" i="6"/>
  <c r="U172" i="6"/>
  <c r="P172" i="6"/>
  <c r="K172" i="6"/>
  <c r="F172" i="6"/>
  <c r="Z171" i="6"/>
  <c r="U171" i="6"/>
  <c r="P171" i="6"/>
  <c r="K171" i="6"/>
  <c r="F171" i="6"/>
  <c r="AB170" i="6"/>
  <c r="AA170" i="6"/>
  <c r="H170" i="6"/>
  <c r="G170" i="6"/>
  <c r="AB169" i="6"/>
  <c r="AA169" i="6"/>
  <c r="H169" i="6"/>
  <c r="G169" i="6"/>
  <c r="AB168" i="6"/>
  <c r="AA168" i="6"/>
  <c r="H168" i="6"/>
  <c r="G168" i="6"/>
  <c r="AB167" i="6"/>
  <c r="AA167" i="6"/>
  <c r="H167" i="6"/>
  <c r="G167" i="6"/>
  <c r="AB166" i="6"/>
  <c r="AA166" i="6"/>
  <c r="H166" i="6"/>
  <c r="G166" i="6"/>
  <c r="AB165" i="6"/>
  <c r="AA165" i="6"/>
  <c r="H165" i="6"/>
  <c r="G165" i="6"/>
  <c r="AB164" i="6"/>
  <c r="AA164" i="6"/>
  <c r="H164" i="6"/>
  <c r="G164" i="6"/>
  <c r="AB163" i="6"/>
  <c r="AA163" i="6"/>
  <c r="W163" i="6"/>
  <c r="V163" i="6"/>
  <c r="R163" i="6"/>
  <c r="Q163" i="6"/>
  <c r="M163" i="6"/>
  <c r="L163" i="6"/>
  <c r="H163" i="6"/>
  <c r="G163" i="6"/>
  <c r="AB162" i="6"/>
  <c r="AA162" i="6"/>
  <c r="W162" i="6"/>
  <c r="V162" i="6"/>
  <c r="R162" i="6"/>
  <c r="Q162" i="6"/>
  <c r="M162" i="6"/>
  <c r="L162" i="6"/>
  <c r="H162" i="6"/>
  <c r="G162" i="6"/>
  <c r="AB161" i="6"/>
  <c r="AA161" i="6"/>
  <c r="W161" i="6"/>
  <c r="V161" i="6"/>
  <c r="R161" i="6"/>
  <c r="Q161" i="6"/>
  <c r="M161" i="6"/>
  <c r="L161" i="6"/>
  <c r="H161" i="6"/>
  <c r="G161" i="6"/>
  <c r="AB160" i="6"/>
  <c r="AA160" i="6"/>
  <c r="W160" i="6"/>
  <c r="V160" i="6"/>
  <c r="R160" i="6"/>
  <c r="Q160" i="6"/>
  <c r="M160" i="6"/>
  <c r="L160" i="6"/>
  <c r="H160" i="6"/>
  <c r="G160" i="6"/>
  <c r="AB159" i="6"/>
  <c r="AA159" i="6"/>
  <c r="W159" i="6"/>
  <c r="V159" i="6"/>
  <c r="R159" i="6"/>
  <c r="Q159" i="6"/>
  <c r="M159" i="6"/>
  <c r="L159" i="6"/>
  <c r="H159" i="6"/>
  <c r="G159" i="6"/>
  <c r="AB158" i="6"/>
  <c r="AA158" i="6"/>
  <c r="W158" i="6"/>
  <c r="V158" i="6"/>
  <c r="R158" i="6"/>
  <c r="Q158" i="6"/>
  <c r="M158" i="6"/>
  <c r="L158" i="6"/>
  <c r="H158" i="6"/>
  <c r="G158" i="6"/>
  <c r="AB157" i="6"/>
  <c r="AA157" i="6"/>
  <c r="W157" i="6"/>
  <c r="W172" i="6" s="1"/>
  <c r="V157" i="6"/>
  <c r="R157" i="6"/>
  <c r="Q157" i="6"/>
  <c r="M157" i="6"/>
  <c r="M172" i="6" s="1"/>
  <c r="L157" i="6"/>
  <c r="H157" i="6"/>
  <c r="G157" i="6"/>
  <c r="Z156" i="6"/>
  <c r="U156" i="6"/>
  <c r="P156" i="6"/>
  <c r="K156" i="6"/>
  <c r="F156" i="6"/>
  <c r="Z155" i="6"/>
  <c r="U155" i="6"/>
  <c r="P155" i="6"/>
  <c r="K155" i="6"/>
  <c r="F155" i="6"/>
  <c r="AB154" i="6"/>
  <c r="AA154" i="6"/>
  <c r="H154" i="6"/>
  <c r="G154" i="6"/>
  <c r="AB153" i="6"/>
  <c r="AA153" i="6"/>
  <c r="H153" i="6"/>
  <c r="G153" i="6"/>
  <c r="AB152" i="6"/>
  <c r="AA152" i="6"/>
  <c r="W152" i="6"/>
  <c r="V152" i="6"/>
  <c r="R152" i="6"/>
  <c r="Q152" i="6"/>
  <c r="M152" i="6"/>
  <c r="L152" i="6"/>
  <c r="H152" i="6"/>
  <c r="G152" i="6"/>
  <c r="AB151" i="6"/>
  <c r="AA151" i="6"/>
  <c r="W151" i="6"/>
  <c r="V151" i="6"/>
  <c r="R151" i="6"/>
  <c r="Q151" i="6"/>
  <c r="M151" i="6"/>
  <c r="L151" i="6"/>
  <c r="H151" i="6"/>
  <c r="G151" i="6"/>
  <c r="AB150" i="6"/>
  <c r="AA150" i="6"/>
  <c r="W150" i="6"/>
  <c r="V150" i="6"/>
  <c r="R150" i="6"/>
  <c r="Q150" i="6"/>
  <c r="M150" i="6"/>
  <c r="L150" i="6"/>
  <c r="H150" i="6"/>
  <c r="G150" i="6"/>
  <c r="AB149" i="6"/>
  <c r="AA149" i="6"/>
  <c r="W149" i="6"/>
  <c r="V149" i="6"/>
  <c r="R149" i="6"/>
  <c r="Q149" i="6"/>
  <c r="M149" i="6"/>
  <c r="L149" i="6"/>
  <c r="H149" i="6"/>
  <c r="G149" i="6"/>
  <c r="AB148" i="6"/>
  <c r="AA148" i="6"/>
  <c r="W148" i="6"/>
  <c r="V148" i="6"/>
  <c r="R148" i="6"/>
  <c r="Q148" i="6"/>
  <c r="M148" i="6"/>
  <c r="L148" i="6"/>
  <c r="H148" i="6"/>
  <c r="G148" i="6"/>
  <c r="AB147" i="6"/>
  <c r="AA147" i="6"/>
  <c r="W147" i="6"/>
  <c r="V147" i="6"/>
  <c r="R147" i="6"/>
  <c r="Q147" i="6"/>
  <c r="M147" i="6"/>
  <c r="L147" i="6"/>
  <c r="H147" i="6"/>
  <c r="G147" i="6"/>
  <c r="AB146" i="6"/>
  <c r="AA146" i="6"/>
  <c r="W146" i="6"/>
  <c r="V146" i="6"/>
  <c r="R146" i="6"/>
  <c r="Q146" i="6"/>
  <c r="M146" i="6"/>
  <c r="L146" i="6"/>
  <c r="H146" i="6"/>
  <c r="G146" i="6"/>
  <c r="Z145" i="6"/>
  <c r="U145" i="6"/>
  <c r="P145" i="6"/>
  <c r="K145" i="6"/>
  <c r="F145" i="6"/>
  <c r="Z144" i="6"/>
  <c r="U144" i="6"/>
  <c r="P144" i="6"/>
  <c r="K144" i="6"/>
  <c r="F144" i="6"/>
  <c r="AB143" i="6"/>
  <c r="AA143" i="6"/>
  <c r="H143" i="6"/>
  <c r="G143" i="6"/>
  <c r="AB142" i="6"/>
  <c r="AA142" i="6"/>
  <c r="H142" i="6"/>
  <c r="G142" i="6"/>
  <c r="AB141" i="6"/>
  <c r="AA141" i="6"/>
  <c r="H141" i="6"/>
  <c r="G141" i="6"/>
  <c r="AB140" i="6"/>
  <c r="AA140" i="6"/>
  <c r="H140" i="6"/>
  <c r="G140" i="6"/>
  <c r="AB139" i="6"/>
  <c r="AA139" i="6"/>
  <c r="H139" i="6"/>
  <c r="G139" i="6"/>
  <c r="AB138" i="6"/>
  <c r="AA138" i="6"/>
  <c r="H138" i="6"/>
  <c r="G138" i="6"/>
  <c r="AB137" i="6"/>
  <c r="AA137" i="6"/>
  <c r="H137" i="6"/>
  <c r="G137" i="6"/>
  <c r="AB136" i="6"/>
  <c r="AA136" i="6"/>
  <c r="W136" i="6"/>
  <c r="V136" i="6"/>
  <c r="R136" i="6"/>
  <c r="Q136" i="6"/>
  <c r="M136" i="6"/>
  <c r="L136" i="6"/>
  <c r="H136" i="6"/>
  <c r="G136" i="6"/>
  <c r="AB135" i="6"/>
  <c r="AA135" i="6"/>
  <c r="W135" i="6"/>
  <c r="V135" i="6"/>
  <c r="R135" i="6"/>
  <c r="Q135" i="6"/>
  <c r="M135" i="6"/>
  <c r="L135" i="6"/>
  <c r="H135" i="6"/>
  <c r="G135" i="6"/>
  <c r="Z134" i="6"/>
  <c r="U134" i="6"/>
  <c r="P134" i="6"/>
  <c r="K134" i="6"/>
  <c r="F134" i="6"/>
  <c r="Z133" i="6"/>
  <c r="U133" i="6"/>
  <c r="P133" i="6"/>
  <c r="K133" i="6"/>
  <c r="F133" i="6"/>
  <c r="AB132" i="6"/>
  <c r="AA132" i="6"/>
  <c r="H132" i="6"/>
  <c r="G132" i="6"/>
  <c r="AB131" i="6"/>
  <c r="AA131" i="6"/>
  <c r="H131" i="6"/>
  <c r="G131" i="6"/>
  <c r="AB130" i="6"/>
  <c r="AA130" i="6"/>
  <c r="H130" i="6"/>
  <c r="G130" i="6"/>
  <c r="AB129" i="6"/>
  <c r="AA129" i="6"/>
  <c r="H129" i="6"/>
  <c r="G129" i="6"/>
  <c r="AB128" i="6"/>
  <c r="AA128" i="6"/>
  <c r="W128" i="6"/>
  <c r="V128" i="6"/>
  <c r="R128" i="6"/>
  <c r="Q128" i="6"/>
  <c r="M128" i="6"/>
  <c r="L128" i="6"/>
  <c r="H128" i="6"/>
  <c r="G128" i="6"/>
  <c r="AB127" i="6"/>
  <c r="AA127" i="6"/>
  <c r="W127" i="6"/>
  <c r="V127" i="6"/>
  <c r="R127" i="6"/>
  <c r="Q127" i="6"/>
  <c r="M127" i="6"/>
  <c r="L127" i="6"/>
  <c r="H127" i="6"/>
  <c r="G127" i="6"/>
  <c r="AB126" i="6"/>
  <c r="AA126" i="6"/>
  <c r="W126" i="6"/>
  <c r="V126" i="6"/>
  <c r="R126" i="6"/>
  <c r="Q126" i="6"/>
  <c r="M126" i="6"/>
  <c r="L126" i="6"/>
  <c r="H126" i="6"/>
  <c r="G126" i="6"/>
  <c r="AB125" i="6"/>
  <c r="AA125" i="6"/>
  <c r="W125" i="6"/>
  <c r="V125" i="6"/>
  <c r="R125" i="6"/>
  <c r="Q125" i="6"/>
  <c r="M125" i="6"/>
  <c r="L125" i="6"/>
  <c r="H125" i="6"/>
  <c r="G125" i="6"/>
  <c r="AB124" i="6"/>
  <c r="AA124" i="6"/>
  <c r="W124" i="6"/>
  <c r="V124" i="6"/>
  <c r="R124" i="6"/>
  <c r="Q124" i="6"/>
  <c r="M124" i="6"/>
  <c r="L124" i="6"/>
  <c r="H124" i="6"/>
  <c r="G124" i="6"/>
  <c r="AB123" i="6"/>
  <c r="AA123" i="6"/>
  <c r="W123" i="6"/>
  <c r="V123" i="6"/>
  <c r="R123" i="6"/>
  <c r="Q123" i="6"/>
  <c r="M123" i="6"/>
  <c r="L123" i="6"/>
  <c r="H123" i="6"/>
  <c r="G123" i="6"/>
  <c r="AB122" i="6"/>
  <c r="AA122" i="6"/>
  <c r="W122" i="6"/>
  <c r="V122" i="6"/>
  <c r="R122" i="6"/>
  <c r="Q122" i="6"/>
  <c r="M122" i="6"/>
  <c r="L122" i="6"/>
  <c r="H122" i="6"/>
  <c r="G122" i="6"/>
  <c r="AB121" i="6"/>
  <c r="AA121" i="6"/>
  <c r="W121" i="6"/>
  <c r="V121" i="6"/>
  <c r="R121" i="6"/>
  <c r="Q121" i="6"/>
  <c r="M121" i="6"/>
  <c r="M134" i="6" s="1"/>
  <c r="L121" i="6"/>
  <c r="H121" i="6"/>
  <c r="G121" i="6"/>
  <c r="Z120" i="6"/>
  <c r="U120" i="6"/>
  <c r="P120" i="6"/>
  <c r="K120" i="6"/>
  <c r="F120" i="6"/>
  <c r="Z119" i="6"/>
  <c r="U119" i="6"/>
  <c r="P119" i="6"/>
  <c r="K119" i="6"/>
  <c r="F119" i="6"/>
  <c r="AB118" i="6"/>
  <c r="AA118" i="6"/>
  <c r="H118" i="6"/>
  <c r="G118" i="6"/>
  <c r="AB117" i="6"/>
  <c r="AA117" i="6"/>
  <c r="H117" i="6"/>
  <c r="G117" i="6"/>
  <c r="AB116" i="6"/>
  <c r="AA116" i="6"/>
  <c r="H116" i="6"/>
  <c r="G116" i="6"/>
  <c r="AB115" i="6"/>
  <c r="AA115" i="6"/>
  <c r="H115" i="6"/>
  <c r="G115" i="6"/>
  <c r="AB114" i="6"/>
  <c r="AA114" i="6"/>
  <c r="W114" i="6"/>
  <c r="V114" i="6"/>
  <c r="R114" i="6"/>
  <c r="Q114" i="6"/>
  <c r="M114" i="6"/>
  <c r="L114" i="6"/>
  <c r="H114" i="6"/>
  <c r="G114" i="6"/>
  <c r="AB113" i="6"/>
  <c r="AA113" i="6"/>
  <c r="W113" i="6"/>
  <c r="V113" i="6"/>
  <c r="R113" i="6"/>
  <c r="Q113" i="6"/>
  <c r="M113" i="6"/>
  <c r="L113" i="6"/>
  <c r="H113" i="6"/>
  <c r="G113" i="6"/>
  <c r="AB112" i="6"/>
  <c r="AA112" i="6"/>
  <c r="W112" i="6"/>
  <c r="V112" i="6"/>
  <c r="R112" i="6"/>
  <c r="Q112" i="6"/>
  <c r="M112" i="6"/>
  <c r="L112" i="6"/>
  <c r="H112" i="6"/>
  <c r="G112" i="6"/>
  <c r="AB111" i="6"/>
  <c r="AA111" i="6"/>
  <c r="W111" i="6"/>
  <c r="V111" i="6"/>
  <c r="R111" i="6"/>
  <c r="Q111" i="6"/>
  <c r="M111" i="6"/>
  <c r="L111" i="6"/>
  <c r="H111" i="6"/>
  <c r="G111" i="6"/>
  <c r="AB110" i="6"/>
  <c r="AA110" i="6"/>
  <c r="W110" i="6"/>
  <c r="V110" i="6"/>
  <c r="R110" i="6"/>
  <c r="Q110" i="6"/>
  <c r="M110" i="6"/>
  <c r="L110" i="6"/>
  <c r="H110" i="6"/>
  <c r="G110" i="6"/>
  <c r="AB109" i="6"/>
  <c r="AA109" i="6"/>
  <c r="W109" i="6"/>
  <c r="V109" i="6"/>
  <c r="R109" i="6"/>
  <c r="Q109" i="6"/>
  <c r="M109" i="6"/>
  <c r="L109" i="6"/>
  <c r="H109" i="6"/>
  <c r="G109" i="6"/>
  <c r="AB108" i="6"/>
  <c r="AA108" i="6"/>
  <c r="W108" i="6"/>
  <c r="V108" i="6"/>
  <c r="R108" i="6"/>
  <c r="Q108" i="6"/>
  <c r="M108" i="6"/>
  <c r="L108" i="6"/>
  <c r="H108" i="6"/>
  <c r="G108" i="6"/>
  <c r="AB107" i="6"/>
  <c r="AA107" i="6"/>
  <c r="W107" i="6"/>
  <c r="V107" i="6"/>
  <c r="R107" i="6"/>
  <c r="Q107" i="6"/>
  <c r="M107" i="6"/>
  <c r="L107" i="6"/>
  <c r="H107" i="6"/>
  <c r="H119" i="6" s="1"/>
  <c r="G107" i="6"/>
  <c r="Z106" i="6"/>
  <c r="U106" i="6"/>
  <c r="P106" i="6"/>
  <c r="K106" i="6"/>
  <c r="F106" i="6"/>
  <c r="Z105" i="6"/>
  <c r="U105" i="6"/>
  <c r="P105" i="6"/>
  <c r="K105" i="6"/>
  <c r="F105" i="6"/>
  <c r="AB104" i="6"/>
  <c r="AA104" i="6"/>
  <c r="H104" i="6"/>
  <c r="G104" i="6"/>
  <c r="AB103" i="6"/>
  <c r="AA103" i="6"/>
  <c r="H103" i="6"/>
  <c r="G103" i="6"/>
  <c r="AB102" i="6"/>
  <c r="AA102" i="6"/>
  <c r="H102" i="6"/>
  <c r="G102" i="6"/>
  <c r="AB101" i="6"/>
  <c r="AA101" i="6"/>
  <c r="H101" i="6"/>
  <c r="G101" i="6"/>
  <c r="AB100" i="6"/>
  <c r="AA100" i="6"/>
  <c r="H100" i="6"/>
  <c r="G100" i="6"/>
  <c r="AB99" i="6"/>
  <c r="AA99" i="6"/>
  <c r="H99" i="6"/>
  <c r="G99" i="6"/>
  <c r="AB98" i="6"/>
  <c r="AA98" i="6"/>
  <c r="H98" i="6"/>
  <c r="G98" i="6"/>
  <c r="AB97" i="6"/>
  <c r="AA97" i="6"/>
  <c r="W97" i="6"/>
  <c r="V97" i="6"/>
  <c r="R97" i="6"/>
  <c r="Q97" i="6"/>
  <c r="M97" i="6"/>
  <c r="L97" i="6"/>
  <c r="H97" i="6"/>
  <c r="G97" i="6"/>
  <c r="AB96" i="6"/>
  <c r="AA96" i="6"/>
  <c r="W96" i="6"/>
  <c r="V96" i="6"/>
  <c r="R96" i="6"/>
  <c r="Q96" i="6"/>
  <c r="M96" i="6"/>
  <c r="L96" i="6"/>
  <c r="H96" i="6"/>
  <c r="G96" i="6"/>
  <c r="AB95" i="6"/>
  <c r="AA95" i="6"/>
  <c r="W95" i="6"/>
  <c r="V95" i="6"/>
  <c r="R95" i="6"/>
  <c r="Q95" i="6"/>
  <c r="M95" i="6"/>
  <c r="L95" i="6"/>
  <c r="H95" i="6"/>
  <c r="G95" i="6"/>
  <c r="AB94" i="6"/>
  <c r="AA94" i="6"/>
  <c r="W94" i="6"/>
  <c r="V94" i="6"/>
  <c r="R94" i="6"/>
  <c r="Q94" i="6"/>
  <c r="M94" i="6"/>
  <c r="L94" i="6"/>
  <c r="H94" i="6"/>
  <c r="G94" i="6"/>
  <c r="AB93" i="6"/>
  <c r="AA93" i="6"/>
  <c r="W93" i="6"/>
  <c r="V93" i="6"/>
  <c r="R93" i="6"/>
  <c r="Q93" i="6"/>
  <c r="M93" i="6"/>
  <c r="L93" i="6"/>
  <c r="H93" i="6"/>
  <c r="G93" i="6"/>
  <c r="AB92" i="6"/>
  <c r="AA92" i="6"/>
  <c r="W92" i="6"/>
  <c r="V92" i="6"/>
  <c r="R92" i="6"/>
  <c r="Q92" i="6"/>
  <c r="M92" i="6"/>
  <c r="L92" i="6"/>
  <c r="H92" i="6"/>
  <c r="G92" i="6"/>
  <c r="AB91" i="6"/>
  <c r="AA91" i="6"/>
  <c r="W91" i="6"/>
  <c r="V91" i="6"/>
  <c r="R91" i="6"/>
  <c r="Q91" i="6"/>
  <c r="M91" i="6"/>
  <c r="L91" i="6"/>
  <c r="H91" i="6"/>
  <c r="G91" i="6"/>
  <c r="AB90" i="6"/>
  <c r="AA90" i="6"/>
  <c r="W90" i="6"/>
  <c r="W106" i="6" s="1"/>
  <c r="V90" i="6"/>
  <c r="R90" i="6"/>
  <c r="Q90" i="6"/>
  <c r="M90" i="6"/>
  <c r="M106" i="6" s="1"/>
  <c r="L90" i="6"/>
  <c r="H90" i="6"/>
  <c r="G90" i="6"/>
  <c r="Z89" i="6"/>
  <c r="U89" i="6"/>
  <c r="P89" i="6"/>
  <c r="K89" i="6"/>
  <c r="F89" i="6"/>
  <c r="Z88" i="6"/>
  <c r="U88" i="6"/>
  <c r="P88" i="6"/>
  <c r="K88" i="6"/>
  <c r="F88" i="6"/>
  <c r="AB87" i="6"/>
  <c r="AA87" i="6"/>
  <c r="W87" i="6"/>
  <c r="V87" i="6"/>
  <c r="R87" i="6"/>
  <c r="Q87" i="6"/>
  <c r="M87" i="6"/>
  <c r="L87" i="6"/>
  <c r="H87" i="6"/>
  <c r="G87" i="6"/>
  <c r="AB86" i="6"/>
  <c r="AA86" i="6"/>
  <c r="W86" i="6"/>
  <c r="V86" i="6"/>
  <c r="R86" i="6"/>
  <c r="Q86" i="6"/>
  <c r="M86" i="6"/>
  <c r="L86" i="6"/>
  <c r="H86" i="6"/>
  <c r="G86" i="6"/>
  <c r="AB85" i="6"/>
  <c r="AA85" i="6"/>
  <c r="W85" i="6"/>
  <c r="V85" i="6"/>
  <c r="R85" i="6"/>
  <c r="Q85" i="6"/>
  <c r="M85" i="6"/>
  <c r="L85" i="6"/>
  <c r="H85" i="6"/>
  <c r="G85" i="6"/>
  <c r="AB84" i="6"/>
  <c r="AA84" i="6"/>
  <c r="W84" i="6"/>
  <c r="V84" i="6"/>
  <c r="R84" i="6"/>
  <c r="Q84" i="6"/>
  <c r="M84" i="6"/>
  <c r="L84" i="6"/>
  <c r="H84" i="6"/>
  <c r="G84" i="6"/>
  <c r="AB83" i="6"/>
  <c r="AA83" i="6"/>
  <c r="W83" i="6"/>
  <c r="V83" i="6"/>
  <c r="R83" i="6"/>
  <c r="Q83" i="6"/>
  <c r="M83" i="6"/>
  <c r="L83" i="6"/>
  <c r="H83" i="6"/>
  <c r="G83" i="6"/>
  <c r="AB82" i="6"/>
  <c r="AA82" i="6"/>
  <c r="W82" i="6"/>
  <c r="V82" i="6"/>
  <c r="R82" i="6"/>
  <c r="Q82" i="6"/>
  <c r="M82" i="6"/>
  <c r="L82" i="6"/>
  <c r="H82" i="6"/>
  <c r="G82" i="6"/>
  <c r="AB81" i="6"/>
  <c r="AA81" i="6"/>
  <c r="W81" i="6"/>
  <c r="V81" i="6"/>
  <c r="R81" i="6"/>
  <c r="Q81" i="6"/>
  <c r="M81" i="6"/>
  <c r="M89" i="6" s="1"/>
  <c r="L81" i="6"/>
  <c r="H81" i="6"/>
  <c r="G81" i="6"/>
  <c r="Z78" i="6"/>
  <c r="U78" i="6"/>
  <c r="P78" i="6"/>
  <c r="K78" i="6"/>
  <c r="F78" i="6"/>
  <c r="Z77" i="6"/>
  <c r="U77" i="6"/>
  <c r="P77" i="6"/>
  <c r="K77" i="6"/>
  <c r="F77" i="6"/>
  <c r="AB76" i="6"/>
  <c r="AA76" i="6"/>
  <c r="H76" i="6"/>
  <c r="G76" i="6"/>
  <c r="AB75" i="6"/>
  <c r="AA75" i="6"/>
  <c r="H75" i="6"/>
  <c r="G75" i="6"/>
  <c r="AB74" i="6"/>
  <c r="AA74" i="6"/>
  <c r="H74" i="6"/>
  <c r="G74" i="6"/>
  <c r="AB73" i="6"/>
  <c r="AA73" i="6"/>
  <c r="H73" i="6"/>
  <c r="G73" i="6"/>
  <c r="AB72" i="6"/>
  <c r="AA72" i="6"/>
  <c r="H72" i="6"/>
  <c r="G72" i="6"/>
  <c r="AB71" i="6"/>
  <c r="AA71" i="6"/>
  <c r="H71" i="6"/>
  <c r="G71" i="6"/>
  <c r="AB70" i="6"/>
  <c r="AA70" i="6"/>
  <c r="H70" i="6"/>
  <c r="G70" i="6"/>
  <c r="AB69" i="6"/>
  <c r="AA69" i="6"/>
  <c r="W69" i="6"/>
  <c r="V69" i="6"/>
  <c r="R69" i="6"/>
  <c r="Q69" i="6"/>
  <c r="M69" i="6"/>
  <c r="L69" i="6"/>
  <c r="H69" i="6"/>
  <c r="G69" i="6"/>
  <c r="AB68" i="6"/>
  <c r="AA68" i="6"/>
  <c r="W68" i="6"/>
  <c r="V68" i="6"/>
  <c r="R68" i="6"/>
  <c r="Q68" i="6"/>
  <c r="M68" i="6"/>
  <c r="L68" i="6"/>
  <c r="H68" i="6"/>
  <c r="G68" i="6"/>
  <c r="AB67" i="6"/>
  <c r="AA67" i="6"/>
  <c r="W67" i="6"/>
  <c r="V67" i="6"/>
  <c r="R67" i="6"/>
  <c r="Q67" i="6"/>
  <c r="M67" i="6"/>
  <c r="L67" i="6"/>
  <c r="H67" i="6"/>
  <c r="G67" i="6"/>
  <c r="AB66" i="6"/>
  <c r="AA66" i="6"/>
  <c r="W66" i="6"/>
  <c r="V66" i="6"/>
  <c r="R66" i="6"/>
  <c r="Q66" i="6"/>
  <c r="M66" i="6"/>
  <c r="L66" i="6"/>
  <c r="H66" i="6"/>
  <c r="G66" i="6"/>
  <c r="AB65" i="6"/>
  <c r="AA65" i="6"/>
  <c r="W65" i="6"/>
  <c r="V65" i="6"/>
  <c r="R65" i="6"/>
  <c r="Q65" i="6"/>
  <c r="M65" i="6"/>
  <c r="L65" i="6"/>
  <c r="H65" i="6"/>
  <c r="G65" i="6"/>
  <c r="AB64" i="6"/>
  <c r="AA64" i="6"/>
  <c r="W64" i="6"/>
  <c r="V64" i="6"/>
  <c r="R64" i="6"/>
  <c r="Q64" i="6"/>
  <c r="M64" i="6"/>
  <c r="L64" i="6"/>
  <c r="H64" i="6"/>
  <c r="G64" i="6"/>
  <c r="AB63" i="6"/>
  <c r="AA63" i="6"/>
  <c r="W63" i="6"/>
  <c r="W77" i="6" s="1"/>
  <c r="V63" i="6"/>
  <c r="R63" i="6"/>
  <c r="Q63" i="6"/>
  <c r="M63" i="6"/>
  <c r="L63" i="6"/>
  <c r="H63" i="6"/>
  <c r="G63" i="6"/>
  <c r="Z62" i="6"/>
  <c r="U62" i="6"/>
  <c r="P62" i="6"/>
  <c r="K62" i="6"/>
  <c r="F62" i="6"/>
  <c r="Z61" i="6"/>
  <c r="U61" i="6"/>
  <c r="P61" i="6"/>
  <c r="K61" i="6"/>
  <c r="F61" i="6"/>
  <c r="AB60" i="6"/>
  <c r="AA60" i="6"/>
  <c r="H60" i="6"/>
  <c r="G60" i="6"/>
  <c r="AB59" i="6"/>
  <c r="AA59" i="6"/>
  <c r="H59" i="6"/>
  <c r="G59" i="6"/>
  <c r="AB58" i="6"/>
  <c r="AA58" i="6"/>
  <c r="H58" i="6"/>
  <c r="G58" i="6"/>
  <c r="AB57" i="6"/>
  <c r="AA57" i="6"/>
  <c r="H57" i="6"/>
  <c r="G57" i="6"/>
  <c r="AB56" i="6"/>
  <c r="AA56" i="6"/>
  <c r="H56" i="6"/>
  <c r="G56" i="6"/>
  <c r="AB55" i="6"/>
  <c r="AA55" i="6"/>
  <c r="W55" i="6"/>
  <c r="V55" i="6"/>
  <c r="R55" i="6"/>
  <c r="Q55" i="6"/>
  <c r="M55" i="6"/>
  <c r="L55" i="6"/>
  <c r="H55" i="6"/>
  <c r="G55" i="6"/>
  <c r="AB54" i="6"/>
  <c r="AA54" i="6"/>
  <c r="W54" i="6"/>
  <c r="V54" i="6"/>
  <c r="R54" i="6"/>
  <c r="Q54" i="6"/>
  <c r="M54" i="6"/>
  <c r="L54" i="6"/>
  <c r="H54" i="6"/>
  <c r="H61" i="6" s="1"/>
  <c r="G54" i="6"/>
  <c r="Z53" i="6"/>
  <c r="U53" i="6"/>
  <c r="P53" i="6"/>
  <c r="K53" i="6"/>
  <c r="F53" i="6"/>
  <c r="Z52" i="6"/>
  <c r="U52" i="6"/>
  <c r="P52" i="6"/>
  <c r="K52" i="6"/>
  <c r="F52" i="6"/>
  <c r="AB51" i="6"/>
  <c r="AA51" i="6"/>
  <c r="W51" i="6"/>
  <c r="V51" i="6"/>
  <c r="R51" i="6"/>
  <c r="Q51" i="6"/>
  <c r="M51" i="6"/>
  <c r="L51" i="6"/>
  <c r="H51" i="6"/>
  <c r="G51" i="6"/>
  <c r="AB50" i="6"/>
  <c r="AA50" i="6"/>
  <c r="W50" i="6"/>
  <c r="V50" i="6"/>
  <c r="R50" i="6"/>
  <c r="Q50" i="6"/>
  <c r="M50" i="6"/>
  <c r="L50" i="6"/>
  <c r="H50" i="6"/>
  <c r="G50" i="6"/>
  <c r="AB49" i="6"/>
  <c r="AA49" i="6"/>
  <c r="W49" i="6"/>
  <c r="V49" i="6"/>
  <c r="R49" i="6"/>
  <c r="Q49" i="6"/>
  <c r="M49" i="6"/>
  <c r="L49" i="6"/>
  <c r="H49" i="6"/>
  <c r="G49" i="6"/>
  <c r="AB48" i="6"/>
  <c r="AA48" i="6"/>
  <c r="W48" i="6"/>
  <c r="V48" i="6"/>
  <c r="R48" i="6"/>
  <c r="Q48" i="6"/>
  <c r="M48" i="6"/>
  <c r="L48" i="6"/>
  <c r="H48" i="6"/>
  <c r="G48" i="6"/>
  <c r="AB47" i="6"/>
  <c r="AA47" i="6"/>
  <c r="W47" i="6"/>
  <c r="V47" i="6"/>
  <c r="R47" i="6"/>
  <c r="Q47" i="6"/>
  <c r="M47" i="6"/>
  <c r="L47" i="6"/>
  <c r="H47" i="6"/>
  <c r="G47" i="6"/>
  <c r="AB46" i="6"/>
  <c r="AA46" i="6"/>
  <c r="W46" i="6"/>
  <c r="V46" i="6"/>
  <c r="R46" i="6"/>
  <c r="Q46" i="6"/>
  <c r="M46" i="6"/>
  <c r="L46" i="6"/>
  <c r="H46" i="6"/>
  <c r="G46" i="6"/>
  <c r="AB45" i="6"/>
  <c r="AA45" i="6"/>
  <c r="W45" i="6"/>
  <c r="V45" i="6"/>
  <c r="R45" i="6"/>
  <c r="Q45" i="6"/>
  <c r="M45" i="6"/>
  <c r="L45" i="6"/>
  <c r="H45" i="6"/>
  <c r="G45" i="6"/>
  <c r="AB44" i="6"/>
  <c r="AA44" i="6"/>
  <c r="W44" i="6"/>
  <c r="V44" i="6"/>
  <c r="R44" i="6"/>
  <c r="Q44" i="6"/>
  <c r="M44" i="6"/>
  <c r="M53" i="6" s="1"/>
  <c r="L44" i="6"/>
  <c r="H44" i="6"/>
  <c r="G44" i="6"/>
  <c r="Z43" i="6"/>
  <c r="U43" i="6"/>
  <c r="P43" i="6"/>
  <c r="K43" i="6"/>
  <c r="F43" i="6"/>
  <c r="Z42" i="6"/>
  <c r="U42" i="6"/>
  <c r="P42" i="6"/>
  <c r="K42" i="6"/>
  <c r="F42" i="6"/>
  <c r="AB41" i="6"/>
  <c r="AA41" i="6"/>
  <c r="W41" i="6"/>
  <c r="V41" i="6"/>
  <c r="R41" i="6"/>
  <c r="Q41" i="6"/>
  <c r="M41" i="6"/>
  <c r="L41" i="6"/>
  <c r="H41" i="6"/>
  <c r="G41" i="6"/>
  <c r="AB40" i="6"/>
  <c r="AA40" i="6"/>
  <c r="W40" i="6"/>
  <c r="V40" i="6"/>
  <c r="R40" i="6"/>
  <c r="Q40" i="6"/>
  <c r="M40" i="6"/>
  <c r="L40" i="6"/>
  <c r="H40" i="6"/>
  <c r="G40" i="6"/>
  <c r="AB39" i="6"/>
  <c r="AA39" i="6"/>
  <c r="W39" i="6"/>
  <c r="V39" i="6"/>
  <c r="R39" i="6"/>
  <c r="Q39" i="6"/>
  <c r="M39" i="6"/>
  <c r="L39" i="6"/>
  <c r="H39" i="6"/>
  <c r="G39" i="6"/>
  <c r="AB38" i="6"/>
  <c r="AA38" i="6"/>
  <c r="W38" i="6"/>
  <c r="V38" i="6"/>
  <c r="R38" i="6"/>
  <c r="Q38" i="6"/>
  <c r="M38" i="6"/>
  <c r="L38" i="6"/>
  <c r="H38" i="6"/>
  <c r="G38" i="6"/>
  <c r="AB37" i="6"/>
  <c r="AA37" i="6"/>
  <c r="W37" i="6"/>
  <c r="V37" i="6"/>
  <c r="R37" i="6"/>
  <c r="Q37" i="6"/>
  <c r="M37" i="6"/>
  <c r="L37" i="6"/>
  <c r="H37" i="6"/>
  <c r="G37" i="6"/>
  <c r="AB36" i="6"/>
  <c r="AA36" i="6"/>
  <c r="W36" i="6"/>
  <c r="V36" i="6"/>
  <c r="R36" i="6"/>
  <c r="Q36" i="6"/>
  <c r="M36" i="6"/>
  <c r="L36" i="6"/>
  <c r="H36" i="6"/>
  <c r="G36" i="6"/>
  <c r="AB35" i="6"/>
  <c r="AA35" i="6"/>
  <c r="W35" i="6"/>
  <c r="W43" i="6" s="1"/>
  <c r="V35" i="6"/>
  <c r="R35" i="6"/>
  <c r="Q35" i="6"/>
  <c r="M35" i="6"/>
  <c r="M43" i="6" s="1"/>
  <c r="L35" i="6"/>
  <c r="H35" i="6"/>
  <c r="G35" i="6"/>
  <c r="Z34" i="6"/>
  <c r="U34" i="6"/>
  <c r="P34" i="6"/>
  <c r="K34" i="6"/>
  <c r="F34" i="6"/>
  <c r="Z33" i="6"/>
  <c r="U33" i="6"/>
  <c r="P33" i="6"/>
  <c r="K33" i="6"/>
  <c r="F33" i="6"/>
  <c r="AB32" i="6"/>
  <c r="AA32" i="6"/>
  <c r="W32" i="6"/>
  <c r="V32" i="6"/>
  <c r="R32" i="6"/>
  <c r="Q32" i="6"/>
  <c r="M32" i="6"/>
  <c r="L32" i="6"/>
  <c r="H32" i="6"/>
  <c r="G32" i="6"/>
  <c r="AB31" i="6"/>
  <c r="AA31" i="6"/>
  <c r="W31" i="6"/>
  <c r="V31" i="6"/>
  <c r="R31" i="6"/>
  <c r="Q31" i="6"/>
  <c r="M31" i="6"/>
  <c r="L31" i="6"/>
  <c r="H31" i="6"/>
  <c r="G31" i="6"/>
  <c r="AB30" i="6"/>
  <c r="AA30" i="6"/>
  <c r="H30" i="6"/>
  <c r="G30" i="6"/>
  <c r="AB29" i="6"/>
  <c r="AA29" i="6"/>
  <c r="W29" i="6"/>
  <c r="V29" i="6"/>
  <c r="R29" i="6"/>
  <c r="Q29" i="6"/>
  <c r="M29" i="6"/>
  <c r="L29" i="6"/>
  <c r="H29" i="6"/>
  <c r="G29" i="6"/>
  <c r="AB28" i="6"/>
  <c r="AA28" i="6"/>
  <c r="W28" i="6"/>
  <c r="V28" i="6"/>
  <c r="R28" i="6"/>
  <c r="Q28" i="6"/>
  <c r="M28" i="6"/>
  <c r="L28" i="6"/>
  <c r="H28" i="6"/>
  <c r="G28" i="6"/>
  <c r="AB27" i="6"/>
  <c r="AA27" i="6"/>
  <c r="W27" i="6"/>
  <c r="V27" i="6"/>
  <c r="R27" i="6"/>
  <c r="Q27" i="6"/>
  <c r="M27" i="6"/>
  <c r="L27" i="6"/>
  <c r="H27" i="6"/>
  <c r="G27" i="6"/>
  <c r="AB26" i="6"/>
  <c r="AA26" i="6"/>
  <c r="W26" i="6"/>
  <c r="V26" i="6"/>
  <c r="R26" i="6"/>
  <c r="Q26" i="6"/>
  <c r="M26" i="6"/>
  <c r="L26" i="6"/>
  <c r="H26" i="6"/>
  <c r="G26" i="6"/>
  <c r="AB25" i="6"/>
  <c r="AA25" i="6"/>
  <c r="W25" i="6"/>
  <c r="V25" i="6"/>
  <c r="R25" i="6"/>
  <c r="Q25" i="6"/>
  <c r="M25" i="6"/>
  <c r="L25" i="6"/>
  <c r="H25" i="6"/>
  <c r="G25" i="6"/>
  <c r="AB24" i="6"/>
  <c r="AA24" i="6"/>
  <c r="W24" i="6"/>
  <c r="V24" i="6"/>
  <c r="R24" i="6"/>
  <c r="Q24" i="6"/>
  <c r="M24" i="6"/>
  <c r="L24" i="6"/>
  <c r="H24" i="6"/>
  <c r="G24" i="6"/>
  <c r="AB23" i="6"/>
  <c r="AA23" i="6"/>
  <c r="H23" i="6"/>
  <c r="G23" i="6"/>
  <c r="AB22" i="6"/>
  <c r="AA22" i="6"/>
  <c r="W22" i="6"/>
  <c r="V22" i="6"/>
  <c r="R22" i="6"/>
  <c r="Q22" i="6"/>
  <c r="M22" i="6"/>
  <c r="L22" i="6"/>
  <c r="H22" i="6"/>
  <c r="G22" i="6"/>
  <c r="AB21" i="6"/>
  <c r="AA21" i="6"/>
  <c r="W21" i="6"/>
  <c r="V21" i="6"/>
  <c r="R21" i="6"/>
  <c r="Q21" i="6"/>
  <c r="M21" i="6"/>
  <c r="L21" i="6"/>
  <c r="H21" i="6"/>
  <c r="H34" i="6" s="1"/>
  <c r="G21" i="6"/>
  <c r="Z20" i="6"/>
  <c r="U20" i="6"/>
  <c r="P20" i="6"/>
  <c r="K20" i="6"/>
  <c r="F20" i="6"/>
  <c r="Z19" i="6"/>
  <c r="U19" i="6"/>
  <c r="P19" i="6"/>
  <c r="K19" i="6"/>
  <c r="F19" i="6"/>
  <c r="AB18" i="6"/>
  <c r="AA18" i="6"/>
  <c r="W18" i="6"/>
  <c r="V18" i="6"/>
  <c r="R18" i="6"/>
  <c r="Q18" i="6"/>
  <c r="M18" i="6"/>
  <c r="L18" i="6"/>
  <c r="H18" i="6"/>
  <c r="G18" i="6"/>
  <c r="AB17" i="6"/>
  <c r="AA17" i="6"/>
  <c r="W17" i="6"/>
  <c r="V17" i="6"/>
  <c r="R17" i="6"/>
  <c r="Q17" i="6"/>
  <c r="M17" i="6"/>
  <c r="L17" i="6"/>
  <c r="H17" i="6"/>
  <c r="G17" i="6"/>
  <c r="AB16" i="6"/>
  <c r="AA16" i="6"/>
  <c r="H16" i="6"/>
  <c r="G16" i="6"/>
  <c r="AB15" i="6"/>
  <c r="AA15" i="6"/>
  <c r="H15" i="6"/>
  <c r="G15" i="6"/>
  <c r="AB14" i="6"/>
  <c r="AA14" i="6"/>
  <c r="H14" i="6"/>
  <c r="G14" i="6"/>
  <c r="AB13" i="6"/>
  <c r="AA13" i="6"/>
  <c r="H13" i="6"/>
  <c r="G13" i="6"/>
  <c r="AB12" i="6"/>
  <c r="AA12" i="6"/>
  <c r="H12" i="6"/>
  <c r="G12" i="6"/>
  <c r="AB11" i="6"/>
  <c r="AA11" i="6"/>
  <c r="W11" i="6"/>
  <c r="V11" i="6"/>
  <c r="R11" i="6"/>
  <c r="Q11" i="6"/>
  <c r="M11" i="6"/>
  <c r="L11" i="6"/>
  <c r="H11" i="6"/>
  <c r="G11" i="6"/>
  <c r="AB10" i="6"/>
  <c r="AA10" i="6"/>
  <c r="W10" i="6"/>
  <c r="V10" i="6"/>
  <c r="R10" i="6"/>
  <c r="Q10" i="6"/>
  <c r="M10" i="6"/>
  <c r="L10" i="6"/>
  <c r="H10" i="6"/>
  <c r="G10" i="6"/>
  <c r="AB9" i="6"/>
  <c r="AA9" i="6"/>
  <c r="W9" i="6"/>
  <c r="V9" i="6"/>
  <c r="R9" i="6"/>
  <c r="Q9" i="6"/>
  <c r="M9" i="6"/>
  <c r="L9" i="6"/>
  <c r="H9" i="6"/>
  <c r="G9" i="6"/>
  <c r="AB8" i="6"/>
  <c r="AA8" i="6"/>
  <c r="W8" i="6"/>
  <c r="V8" i="6"/>
  <c r="R8" i="6"/>
  <c r="Q8" i="6"/>
  <c r="M8" i="6"/>
  <c r="L8" i="6"/>
  <c r="H8" i="6"/>
  <c r="G8" i="6"/>
  <c r="AB7" i="6"/>
  <c r="AA7" i="6"/>
  <c r="W7" i="6"/>
  <c r="V7" i="6"/>
  <c r="R7" i="6"/>
  <c r="Q7" i="6"/>
  <c r="M7" i="6"/>
  <c r="L7" i="6"/>
  <c r="H7" i="6"/>
  <c r="G7" i="6"/>
  <c r="AB6" i="6"/>
  <c r="AA6" i="6"/>
  <c r="W6" i="6"/>
  <c r="V6" i="6"/>
  <c r="R6" i="6"/>
  <c r="Q6" i="6"/>
  <c r="M6" i="6"/>
  <c r="L6" i="6"/>
  <c r="H6" i="6"/>
  <c r="G6" i="6"/>
  <c r="AB5" i="6"/>
  <c r="AA5" i="6"/>
  <c r="W5" i="6"/>
  <c r="V5" i="6"/>
  <c r="R5" i="6"/>
  <c r="Q5" i="6"/>
  <c r="M5" i="6"/>
  <c r="L5" i="6"/>
  <c r="H5" i="6"/>
  <c r="G5" i="6"/>
  <c r="AB4" i="6"/>
  <c r="AA4" i="6"/>
  <c r="W4" i="6"/>
  <c r="V4" i="6"/>
  <c r="R4" i="6"/>
  <c r="Q4" i="6"/>
  <c r="M4" i="6"/>
  <c r="M20" i="6" s="1"/>
  <c r="L4" i="6"/>
  <c r="H4" i="6"/>
  <c r="G4" i="6"/>
  <c r="Z172" i="1"/>
  <c r="W163" i="1"/>
  <c r="W162" i="1"/>
  <c r="W161" i="1"/>
  <c r="W160" i="1"/>
  <c r="W159" i="1"/>
  <c r="W158" i="1"/>
  <c r="W157" i="1"/>
  <c r="R163" i="1"/>
  <c r="R162" i="1"/>
  <c r="R161" i="1"/>
  <c r="R160" i="1"/>
  <c r="R159" i="1"/>
  <c r="R158" i="1"/>
  <c r="R157" i="1"/>
  <c r="M163" i="1"/>
  <c r="M162" i="1"/>
  <c r="M161" i="1"/>
  <c r="M160" i="1"/>
  <c r="M159" i="1"/>
  <c r="M158" i="1"/>
  <c r="M157" i="1"/>
  <c r="W152" i="1"/>
  <c r="W151" i="1"/>
  <c r="W150" i="1"/>
  <c r="W149" i="1"/>
  <c r="W148" i="1"/>
  <c r="W147" i="1"/>
  <c r="W146" i="1"/>
  <c r="R152" i="1"/>
  <c r="R151" i="1"/>
  <c r="R150" i="1"/>
  <c r="R149" i="1"/>
  <c r="R148" i="1"/>
  <c r="R147" i="1"/>
  <c r="R146" i="1"/>
  <c r="M152" i="1"/>
  <c r="M151" i="1"/>
  <c r="M150" i="1"/>
  <c r="M149" i="1"/>
  <c r="M148" i="1"/>
  <c r="M147" i="1"/>
  <c r="M146" i="1"/>
  <c r="W136" i="1"/>
  <c r="W135" i="1"/>
  <c r="R136" i="1"/>
  <c r="R135" i="1"/>
  <c r="M136" i="1"/>
  <c r="M135" i="1"/>
  <c r="W128" i="1"/>
  <c r="W127" i="1"/>
  <c r="W126" i="1"/>
  <c r="W125" i="1"/>
  <c r="W124" i="1"/>
  <c r="W123" i="1"/>
  <c r="W122" i="1"/>
  <c r="W121" i="1"/>
  <c r="R128" i="1"/>
  <c r="R127" i="1"/>
  <c r="R126" i="1"/>
  <c r="R125" i="1"/>
  <c r="R124" i="1"/>
  <c r="R123" i="1"/>
  <c r="R122" i="1"/>
  <c r="R121" i="1"/>
  <c r="M128" i="1"/>
  <c r="M127" i="1"/>
  <c r="M126" i="1"/>
  <c r="M125" i="1"/>
  <c r="M124" i="1"/>
  <c r="M123" i="1"/>
  <c r="M122" i="1"/>
  <c r="M121" i="1"/>
  <c r="W114" i="1"/>
  <c r="W113" i="1"/>
  <c r="W112" i="1"/>
  <c r="W111" i="1"/>
  <c r="W110" i="1"/>
  <c r="W109" i="1"/>
  <c r="W108" i="1"/>
  <c r="W107" i="1"/>
  <c r="R114" i="1"/>
  <c r="R113" i="1"/>
  <c r="R112" i="1"/>
  <c r="R111" i="1"/>
  <c r="R110" i="1"/>
  <c r="R109" i="1"/>
  <c r="R108" i="1"/>
  <c r="R107" i="1"/>
  <c r="M114" i="1"/>
  <c r="M113" i="1"/>
  <c r="M112" i="1"/>
  <c r="M111" i="1"/>
  <c r="M110" i="1"/>
  <c r="M109" i="1"/>
  <c r="M108" i="1"/>
  <c r="M107" i="1"/>
  <c r="W97" i="1"/>
  <c r="W96" i="1"/>
  <c r="W95" i="1"/>
  <c r="W94" i="1"/>
  <c r="W93" i="1"/>
  <c r="W92" i="1"/>
  <c r="W91" i="1"/>
  <c r="W90" i="1"/>
  <c r="R97" i="1"/>
  <c r="R96" i="1"/>
  <c r="R95" i="1"/>
  <c r="R94" i="1"/>
  <c r="R93" i="1"/>
  <c r="R92" i="1"/>
  <c r="R91" i="1"/>
  <c r="R90" i="1"/>
  <c r="M97" i="1"/>
  <c r="M96" i="1"/>
  <c r="M95" i="1"/>
  <c r="M94" i="1"/>
  <c r="M93" i="1"/>
  <c r="M92" i="1"/>
  <c r="M91" i="1"/>
  <c r="M90" i="1"/>
  <c r="W87" i="1"/>
  <c r="W86" i="1"/>
  <c r="W85" i="1"/>
  <c r="W84" i="1"/>
  <c r="W83" i="1"/>
  <c r="W82" i="1"/>
  <c r="W81" i="1"/>
  <c r="R87" i="1"/>
  <c r="R86" i="1"/>
  <c r="R85" i="1"/>
  <c r="R84" i="1"/>
  <c r="R83" i="1"/>
  <c r="R82" i="1"/>
  <c r="R81" i="1"/>
  <c r="M87" i="1"/>
  <c r="M86" i="1"/>
  <c r="M85" i="1"/>
  <c r="M84" i="1"/>
  <c r="M83" i="1"/>
  <c r="M82" i="1"/>
  <c r="M81" i="1"/>
  <c r="W69" i="1"/>
  <c r="W68" i="1"/>
  <c r="W67" i="1"/>
  <c r="W66" i="1"/>
  <c r="W65" i="1"/>
  <c r="W64" i="1"/>
  <c r="W63" i="1"/>
  <c r="R69" i="1"/>
  <c r="R68" i="1"/>
  <c r="R67" i="1"/>
  <c r="R66" i="1"/>
  <c r="R65" i="1"/>
  <c r="R64" i="1"/>
  <c r="R63" i="1"/>
  <c r="M64" i="1"/>
  <c r="M65" i="1"/>
  <c r="M66" i="1"/>
  <c r="M67" i="1"/>
  <c r="M68" i="1"/>
  <c r="M69" i="1"/>
  <c r="M63" i="1"/>
  <c r="AB54" i="1"/>
  <c r="W55" i="1"/>
  <c r="W54" i="1"/>
  <c r="R55" i="1"/>
  <c r="R54" i="1"/>
  <c r="M55" i="1"/>
  <c r="M54" i="1"/>
  <c r="H51" i="1"/>
  <c r="H50" i="1"/>
  <c r="H49" i="1"/>
  <c r="H48" i="1"/>
  <c r="H47" i="1"/>
  <c r="H46" i="1"/>
  <c r="H45" i="1"/>
  <c r="H44" i="1"/>
  <c r="M51" i="1"/>
  <c r="M50" i="1"/>
  <c r="M49" i="1"/>
  <c r="M48" i="1"/>
  <c r="M47" i="1"/>
  <c r="M46" i="1"/>
  <c r="M45" i="1"/>
  <c r="M44" i="1"/>
  <c r="R51" i="1"/>
  <c r="R50" i="1"/>
  <c r="R49" i="1"/>
  <c r="R48" i="1"/>
  <c r="R47" i="1"/>
  <c r="R46" i="1"/>
  <c r="R45" i="1"/>
  <c r="R44" i="1"/>
  <c r="W51" i="1"/>
  <c r="W50" i="1"/>
  <c r="W49" i="1"/>
  <c r="W48" i="1"/>
  <c r="W47" i="1"/>
  <c r="W46" i="1"/>
  <c r="W45" i="1"/>
  <c r="W44" i="1"/>
  <c r="H41" i="1"/>
  <c r="H40" i="1"/>
  <c r="H39" i="1"/>
  <c r="H38" i="1"/>
  <c r="H37" i="1"/>
  <c r="H36" i="1"/>
  <c r="H35" i="1"/>
  <c r="M41" i="1"/>
  <c r="M40" i="1"/>
  <c r="M39" i="1"/>
  <c r="M38" i="1"/>
  <c r="M37" i="1"/>
  <c r="M36" i="1"/>
  <c r="M35" i="1"/>
  <c r="R41" i="1"/>
  <c r="R40" i="1"/>
  <c r="R39" i="1"/>
  <c r="R38" i="1"/>
  <c r="R37" i="1"/>
  <c r="R36" i="1"/>
  <c r="R35" i="1"/>
  <c r="W41" i="1"/>
  <c r="W40" i="1"/>
  <c r="W39" i="1"/>
  <c r="W38" i="1"/>
  <c r="W37" i="1"/>
  <c r="W36" i="1"/>
  <c r="W35" i="1"/>
  <c r="H174" i="1"/>
  <c r="H175" i="1"/>
  <c r="H173" i="1"/>
  <c r="AB174" i="1"/>
  <c r="AB175" i="1"/>
  <c r="AB173" i="1"/>
  <c r="AB176" i="1" s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57" i="1"/>
  <c r="AB147" i="1"/>
  <c r="AB148" i="1"/>
  <c r="AB149" i="1"/>
  <c r="AB150" i="1"/>
  <c r="AB151" i="1"/>
  <c r="AB152" i="1"/>
  <c r="AB153" i="1"/>
  <c r="AB154" i="1"/>
  <c r="AB146" i="1"/>
  <c r="AB136" i="1"/>
  <c r="AB137" i="1"/>
  <c r="AB138" i="1"/>
  <c r="AB139" i="1"/>
  <c r="AB140" i="1"/>
  <c r="AB141" i="1"/>
  <c r="AB142" i="1"/>
  <c r="AB143" i="1"/>
  <c r="AB135" i="1"/>
  <c r="AB122" i="1"/>
  <c r="AB123" i="1"/>
  <c r="AB124" i="1"/>
  <c r="AB125" i="1"/>
  <c r="AB126" i="1"/>
  <c r="AB127" i="1"/>
  <c r="AB128" i="1"/>
  <c r="AB129" i="1"/>
  <c r="AB130" i="1"/>
  <c r="AB131" i="1"/>
  <c r="AB132" i="1"/>
  <c r="AB121" i="1"/>
  <c r="AB108" i="1"/>
  <c r="AB109" i="1"/>
  <c r="AB110" i="1"/>
  <c r="AB111" i="1"/>
  <c r="AB112" i="1"/>
  <c r="AB113" i="1"/>
  <c r="AB114" i="1"/>
  <c r="AB115" i="1"/>
  <c r="AB116" i="1"/>
  <c r="AB117" i="1"/>
  <c r="AB118" i="1"/>
  <c r="AB107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90" i="1"/>
  <c r="AB82" i="1"/>
  <c r="AB83" i="1"/>
  <c r="AB84" i="1"/>
  <c r="AB85" i="1"/>
  <c r="AB86" i="1"/>
  <c r="AB87" i="1"/>
  <c r="AB81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63" i="1"/>
  <c r="AB55" i="1"/>
  <c r="AB56" i="1"/>
  <c r="AB57" i="1"/>
  <c r="AB58" i="1"/>
  <c r="AB59" i="1"/>
  <c r="AB60" i="1"/>
  <c r="AB45" i="1"/>
  <c r="AB46" i="1"/>
  <c r="AB47" i="1"/>
  <c r="AB48" i="1"/>
  <c r="AB49" i="1"/>
  <c r="AB50" i="1"/>
  <c r="AB51" i="1"/>
  <c r="AB44" i="1"/>
  <c r="AB36" i="1"/>
  <c r="AB37" i="1"/>
  <c r="AB38" i="1"/>
  <c r="AB39" i="1"/>
  <c r="AB40" i="1"/>
  <c r="AB41" i="1"/>
  <c r="AB35" i="1"/>
  <c r="AB22" i="1"/>
  <c r="AB23" i="1"/>
  <c r="AB24" i="1"/>
  <c r="AB25" i="1"/>
  <c r="AB26" i="1"/>
  <c r="AB27" i="1"/>
  <c r="AB28" i="1"/>
  <c r="AB29" i="1"/>
  <c r="AB30" i="1"/>
  <c r="AB31" i="1"/>
  <c r="AB32" i="1"/>
  <c r="AB21" i="1"/>
  <c r="W32" i="1"/>
  <c r="W31" i="1"/>
  <c r="W29" i="1"/>
  <c r="W28" i="1"/>
  <c r="W27" i="1"/>
  <c r="W26" i="1"/>
  <c r="W25" i="1"/>
  <c r="W24" i="1"/>
  <c r="W22" i="1"/>
  <c r="W21" i="1"/>
  <c r="R32" i="1"/>
  <c r="R31" i="1"/>
  <c r="R29" i="1"/>
  <c r="R28" i="1"/>
  <c r="R27" i="1"/>
  <c r="R26" i="1"/>
  <c r="R25" i="1"/>
  <c r="R24" i="1"/>
  <c r="R22" i="1"/>
  <c r="R21" i="1"/>
  <c r="M32" i="1"/>
  <c r="M31" i="1"/>
  <c r="M29" i="1"/>
  <c r="M28" i="1"/>
  <c r="M27" i="1"/>
  <c r="M26" i="1"/>
  <c r="M25" i="1"/>
  <c r="M24" i="1"/>
  <c r="M22" i="1"/>
  <c r="M21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W18" i="1"/>
  <c r="W11" i="1"/>
  <c r="W10" i="1"/>
  <c r="W9" i="1"/>
  <c r="W8" i="1"/>
  <c r="W7" i="1"/>
  <c r="W6" i="1"/>
  <c r="W5" i="1"/>
  <c r="W4" i="1"/>
  <c r="R18" i="1"/>
  <c r="R17" i="1"/>
  <c r="R11" i="1"/>
  <c r="R10" i="1"/>
  <c r="R9" i="1"/>
  <c r="R8" i="1"/>
  <c r="R6" i="1"/>
  <c r="R5" i="1"/>
  <c r="R4" i="1"/>
  <c r="M18" i="1"/>
  <c r="M17" i="1"/>
  <c r="M11" i="1"/>
  <c r="M10" i="1"/>
  <c r="M9" i="1"/>
  <c r="M8" i="1"/>
  <c r="M7" i="1"/>
  <c r="M6" i="1"/>
  <c r="M5" i="1"/>
  <c r="M4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156" i="1"/>
  <c r="F155" i="1"/>
  <c r="K156" i="1"/>
  <c r="K155" i="1"/>
  <c r="P156" i="1"/>
  <c r="P155" i="1"/>
  <c r="U156" i="1"/>
  <c r="U155" i="1"/>
  <c r="Z156" i="1"/>
  <c r="Z155" i="1"/>
  <c r="H154" i="1"/>
  <c r="H153" i="1"/>
  <c r="H152" i="1"/>
  <c r="H151" i="1"/>
  <c r="H150" i="1"/>
  <c r="H149" i="1"/>
  <c r="H148" i="1"/>
  <c r="H147" i="1"/>
  <c r="H146" i="1"/>
  <c r="H143" i="1"/>
  <c r="H142" i="1"/>
  <c r="H141" i="1"/>
  <c r="H140" i="1"/>
  <c r="H139" i="1"/>
  <c r="H138" i="1"/>
  <c r="H137" i="1"/>
  <c r="H136" i="1"/>
  <c r="H135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7" i="1"/>
  <c r="H86" i="1"/>
  <c r="H85" i="1"/>
  <c r="H84" i="1"/>
  <c r="H83" i="1"/>
  <c r="H82" i="1"/>
  <c r="H81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0" i="1"/>
  <c r="H59" i="1"/>
  <c r="H58" i="1"/>
  <c r="H57" i="1"/>
  <c r="H56" i="1"/>
  <c r="H55" i="1"/>
  <c r="H54" i="1"/>
  <c r="H32" i="1"/>
  <c r="H22" i="1"/>
  <c r="H23" i="1"/>
  <c r="H24" i="1"/>
  <c r="H25" i="1"/>
  <c r="H26" i="1"/>
  <c r="H27" i="1"/>
  <c r="H28" i="1"/>
  <c r="H29" i="1"/>
  <c r="H30" i="1"/>
  <c r="H31" i="1"/>
  <c r="H21" i="1"/>
  <c r="AB133" i="7" l="1"/>
  <c r="AB78" i="7"/>
  <c r="H177" i="1"/>
  <c r="M105" i="1"/>
  <c r="R105" i="1"/>
  <c r="M119" i="1"/>
  <c r="M77" i="6"/>
  <c r="W134" i="6"/>
  <c r="H145" i="1"/>
  <c r="H155" i="1"/>
  <c r="W19" i="6"/>
  <c r="R42" i="6"/>
  <c r="AB42" i="6"/>
  <c r="AB52" i="6"/>
  <c r="R78" i="6"/>
  <c r="AB78" i="6"/>
  <c r="AB88" i="6"/>
  <c r="R105" i="6"/>
  <c r="AB105" i="6"/>
  <c r="R133" i="6"/>
  <c r="R171" i="6"/>
  <c r="M19" i="7"/>
  <c r="H34" i="7"/>
  <c r="M43" i="7"/>
  <c r="W43" i="7"/>
  <c r="M53" i="7"/>
  <c r="H61" i="7"/>
  <c r="M77" i="7"/>
  <c r="AB171" i="1"/>
  <c r="AB20" i="6"/>
  <c r="AB177" i="1"/>
  <c r="H176" i="1"/>
  <c r="H156" i="1"/>
  <c r="AB34" i="7"/>
  <c r="AB61" i="7"/>
  <c r="AB119" i="7"/>
  <c r="AB144" i="7"/>
  <c r="AB156" i="7"/>
  <c r="AB171" i="7"/>
  <c r="W155" i="7"/>
  <c r="W19" i="7"/>
  <c r="W33" i="7"/>
  <c r="W53" i="7"/>
  <c r="W62" i="7"/>
  <c r="W89" i="7"/>
  <c r="W120" i="7"/>
  <c r="W145" i="7"/>
  <c r="R20" i="7"/>
  <c r="R34" i="7"/>
  <c r="R52" i="7"/>
  <c r="R61" i="7"/>
  <c r="R88" i="7"/>
  <c r="R119" i="7"/>
  <c r="R144" i="7"/>
  <c r="R156" i="7"/>
  <c r="R171" i="7"/>
  <c r="M155" i="7"/>
  <c r="M33" i="7"/>
  <c r="M62" i="7"/>
  <c r="M120" i="7"/>
  <c r="M145" i="7"/>
  <c r="H144" i="7"/>
  <c r="H20" i="7"/>
  <c r="H42" i="7"/>
  <c r="H52" i="7"/>
  <c r="H78" i="7"/>
  <c r="H88" i="7"/>
  <c r="H105" i="7"/>
  <c r="H133" i="7"/>
  <c r="H156" i="7"/>
  <c r="H171" i="7"/>
  <c r="AB133" i="6"/>
  <c r="AB156" i="6"/>
  <c r="AB171" i="6"/>
  <c r="AB119" i="6"/>
  <c r="AB144" i="6"/>
  <c r="AB34" i="6"/>
  <c r="AB61" i="6"/>
  <c r="W53" i="6"/>
  <c r="W62" i="6"/>
  <c r="W89" i="6"/>
  <c r="W120" i="6"/>
  <c r="W145" i="6"/>
  <c r="W33" i="6"/>
  <c r="W155" i="6"/>
  <c r="R156" i="6"/>
  <c r="R34" i="6"/>
  <c r="R52" i="6"/>
  <c r="R61" i="6"/>
  <c r="R88" i="6"/>
  <c r="R119" i="6"/>
  <c r="R144" i="6"/>
  <c r="R20" i="6"/>
  <c r="M33" i="6"/>
  <c r="M62" i="6"/>
  <c r="M120" i="6"/>
  <c r="M145" i="6"/>
  <c r="M155" i="6"/>
  <c r="H144" i="6"/>
  <c r="H20" i="6"/>
  <c r="H42" i="6"/>
  <c r="H52" i="6"/>
  <c r="H78" i="6"/>
  <c r="H88" i="6"/>
  <c r="H105" i="6"/>
  <c r="H133" i="6"/>
  <c r="H156" i="6"/>
  <c r="H171" i="6"/>
  <c r="H19" i="7"/>
  <c r="R19" i="7"/>
  <c r="AB19" i="7"/>
  <c r="M20" i="7"/>
  <c r="W20" i="7"/>
  <c r="H33" i="7"/>
  <c r="R33" i="7"/>
  <c r="AB33" i="7"/>
  <c r="M34" i="7"/>
  <c r="W34" i="7"/>
  <c r="M42" i="7"/>
  <c r="W42" i="7"/>
  <c r="H43" i="7"/>
  <c r="R43" i="7"/>
  <c r="AB43" i="7"/>
  <c r="M52" i="7"/>
  <c r="W52" i="7"/>
  <c r="H53" i="7"/>
  <c r="R53" i="7"/>
  <c r="AB53" i="7"/>
  <c r="M61" i="7"/>
  <c r="W61" i="7"/>
  <c r="H62" i="7"/>
  <c r="R62" i="7"/>
  <c r="AB62" i="7"/>
  <c r="H77" i="7"/>
  <c r="R77" i="7"/>
  <c r="AB77" i="7"/>
  <c r="M78" i="7"/>
  <c r="W78" i="7"/>
  <c r="M88" i="7"/>
  <c r="W88" i="7"/>
  <c r="H89" i="7"/>
  <c r="R89" i="7"/>
  <c r="AB89" i="7"/>
  <c r="M105" i="7"/>
  <c r="W105" i="7"/>
  <c r="H106" i="7"/>
  <c r="R106" i="7"/>
  <c r="AB106" i="7"/>
  <c r="M119" i="7"/>
  <c r="W119" i="7"/>
  <c r="H120" i="7"/>
  <c r="R120" i="7"/>
  <c r="AB120" i="7"/>
  <c r="M133" i="7"/>
  <c r="W133" i="7"/>
  <c r="H134" i="7"/>
  <c r="R134" i="7"/>
  <c r="AB134" i="7"/>
  <c r="M144" i="7"/>
  <c r="W144" i="7"/>
  <c r="H145" i="7"/>
  <c r="R145" i="7"/>
  <c r="AB145" i="7"/>
  <c r="H155" i="7"/>
  <c r="R155" i="7"/>
  <c r="AB155" i="7"/>
  <c r="M156" i="7"/>
  <c r="W156" i="7"/>
  <c r="M171" i="7"/>
  <c r="W171" i="7"/>
  <c r="H172" i="7"/>
  <c r="R172" i="7"/>
  <c r="AB172" i="7"/>
  <c r="H177" i="7"/>
  <c r="M19" i="6"/>
  <c r="H19" i="6"/>
  <c r="R19" i="6"/>
  <c r="AB19" i="6"/>
  <c r="H33" i="6"/>
  <c r="R33" i="6"/>
  <c r="AB33" i="6"/>
  <c r="M34" i="6"/>
  <c r="W34" i="6"/>
  <c r="M42" i="6"/>
  <c r="W42" i="6"/>
  <c r="H43" i="6"/>
  <c r="R43" i="6"/>
  <c r="AB43" i="6"/>
  <c r="M52" i="6"/>
  <c r="W52" i="6"/>
  <c r="H53" i="6"/>
  <c r="R53" i="6"/>
  <c r="AB53" i="6"/>
  <c r="M61" i="6"/>
  <c r="W61" i="6"/>
  <c r="H62" i="6"/>
  <c r="R62" i="6"/>
  <c r="AB62" i="6"/>
  <c r="H77" i="6"/>
  <c r="R77" i="6"/>
  <c r="AB77" i="6"/>
  <c r="M78" i="6"/>
  <c r="W78" i="6"/>
  <c r="M88" i="6"/>
  <c r="W88" i="6"/>
  <c r="H89" i="6"/>
  <c r="R89" i="6"/>
  <c r="AB89" i="6"/>
  <c r="M105" i="6"/>
  <c r="W105" i="6"/>
  <c r="H106" i="6"/>
  <c r="R106" i="6"/>
  <c r="AB106" i="6"/>
  <c r="M119" i="6"/>
  <c r="W119" i="6"/>
  <c r="H120" i="6"/>
  <c r="R120" i="6"/>
  <c r="AB120" i="6"/>
  <c r="M133" i="6"/>
  <c r="W133" i="6"/>
  <c r="H134" i="6"/>
  <c r="R134" i="6"/>
  <c r="AB134" i="6"/>
  <c r="M144" i="6"/>
  <c r="W144" i="6"/>
  <c r="H145" i="6"/>
  <c r="R145" i="6"/>
  <c r="AB145" i="6"/>
  <c r="H155" i="6"/>
  <c r="R155" i="6"/>
  <c r="AB155" i="6"/>
  <c r="M156" i="6"/>
  <c r="W156" i="6"/>
  <c r="M171" i="6"/>
  <c r="W171" i="6"/>
  <c r="H172" i="6"/>
  <c r="R172" i="6"/>
  <c r="AB172" i="6"/>
  <c r="W20" i="6"/>
  <c r="H177" i="6"/>
  <c r="H144" i="1"/>
  <c r="G50" i="1" l="1"/>
  <c r="L50" i="1"/>
  <c r="Q50" i="1"/>
  <c r="V50" i="1"/>
  <c r="AA50" i="1"/>
  <c r="Z144" i="1" l="1"/>
  <c r="K88" i="1"/>
  <c r="F88" i="1"/>
  <c r="G14" i="1" l="1"/>
  <c r="F177" i="1" l="1"/>
  <c r="F176" i="1"/>
  <c r="Z171" i="1"/>
  <c r="U172" i="1"/>
  <c r="U171" i="1"/>
  <c r="P172" i="1"/>
  <c r="P171" i="1"/>
  <c r="K172" i="1"/>
  <c r="K171" i="1"/>
  <c r="F172" i="1"/>
  <c r="F171" i="1"/>
  <c r="Z145" i="1"/>
  <c r="U145" i="1"/>
  <c r="U144" i="1"/>
  <c r="P145" i="1"/>
  <c r="P144" i="1"/>
  <c r="K145" i="1"/>
  <c r="K144" i="1"/>
  <c r="F145" i="1"/>
  <c r="F144" i="1"/>
  <c r="U134" i="1"/>
  <c r="U133" i="1"/>
  <c r="Z119" i="1"/>
  <c r="Z120" i="1"/>
  <c r="Z134" i="1"/>
  <c r="Z133" i="1"/>
  <c r="P134" i="1"/>
  <c r="P133" i="1"/>
  <c r="U120" i="1"/>
  <c r="U119" i="1"/>
  <c r="P120" i="1"/>
  <c r="P119" i="1"/>
  <c r="K134" i="1"/>
  <c r="K133" i="1"/>
  <c r="K120" i="1"/>
  <c r="K119" i="1"/>
  <c r="F119" i="1"/>
  <c r="F120" i="1"/>
  <c r="F105" i="1"/>
  <c r="F134" i="1"/>
  <c r="F133" i="1"/>
  <c r="P106" i="1"/>
  <c r="P105" i="1"/>
  <c r="U106" i="1"/>
  <c r="U105" i="1"/>
  <c r="Z106" i="1"/>
  <c r="Z105" i="1"/>
  <c r="K106" i="1"/>
  <c r="K105" i="1"/>
  <c r="F106" i="1"/>
  <c r="P89" i="1"/>
  <c r="U89" i="1"/>
  <c r="U88" i="1"/>
  <c r="Z89" i="1"/>
  <c r="Z88" i="1"/>
  <c r="K89" i="1"/>
  <c r="F89" i="1"/>
  <c r="Z19" i="1"/>
  <c r="Z78" i="1"/>
  <c r="Z77" i="1"/>
  <c r="U78" i="1"/>
  <c r="U77" i="1"/>
  <c r="P78" i="1"/>
  <c r="P77" i="1"/>
  <c r="K78" i="1"/>
  <c r="K77" i="1"/>
  <c r="F78" i="1"/>
  <c r="F77" i="1"/>
  <c r="Z62" i="1"/>
  <c r="Z61" i="1"/>
  <c r="U62" i="1"/>
  <c r="U61" i="1"/>
  <c r="P62" i="1"/>
  <c r="P61" i="1"/>
  <c r="K62" i="1"/>
  <c r="K61" i="1"/>
  <c r="F61" i="1"/>
  <c r="F62" i="1"/>
  <c r="F52" i="1"/>
  <c r="F53" i="1"/>
  <c r="K53" i="1"/>
  <c r="K52" i="1"/>
  <c r="P53" i="1"/>
  <c r="P52" i="1"/>
  <c r="U53" i="1"/>
  <c r="U52" i="1"/>
  <c r="Z52" i="1"/>
  <c r="Z53" i="1"/>
  <c r="Z43" i="1"/>
  <c r="Z42" i="1"/>
  <c r="Z20" i="1"/>
  <c r="U43" i="1"/>
  <c r="U42" i="1"/>
  <c r="P43" i="1"/>
  <c r="P42" i="1"/>
  <c r="K43" i="1"/>
  <c r="K42" i="1"/>
  <c r="F42" i="1"/>
  <c r="F43" i="1"/>
  <c r="Z34" i="1"/>
  <c r="Z33" i="1"/>
  <c r="U34" i="1"/>
  <c r="U33" i="1"/>
  <c r="P34" i="1"/>
  <c r="P33" i="1"/>
  <c r="K34" i="1"/>
  <c r="F33" i="1"/>
  <c r="F34" i="1"/>
  <c r="U19" i="1"/>
  <c r="P19" i="1"/>
  <c r="K19" i="1"/>
  <c r="F19" i="1"/>
  <c r="U20" i="1"/>
  <c r="P20" i="1"/>
  <c r="K20" i="1"/>
  <c r="F20" i="1"/>
  <c r="AA12" i="1"/>
  <c r="AA13" i="1"/>
  <c r="AA14" i="1"/>
  <c r="AA15" i="1"/>
  <c r="AA16" i="1"/>
  <c r="AA175" i="1"/>
  <c r="AA174" i="1"/>
  <c r="AA173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4" i="1"/>
  <c r="AA153" i="1"/>
  <c r="AA152" i="1"/>
  <c r="AA151" i="1"/>
  <c r="AA150" i="1"/>
  <c r="AA149" i="1"/>
  <c r="AA148" i="1"/>
  <c r="AA147" i="1"/>
  <c r="AA146" i="1"/>
  <c r="AA143" i="1"/>
  <c r="AA142" i="1"/>
  <c r="AA141" i="1"/>
  <c r="AA140" i="1"/>
  <c r="AA139" i="1"/>
  <c r="AA138" i="1"/>
  <c r="AA137" i="1"/>
  <c r="AA136" i="1"/>
  <c r="AA135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7" i="1"/>
  <c r="AA86" i="1"/>
  <c r="AA85" i="1"/>
  <c r="AA84" i="1"/>
  <c r="AA83" i="1"/>
  <c r="AA82" i="1"/>
  <c r="AA81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0" i="1"/>
  <c r="AA59" i="1"/>
  <c r="AA58" i="1"/>
  <c r="AA57" i="1"/>
  <c r="AA56" i="1"/>
  <c r="AA55" i="1"/>
  <c r="AA54" i="1"/>
  <c r="AA51" i="1"/>
  <c r="AA49" i="1"/>
  <c r="AA48" i="1"/>
  <c r="AA47" i="1"/>
  <c r="AA46" i="1"/>
  <c r="AA45" i="1"/>
  <c r="AA44" i="1"/>
  <c r="AA41" i="1"/>
  <c r="AA40" i="1"/>
  <c r="AA39" i="1"/>
  <c r="AA38" i="1"/>
  <c r="AA37" i="1"/>
  <c r="AA36" i="1"/>
  <c r="AA35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18" i="1"/>
  <c r="AA17" i="1"/>
  <c r="AA11" i="1"/>
  <c r="AA10" i="1"/>
  <c r="AA9" i="1"/>
  <c r="AA8" i="1"/>
  <c r="AA7" i="1"/>
  <c r="AA6" i="1"/>
  <c r="AA5" i="1"/>
  <c r="AA4" i="1"/>
  <c r="V163" i="1"/>
  <c r="V162" i="1"/>
  <c r="V161" i="1"/>
  <c r="V160" i="1"/>
  <c r="V159" i="1"/>
  <c r="V158" i="1"/>
  <c r="V157" i="1"/>
  <c r="V152" i="1"/>
  <c r="V151" i="1"/>
  <c r="V150" i="1"/>
  <c r="V149" i="1"/>
  <c r="V148" i="1"/>
  <c r="V147" i="1"/>
  <c r="V146" i="1"/>
  <c r="V136" i="1"/>
  <c r="V135" i="1"/>
  <c r="V128" i="1"/>
  <c r="V127" i="1"/>
  <c r="V126" i="1"/>
  <c r="V125" i="1"/>
  <c r="V124" i="1"/>
  <c r="V123" i="1"/>
  <c r="V122" i="1"/>
  <c r="V121" i="1"/>
  <c r="V114" i="1"/>
  <c r="V113" i="1"/>
  <c r="V112" i="1"/>
  <c r="V111" i="1"/>
  <c r="V110" i="1"/>
  <c r="V109" i="1"/>
  <c r="V108" i="1"/>
  <c r="V107" i="1"/>
  <c r="V97" i="1"/>
  <c r="V96" i="1"/>
  <c r="V95" i="1"/>
  <c r="V94" i="1"/>
  <c r="V93" i="1"/>
  <c r="V92" i="1"/>
  <c r="V91" i="1"/>
  <c r="V90" i="1"/>
  <c r="V87" i="1"/>
  <c r="V86" i="1"/>
  <c r="V85" i="1"/>
  <c r="V84" i="1"/>
  <c r="V83" i="1"/>
  <c r="V82" i="1"/>
  <c r="V81" i="1"/>
  <c r="V69" i="1"/>
  <c r="V68" i="1"/>
  <c r="V67" i="1"/>
  <c r="V66" i="1"/>
  <c r="V65" i="1"/>
  <c r="V64" i="1"/>
  <c r="V63" i="1"/>
  <c r="V55" i="1"/>
  <c r="V54" i="1"/>
  <c r="V51" i="1"/>
  <c r="V49" i="1"/>
  <c r="V48" i="1"/>
  <c r="V47" i="1"/>
  <c r="V46" i="1"/>
  <c r="V45" i="1"/>
  <c r="V44" i="1"/>
  <c r="V41" i="1"/>
  <c r="V40" i="1"/>
  <c r="V39" i="1"/>
  <c r="V38" i="1"/>
  <c r="V37" i="1"/>
  <c r="V36" i="1"/>
  <c r="V35" i="1"/>
  <c r="V32" i="1"/>
  <c r="V31" i="1"/>
  <c r="V29" i="1"/>
  <c r="V28" i="1"/>
  <c r="V27" i="1"/>
  <c r="V26" i="1"/>
  <c r="V25" i="1"/>
  <c r="V24" i="1"/>
  <c r="V22" i="1"/>
  <c r="V21" i="1"/>
  <c r="V18" i="1"/>
  <c r="V17" i="1"/>
  <c r="V11" i="1"/>
  <c r="V10" i="1"/>
  <c r="V9" i="1"/>
  <c r="V8" i="1"/>
  <c r="V7" i="1"/>
  <c r="V6" i="1"/>
  <c r="V5" i="1"/>
  <c r="V4" i="1"/>
  <c r="Q163" i="1"/>
  <c r="Q162" i="1"/>
  <c r="Q161" i="1"/>
  <c r="Q160" i="1"/>
  <c r="Q159" i="1"/>
  <c r="Q158" i="1"/>
  <c r="Q157" i="1"/>
  <c r="Q152" i="1"/>
  <c r="Q151" i="1"/>
  <c r="Q150" i="1"/>
  <c r="Q149" i="1"/>
  <c r="Q148" i="1"/>
  <c r="Q147" i="1"/>
  <c r="Q146" i="1"/>
  <c r="Q136" i="1"/>
  <c r="R145" i="1"/>
  <c r="Q135" i="1"/>
  <c r="Q128" i="1"/>
  <c r="Q127" i="1"/>
  <c r="Q126" i="1"/>
  <c r="Q125" i="1"/>
  <c r="Q124" i="1"/>
  <c r="Q123" i="1"/>
  <c r="Q122" i="1"/>
  <c r="Q121" i="1"/>
  <c r="Q114" i="1"/>
  <c r="Q113" i="1"/>
  <c r="Q112" i="1"/>
  <c r="Q111" i="1"/>
  <c r="Q110" i="1"/>
  <c r="Q109" i="1"/>
  <c r="Q108" i="1"/>
  <c r="R120" i="1"/>
  <c r="Q107" i="1"/>
  <c r="Q97" i="1"/>
  <c r="Q96" i="1"/>
  <c r="Q95" i="1"/>
  <c r="Q94" i="1"/>
  <c r="Q93" i="1"/>
  <c r="Q92" i="1"/>
  <c r="Q91" i="1"/>
  <c r="Q90" i="1"/>
  <c r="Q87" i="1"/>
  <c r="Q86" i="1"/>
  <c r="Q85" i="1"/>
  <c r="Q84" i="1"/>
  <c r="Q83" i="1"/>
  <c r="Q82" i="1"/>
  <c r="Q81" i="1"/>
  <c r="Q69" i="1"/>
  <c r="Q68" i="1"/>
  <c r="Q67" i="1"/>
  <c r="Q66" i="1"/>
  <c r="Q65" i="1"/>
  <c r="Q64" i="1"/>
  <c r="Q63" i="1"/>
  <c r="Q55" i="1"/>
  <c r="Q54" i="1"/>
  <c r="Q51" i="1"/>
  <c r="Q49" i="1"/>
  <c r="Q48" i="1"/>
  <c r="Q47" i="1"/>
  <c r="Q46" i="1"/>
  <c r="Q45" i="1"/>
  <c r="Q44" i="1"/>
  <c r="Q41" i="1"/>
  <c r="Q40" i="1"/>
  <c r="Q39" i="1"/>
  <c r="Q38" i="1"/>
  <c r="Q37" i="1"/>
  <c r="Q36" i="1"/>
  <c r="Q35" i="1"/>
  <c r="Q32" i="1"/>
  <c r="Q31" i="1"/>
  <c r="Q29" i="1"/>
  <c r="Q28" i="1"/>
  <c r="Q27" i="1"/>
  <c r="Q26" i="1"/>
  <c r="Q25" i="1"/>
  <c r="Q24" i="1"/>
  <c r="Q22" i="1"/>
  <c r="R33" i="1"/>
  <c r="Q21" i="1"/>
  <c r="Q18" i="1"/>
  <c r="Q17" i="1"/>
  <c r="Q11" i="1"/>
  <c r="Q10" i="1"/>
  <c r="Q9" i="1"/>
  <c r="Q8" i="1"/>
  <c r="Q6" i="1"/>
  <c r="Q5" i="1"/>
  <c r="Q4" i="1"/>
  <c r="M42" i="1"/>
  <c r="L6" i="1"/>
  <c r="G5" i="1"/>
  <c r="L35" i="1"/>
  <c r="L4" i="1"/>
  <c r="L163" i="1"/>
  <c r="L162" i="1"/>
  <c r="L161" i="1"/>
  <c r="L160" i="1"/>
  <c r="L159" i="1"/>
  <c r="L158" i="1"/>
  <c r="L157" i="1"/>
  <c r="L152" i="1"/>
  <c r="L151" i="1"/>
  <c r="L150" i="1"/>
  <c r="L149" i="1"/>
  <c r="L148" i="1"/>
  <c r="L147" i="1"/>
  <c r="L146" i="1"/>
  <c r="L136" i="1"/>
  <c r="L135" i="1"/>
  <c r="L128" i="1"/>
  <c r="L127" i="1"/>
  <c r="L126" i="1"/>
  <c r="L125" i="1"/>
  <c r="L124" i="1"/>
  <c r="L123" i="1"/>
  <c r="L122" i="1"/>
  <c r="L121" i="1"/>
  <c r="L114" i="1"/>
  <c r="L113" i="1"/>
  <c r="L112" i="1"/>
  <c r="L111" i="1"/>
  <c r="L110" i="1"/>
  <c r="L109" i="1"/>
  <c r="L108" i="1"/>
  <c r="L107" i="1"/>
  <c r="L97" i="1"/>
  <c r="L96" i="1"/>
  <c r="L95" i="1"/>
  <c r="L94" i="1"/>
  <c r="L93" i="1"/>
  <c r="L92" i="1"/>
  <c r="L91" i="1"/>
  <c r="L90" i="1"/>
  <c r="L87" i="1"/>
  <c r="L86" i="1"/>
  <c r="L85" i="1"/>
  <c r="L84" i="1"/>
  <c r="L83" i="1"/>
  <c r="L82" i="1"/>
  <c r="L81" i="1"/>
  <c r="L69" i="1"/>
  <c r="L68" i="1"/>
  <c r="L67" i="1"/>
  <c r="L66" i="1"/>
  <c r="L65" i="1"/>
  <c r="L64" i="1"/>
  <c r="L63" i="1"/>
  <c r="L55" i="1"/>
  <c r="L54" i="1"/>
  <c r="L51" i="1"/>
  <c r="L49" i="1"/>
  <c r="L48" i="1"/>
  <c r="L47" i="1"/>
  <c r="L46" i="1"/>
  <c r="L45" i="1"/>
  <c r="L44" i="1"/>
  <c r="L41" i="1"/>
  <c r="L40" i="1"/>
  <c r="L39" i="1"/>
  <c r="L38" i="1"/>
  <c r="L37" i="1"/>
  <c r="L36" i="1"/>
  <c r="L32" i="1"/>
  <c r="L31" i="1"/>
  <c r="L29" i="1"/>
  <c r="L28" i="1"/>
  <c r="L27" i="1"/>
  <c r="L26" i="1"/>
  <c r="L25" i="1"/>
  <c r="L24" i="1"/>
  <c r="L22" i="1"/>
  <c r="L21" i="1"/>
  <c r="L18" i="1"/>
  <c r="L17" i="1"/>
  <c r="L11" i="1"/>
  <c r="L10" i="1"/>
  <c r="L9" i="1"/>
  <c r="L8" i="1"/>
  <c r="L7" i="1"/>
  <c r="L5" i="1"/>
  <c r="AB156" i="1" l="1"/>
  <c r="AB155" i="1"/>
  <c r="R156" i="1"/>
  <c r="R155" i="1"/>
  <c r="M156" i="1"/>
  <c r="M155" i="1"/>
  <c r="R53" i="1"/>
  <c r="R52" i="1"/>
  <c r="AB53" i="1"/>
  <c r="AB19" i="1"/>
  <c r="AB20" i="1"/>
  <c r="R20" i="1"/>
  <c r="R19" i="1"/>
  <c r="M20" i="1"/>
  <c r="R134" i="1"/>
  <c r="R133" i="1"/>
  <c r="R78" i="1"/>
  <c r="R77" i="1"/>
  <c r="R89" i="1"/>
  <c r="R88" i="1"/>
  <c r="AB120" i="1"/>
  <c r="AB105" i="1"/>
  <c r="AB89" i="1"/>
  <c r="AB88" i="1"/>
  <c r="AB144" i="1"/>
  <c r="AB145" i="1"/>
  <c r="M89" i="1"/>
  <c r="M88" i="1"/>
  <c r="AB78" i="1"/>
  <c r="AB134" i="1"/>
  <c r="M120" i="1"/>
  <c r="M145" i="1"/>
  <c r="M34" i="1"/>
  <c r="M78" i="1"/>
  <c r="M133" i="1"/>
  <c r="AB43" i="1"/>
  <c r="AB62" i="1"/>
  <c r="AB34" i="1"/>
  <c r="AB106" i="1"/>
  <c r="W144" i="1"/>
  <c r="W61" i="1"/>
  <c r="R43" i="1"/>
  <c r="R62" i="1"/>
  <c r="R106" i="1"/>
  <c r="R34" i="1"/>
  <c r="R172" i="1"/>
  <c r="M106" i="1"/>
  <c r="M172" i="1"/>
  <c r="AB77" i="1"/>
  <c r="AB133" i="1"/>
  <c r="AB33" i="1"/>
  <c r="AB42" i="1"/>
  <c r="AB52" i="1"/>
  <c r="AB61" i="1"/>
  <c r="AB119" i="1"/>
  <c r="R144" i="1"/>
  <c r="R42" i="1"/>
  <c r="R61" i="1"/>
  <c r="R119" i="1"/>
  <c r="R171" i="1"/>
  <c r="M53" i="1"/>
  <c r="M33" i="1"/>
  <c r="M43" i="1"/>
  <c r="M62" i="1"/>
  <c r="M61" i="1"/>
  <c r="M19" i="1"/>
  <c r="M52" i="1"/>
  <c r="M134" i="1"/>
  <c r="M77" i="1"/>
  <c r="M171" i="1"/>
  <c r="M144" i="1"/>
  <c r="W156" i="1" l="1"/>
  <c r="W155" i="1"/>
  <c r="W53" i="1"/>
  <c r="AB172" i="1"/>
  <c r="W52" i="1"/>
  <c r="W77" i="1"/>
  <c r="W19" i="1"/>
  <c r="W20" i="1"/>
  <c r="W120" i="1"/>
  <c r="W33" i="1"/>
  <c r="W88" i="1"/>
  <c r="W89" i="1"/>
  <c r="W105" i="1"/>
  <c r="W133" i="1"/>
  <c r="W119" i="1"/>
  <c r="W78" i="1"/>
  <c r="W43" i="1"/>
  <c r="W172" i="1"/>
  <c r="W42" i="1"/>
  <c r="W171" i="1"/>
  <c r="W62" i="1"/>
  <c r="W34" i="1"/>
  <c r="W134" i="1"/>
  <c r="W145" i="1"/>
  <c r="W106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5" i="1"/>
  <c r="G136" i="1"/>
  <c r="G137" i="1"/>
  <c r="G138" i="1"/>
  <c r="G139" i="1"/>
  <c r="G140" i="1"/>
  <c r="G141" i="1"/>
  <c r="G142" i="1"/>
  <c r="G143" i="1"/>
  <c r="G146" i="1"/>
  <c r="G147" i="1"/>
  <c r="G148" i="1"/>
  <c r="G149" i="1"/>
  <c r="G150" i="1"/>
  <c r="G151" i="1"/>
  <c r="G152" i="1"/>
  <c r="G153" i="1"/>
  <c r="G154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3" i="1"/>
  <c r="G174" i="1"/>
  <c r="G175" i="1"/>
  <c r="G4" i="1"/>
  <c r="G6" i="1"/>
  <c r="G7" i="1"/>
  <c r="G8" i="1"/>
  <c r="G9" i="1"/>
  <c r="G10" i="1"/>
  <c r="G11" i="1"/>
  <c r="G12" i="1"/>
  <c r="G13" i="1"/>
  <c r="G15" i="1"/>
  <c r="G16" i="1"/>
  <c r="G17" i="1"/>
  <c r="G18" i="1"/>
  <c r="G21" i="1"/>
  <c r="G22" i="1"/>
  <c r="G23" i="1"/>
  <c r="G24" i="1"/>
  <c r="G25" i="1"/>
  <c r="G26" i="1"/>
  <c r="G27" i="1"/>
  <c r="G28" i="1"/>
  <c r="G29" i="1"/>
  <c r="G30" i="1"/>
  <c r="G31" i="1"/>
  <c r="G32" i="1"/>
  <c r="G35" i="1"/>
  <c r="G36" i="1"/>
  <c r="G37" i="1"/>
  <c r="G38" i="1"/>
  <c r="G39" i="1"/>
  <c r="G40" i="1"/>
  <c r="G41" i="1"/>
  <c r="G44" i="1"/>
  <c r="G45" i="1"/>
  <c r="G46" i="1"/>
  <c r="G47" i="1"/>
  <c r="G48" i="1"/>
  <c r="G49" i="1"/>
  <c r="G51" i="1"/>
  <c r="G54" i="1"/>
  <c r="G55" i="1"/>
  <c r="G56" i="1"/>
  <c r="G57" i="1"/>
  <c r="G58" i="1"/>
  <c r="G59" i="1"/>
  <c r="G60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81" i="1"/>
  <c r="G82" i="1"/>
  <c r="G83" i="1"/>
  <c r="G84" i="1"/>
  <c r="G85" i="1"/>
  <c r="G86" i="1"/>
  <c r="G87" i="1"/>
  <c r="H77" i="1" l="1"/>
  <c r="H33" i="1"/>
  <c r="H134" i="1"/>
  <c r="H119" i="1"/>
  <c r="H52" i="1"/>
  <c r="H42" i="1"/>
  <c r="H19" i="1"/>
  <c r="H61" i="1"/>
  <c r="H105" i="1"/>
  <c r="H89" i="1"/>
  <c r="H88" i="1"/>
  <c r="H171" i="1"/>
  <c r="H20" i="1"/>
  <c r="H43" i="1"/>
  <c r="H34" i="1"/>
  <c r="H133" i="1"/>
  <c r="H120" i="1"/>
  <c r="H53" i="1"/>
  <c r="H62" i="1"/>
  <c r="H106" i="1"/>
  <c r="H78" i="1"/>
  <c r="H172" i="1"/>
</calcChain>
</file>

<file path=xl/comments1.xml><?xml version="1.0" encoding="utf-8"?>
<comments xmlns="http://schemas.openxmlformats.org/spreadsheetml/2006/main">
  <authors>
    <author>jyang01</author>
  </authors>
  <commentList>
    <comment ref="C51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very small data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bad correlation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only 19 data points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Only N=8</t>
        </r>
      </text>
    </comment>
  </commentList>
</comments>
</file>

<file path=xl/comments2.xml><?xml version="1.0" encoding="utf-8"?>
<comments xmlns="http://schemas.openxmlformats.org/spreadsheetml/2006/main">
  <authors>
    <author>jyang01</author>
  </authors>
  <commentList>
    <comment ref="C51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very small data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bad correlation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only 19 data points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Only N=8</t>
        </r>
      </text>
    </comment>
  </commentList>
</comments>
</file>

<file path=xl/comments3.xml><?xml version="1.0" encoding="utf-8"?>
<comments xmlns="http://schemas.openxmlformats.org/spreadsheetml/2006/main">
  <authors>
    <author>jyang01</author>
  </authors>
  <commentList>
    <comment ref="C51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very small data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bad correlation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only 19 data points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jyang01:</t>
        </r>
        <r>
          <rPr>
            <sz val="9"/>
            <color indexed="81"/>
            <rFont val="Tahoma"/>
            <family val="2"/>
          </rPr>
          <t xml:space="preserve">
Only N=8</t>
        </r>
      </text>
    </comment>
  </commentList>
</comments>
</file>

<file path=xl/sharedStrings.xml><?xml version="1.0" encoding="utf-8"?>
<sst xmlns="http://schemas.openxmlformats.org/spreadsheetml/2006/main" count="1615" uniqueCount="129">
  <si>
    <t>Monitoring station information</t>
  </si>
  <si>
    <t>No</t>
  </si>
  <si>
    <t>Name</t>
  </si>
  <si>
    <t>Chase (covington)</t>
  </si>
  <si>
    <t>21-037-3002</t>
  </si>
  <si>
    <t>21-117-0007</t>
  </si>
  <si>
    <t>North KY Univ</t>
  </si>
  <si>
    <t>21-037-0003</t>
  </si>
  <si>
    <t>Fort Thomas</t>
  </si>
  <si>
    <t>39-025-0022</t>
  </si>
  <si>
    <t>Batavia</t>
  </si>
  <si>
    <t>39-061-0042</t>
  </si>
  <si>
    <t>Lower Price Hill</t>
  </si>
  <si>
    <t>39-061-0040</t>
  </si>
  <si>
    <t>Taft</t>
  </si>
  <si>
    <t>39-061-0048</t>
  </si>
  <si>
    <t>Cinc near road</t>
  </si>
  <si>
    <t>39-061-0014</t>
  </si>
  <si>
    <t>39-061-0041</t>
  </si>
  <si>
    <t>Winton</t>
  </si>
  <si>
    <t>Carthage</t>
  </si>
  <si>
    <t>39-061-8001</t>
  </si>
  <si>
    <t>St. Bernard</t>
  </si>
  <si>
    <t>39-061-7001</t>
  </si>
  <si>
    <t>Norwood</t>
  </si>
  <si>
    <t>39-061-0006</t>
  </si>
  <si>
    <t>Sycamore</t>
  </si>
  <si>
    <t>39-061-0043</t>
  </si>
  <si>
    <t>Scarlet Oaks</t>
  </si>
  <si>
    <t>39-017-0016</t>
  </si>
  <si>
    <t>Sacred Heart</t>
  </si>
  <si>
    <t>39-061-0010</t>
  </si>
  <si>
    <t>Colerain</t>
  </si>
  <si>
    <t>Slope</t>
  </si>
  <si>
    <t>Intercept</t>
  </si>
  <si>
    <t>R2</t>
  </si>
  <si>
    <t>Year</t>
  </si>
  <si>
    <r>
      <t>T</t>
    </r>
    <r>
      <rPr>
        <vertAlign val="subscript"/>
        <sz val="11"/>
        <color theme="1"/>
        <rFont val="Calibri"/>
        <family val="2"/>
        <scheme val="minor"/>
      </rPr>
      <t>avg</t>
    </r>
    <r>
      <rPr>
        <sz val="11"/>
        <color theme="1"/>
        <rFont val="Calibri"/>
        <family val="2"/>
        <scheme val="minor"/>
      </rPr>
      <t xml:space="preserve"> against 61-0040</t>
    </r>
  </si>
  <si>
    <r>
      <t>T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against 61-0040</t>
    </r>
  </si>
  <si>
    <r>
      <t>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against 61-0040</t>
    </r>
  </si>
  <si>
    <r>
      <t>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against 61-0040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</si>
  <si>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 against 61-0040</t>
    </r>
  </si>
  <si>
    <t>39-135-1001</t>
  </si>
  <si>
    <t>regional background</t>
  </si>
  <si>
    <t>T ths</t>
  </si>
  <si>
    <t>AVG</t>
  </si>
  <si>
    <t>STD</t>
  </si>
  <si>
    <t>T thres</t>
  </si>
  <si>
    <t xml:space="preserve">Tavg </t>
  </si>
  <si>
    <t xml:space="preserve">Tmin </t>
  </si>
  <si>
    <t xml:space="preserve">Tmax </t>
  </si>
  <si>
    <t xml:space="preserve">DT </t>
  </si>
  <si>
    <t xml:space="preserve">PM2.5 </t>
  </si>
  <si>
    <t>±</t>
  </si>
  <si>
    <t>NA</t>
  </si>
  <si>
    <r>
      <t>Table .  Relative to 61-0040 station for T</t>
    </r>
    <r>
      <rPr>
        <vertAlign val="subscript"/>
        <sz val="11"/>
        <color theme="1"/>
        <rFont val="Calibri"/>
        <family val="2"/>
        <scheme val="minor"/>
      </rPr>
      <t>avg</t>
    </r>
    <r>
      <rPr>
        <sz val="11"/>
        <color theme="1"/>
        <rFont val="Calibri"/>
        <family val="2"/>
        <scheme val="minor"/>
      </rPr>
      <t>.</t>
    </r>
  </si>
  <si>
    <t>OK, 4/16/14</t>
  </si>
  <si>
    <r>
      <t>Table .  Relative to 61-0040 station for T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.</t>
    </r>
  </si>
  <si>
    <t xml:space="preserve">Tmean </t>
  </si>
  <si>
    <t>T0.10</t>
  </si>
  <si>
    <t>T0.90</t>
  </si>
  <si>
    <t>Statistics of meansurements at 61-0040 station.</t>
  </si>
  <si>
    <t>Statstics</t>
  </si>
  <si>
    <t>Mean</t>
  </si>
  <si>
    <t>Min</t>
  </si>
  <si>
    <t>Max</t>
  </si>
  <si>
    <t>N</t>
  </si>
  <si>
    <r>
      <t>Average temperature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</si>
  <si>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t>Max temperature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</si>
  <si>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t>Min temperature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</si>
  <si>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</si>
  <si>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t>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(mg/m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</si>
  <si>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Note:</t>
  </si>
  <si>
    <r>
      <t>Table .  Relative to 61-0040 station for 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.</t>
    </r>
  </si>
  <si>
    <r>
      <t xml:space="preserve">Table .  Relative to 61-0040 station for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T.</t>
    </r>
  </si>
  <si>
    <t>Table .  Relative to 61-0040 station for PM2.5.</t>
  </si>
  <si>
    <t>min</t>
  </si>
  <si>
    <t>a</t>
  </si>
  <si>
    <t>b</t>
  </si>
  <si>
    <t>c</t>
  </si>
  <si>
    <t>d</t>
  </si>
  <si>
    <t>e</t>
  </si>
  <si>
    <t>f</t>
  </si>
  <si>
    <t>g</t>
  </si>
  <si>
    <t>distance</t>
  </si>
  <si>
    <t>Annual</t>
  </si>
  <si>
    <t>Winter</t>
  </si>
  <si>
    <t>Summer</t>
  </si>
  <si>
    <t>Station</t>
  </si>
  <si>
    <t>Average</t>
  </si>
  <si>
    <t>Minimum</t>
  </si>
  <si>
    <t>Maximum</t>
  </si>
  <si>
    <t>Highest</t>
  </si>
  <si>
    <t>Lowest</t>
  </si>
  <si>
    <r>
      <t>Table 4.4.  Temperature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difference relative to 61-0040 station.</t>
    </r>
  </si>
  <si>
    <r>
      <t>PM'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(mg/m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</si>
  <si>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T'</t>
    </r>
    <r>
      <rPr>
        <vertAlign val="subscript"/>
        <sz val="11"/>
        <color theme="1"/>
        <rFont val="Calibri"/>
        <family val="2"/>
        <scheme val="minor"/>
      </rPr>
      <t>AVG</t>
    </r>
    <r>
      <rPr>
        <sz val="11"/>
        <color theme="1"/>
        <rFont val="Calibri"/>
        <family val="2"/>
        <scheme val="minor"/>
      </rPr>
      <t xml:space="preserve">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</si>
  <si>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t>T'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</si>
  <si>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t>T'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</si>
  <si>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T'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</si>
  <si>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>39-025-0022*</t>
  </si>
  <si>
    <t>39-061-0010*</t>
  </si>
  <si>
    <t>21-037-0003*</t>
  </si>
  <si>
    <r>
      <t>21-037-3002</t>
    </r>
    <r>
      <rPr>
        <vertAlign val="superscript"/>
        <sz val="11"/>
        <color theme="1"/>
        <rFont val="Calibri"/>
        <family val="2"/>
        <scheme val="minor"/>
      </rPr>
      <t>#</t>
    </r>
  </si>
  <si>
    <r>
      <t>39-061-0041</t>
    </r>
    <r>
      <rPr>
        <vertAlign val="superscript"/>
        <sz val="11"/>
        <color theme="1"/>
        <rFont val="Calibri"/>
        <family val="2"/>
        <scheme val="minor"/>
      </rPr>
      <t>#</t>
    </r>
  </si>
  <si>
    <t>* Stations are outside of the high-density urban area.</t>
  </si>
  <si>
    <t># Stations are outside but near the high-density urban area.</t>
  </si>
  <si>
    <t>NA - Data not available.</t>
  </si>
  <si>
    <t>Outside</t>
  </si>
  <si>
    <t>Just outside</t>
  </si>
  <si>
    <t>Inside</t>
  </si>
  <si>
    <r>
      <t>Table 4.5.  PM</t>
    </r>
    <r>
      <rPr>
        <vertAlign val="subscript"/>
        <sz val="11"/>
        <color theme="1"/>
        <rFont val="Calibri"/>
        <family val="2"/>
        <scheme val="minor"/>
      </rPr>
      <t xml:space="preserve">2.5 </t>
    </r>
    <r>
      <rPr>
        <sz val="11"/>
        <color theme="1"/>
        <rFont val="Calibri"/>
        <family val="2"/>
        <scheme val="minor"/>
      </rPr>
      <t>difference relative to 17-061-0040 station.</t>
    </r>
  </si>
  <si>
    <t>Annual Mean</t>
  </si>
  <si>
    <t>Tmin/Tmas</t>
  </si>
  <si>
    <t>Slope ratio</t>
  </si>
  <si>
    <t>Tmin/PM2..5</t>
  </si>
  <si>
    <t>Slope ratio for location differences (2/21/15)</t>
  </si>
  <si>
    <t>Tavg against 61-0040</t>
  </si>
  <si>
    <t>Tmin against 61-0040</t>
  </si>
  <si>
    <t>Tmax against 61-0040</t>
  </si>
  <si>
    <t>DT against 61-0040</t>
  </si>
  <si>
    <t>PM2.5 against 61-0040</t>
  </si>
  <si>
    <t>Note:  The regressions are the same for all calculations</t>
  </si>
  <si>
    <t>Slope ratios</t>
  </si>
  <si>
    <t>a(min)/a(max)</t>
  </si>
  <si>
    <t>a(min)/a(pm)</t>
  </si>
  <si>
    <t>a(DT)/a(DT)ref</t>
  </si>
  <si>
    <t>avg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</si>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</sst>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ill="1"/>
    <xf numFmtId="164" fontId="0" fillId="0" borderId="5" xfId="1" applyNumberFormat="1" applyFon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2" fontId="0" fillId="5" borderId="5" xfId="1" applyNumberFormat="1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2" fontId="0" fillId="5" borderId="13" xfId="1" applyNumberFormat="1" applyFont="1" applyFill="1" applyBorder="1" applyAlignment="1">
      <alignment horizontal="center"/>
    </xf>
    <xf numFmtId="2" fontId="0" fillId="5" borderId="7" xfId="1" applyNumberFormat="1" applyFont="1" applyFill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2" fontId="0" fillId="6" borderId="5" xfId="1" applyNumberFormat="1" applyFon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2" fontId="0" fillId="6" borderId="13" xfId="1" applyNumberFormat="1" applyFont="1" applyFill="1" applyBorder="1" applyAlignment="1">
      <alignment horizontal="center"/>
    </xf>
    <xf numFmtId="2" fontId="0" fillId="6" borderId="7" xfId="1" applyNumberFormat="1" applyFont="1" applyFill="1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0" xfId="0" applyNumberFormat="1" applyBorder="1"/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2" fontId="0" fillId="0" borderId="4" xfId="0" applyNumberFormat="1" applyBorder="1"/>
    <xf numFmtId="2" fontId="0" fillId="0" borderId="0" xfId="0" applyNumberFormat="1" applyBorder="1" applyAlignment="1">
      <alignment horizontal="center"/>
    </xf>
    <xf numFmtId="0" fontId="0" fillId="0" borderId="4" xfId="0" applyFill="1" applyBorder="1"/>
    <xf numFmtId="0" fontId="0" fillId="0" borderId="12" xfId="0" applyFill="1" applyBorder="1"/>
    <xf numFmtId="0" fontId="0" fillId="0" borderId="5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13" xfId="0" applyFill="1" applyBorder="1"/>
    <xf numFmtId="164" fontId="8" fillId="0" borderId="12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2" fontId="0" fillId="4" borderId="0" xfId="0" applyNumberFormat="1" applyFill="1" applyBorder="1"/>
    <xf numFmtId="2" fontId="7" fillId="4" borderId="0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left"/>
    </xf>
    <xf numFmtId="2" fontId="0" fillId="4" borderId="4" xfId="0" applyNumberFormat="1" applyFill="1" applyBorder="1"/>
    <xf numFmtId="2" fontId="0" fillId="4" borderId="5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2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2" fontId="0" fillId="2" borderId="5" xfId="1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2" fontId="0" fillId="2" borderId="13" xfId="1" applyNumberFormat="1" applyFont="1" applyFill="1" applyBorder="1" applyAlignment="1">
      <alignment horizontal="center"/>
    </xf>
    <xf numFmtId="2" fontId="9" fillId="2" borderId="5" xfId="1" applyNumberFormat="1" applyFont="1" applyFill="1" applyBorder="1" applyAlignment="1">
      <alignment horizontal="center"/>
    </xf>
    <xf numFmtId="2" fontId="9" fillId="2" borderId="7" xfId="1" applyNumberFormat="1" applyFont="1" applyFill="1" applyBorder="1" applyAlignment="1">
      <alignment horizontal="center"/>
    </xf>
    <xf numFmtId="2" fontId="0" fillId="2" borderId="7" xfId="1" applyNumberFormat="1" applyFon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4" fontId="9" fillId="2" borderId="5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2" fontId="0" fillId="3" borderId="5" xfId="1" applyNumberFormat="1" applyFon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2" fontId="0" fillId="3" borderId="7" xfId="1" applyNumberFormat="1" applyFont="1" applyFill="1" applyBorder="1" applyAlignment="1">
      <alignment horizontal="center"/>
    </xf>
    <xf numFmtId="2" fontId="9" fillId="3" borderId="5" xfId="1" applyNumberFormat="1" applyFont="1" applyFill="1" applyBorder="1" applyAlignment="1">
      <alignment horizontal="center"/>
    </xf>
    <xf numFmtId="2" fontId="9" fillId="3" borderId="7" xfId="1" applyNumberFormat="1" applyFont="1" applyFill="1" applyBorder="1" applyAlignment="1">
      <alignment horizontal="center"/>
    </xf>
    <xf numFmtId="2" fontId="0" fillId="3" borderId="13" xfId="1" applyNumberFormat="1" applyFont="1" applyFill="1" applyBorder="1" applyAlignment="1">
      <alignment horizontal="center"/>
    </xf>
    <xf numFmtId="2" fontId="9" fillId="6" borderId="5" xfId="1" applyNumberFormat="1" applyFont="1" applyFill="1" applyBorder="1" applyAlignment="1">
      <alignment horizontal="center"/>
    </xf>
    <xf numFmtId="2" fontId="9" fillId="6" borderId="7" xfId="1" applyNumberFormat="1" applyFont="1" applyFill="1" applyBorder="1" applyAlignment="1">
      <alignment horizontal="center"/>
    </xf>
    <xf numFmtId="2" fontId="9" fillId="5" borderId="5" xfId="1" applyNumberFormat="1" applyFont="1" applyFill="1" applyBorder="1" applyAlignment="1">
      <alignment horizontal="center"/>
    </xf>
    <xf numFmtId="2" fontId="9" fillId="5" borderId="7" xfId="1" applyNumberFormat="1" applyFont="1" applyFill="1" applyBorder="1" applyAlignment="1">
      <alignment horizontal="center"/>
    </xf>
    <xf numFmtId="165" fontId="0" fillId="7" borderId="3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2" fontId="0" fillId="7" borderId="5" xfId="1" applyNumberFormat="1" applyFont="1" applyFill="1" applyBorder="1" applyAlignment="1">
      <alignment horizontal="center"/>
    </xf>
    <xf numFmtId="165" fontId="0" fillId="7" borderId="7" xfId="0" applyNumberFormat="1" applyFill="1" applyBorder="1" applyAlignment="1">
      <alignment horizontal="center"/>
    </xf>
    <xf numFmtId="2" fontId="0" fillId="7" borderId="7" xfId="1" applyNumberFormat="1" applyFont="1" applyFill="1" applyBorder="1" applyAlignment="1">
      <alignment horizontal="center"/>
    </xf>
    <xf numFmtId="2" fontId="9" fillId="7" borderId="5" xfId="1" applyNumberFormat="1" applyFont="1" applyFill="1" applyBorder="1" applyAlignment="1">
      <alignment horizontal="center"/>
    </xf>
    <xf numFmtId="2" fontId="9" fillId="7" borderId="7" xfId="1" applyNumberFormat="1" applyFont="1" applyFill="1" applyBorder="1" applyAlignment="1">
      <alignment horizontal="center"/>
    </xf>
    <xf numFmtId="2" fontId="0" fillId="7" borderId="13" xfId="1" applyNumberFormat="1" applyFont="1" applyFill="1" applyBorder="1" applyAlignment="1">
      <alignment horizontal="center"/>
    </xf>
    <xf numFmtId="0" fontId="0" fillId="0" borderId="2" xfId="0" applyBorder="1"/>
    <xf numFmtId="0" fontId="0" fillId="0" borderId="15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4" xfId="0" applyFill="1" applyBorder="1" applyAlignment="1">
      <alignment horizontal="right"/>
    </xf>
    <xf numFmtId="2" fontId="0" fillId="0" borderId="0" xfId="0" applyNumberFormat="1" applyAlignment="1">
      <alignment horizontal="left"/>
    </xf>
    <xf numFmtId="2" fontId="0" fillId="0" borderId="15" xfId="0" applyNumberFormat="1" applyBorder="1"/>
    <xf numFmtId="2" fontId="7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1" xfId="0" applyNumberFormat="1" applyBorder="1"/>
    <xf numFmtId="2" fontId="0" fillId="0" borderId="6" xfId="0" applyNumberFormat="1" applyBorder="1"/>
    <xf numFmtId="0" fontId="0" fillId="0" borderId="0" xfId="0" applyAlignment="1">
      <alignment horizontal="left"/>
    </xf>
    <xf numFmtId="0" fontId="0" fillId="2" borderId="12" xfId="0" applyFill="1" applyBorder="1"/>
    <xf numFmtId="2" fontId="0" fillId="2" borderId="0" xfId="0" applyNumberFormat="1" applyFill="1" applyBorder="1"/>
    <xf numFmtId="2" fontId="7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 applyAlignment="1">
      <alignment horizontal="left"/>
    </xf>
    <xf numFmtId="0" fontId="0" fillId="2" borderId="0" xfId="0" applyFill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2" fontId="0" fillId="8" borderId="0" xfId="0" applyNumberFormat="1" applyFill="1" applyBorder="1"/>
    <xf numFmtId="2" fontId="0" fillId="0" borderId="4" xfId="0" applyNumberFormat="1" applyFill="1" applyBorder="1"/>
    <xf numFmtId="2" fontId="0" fillId="0" borderId="0" xfId="0" applyNumberFormat="1" applyFill="1" applyBorder="1"/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left"/>
    </xf>
    <xf numFmtId="2" fontId="0" fillId="0" borderId="17" xfId="0" applyNumberFormat="1" applyFill="1" applyBorder="1"/>
    <xf numFmtId="0" fontId="0" fillId="0" borderId="17" xfId="0" applyFill="1" applyBorder="1"/>
    <xf numFmtId="2" fontId="0" fillId="0" borderId="17" xfId="0" applyNumberFormat="1" applyFill="1" applyBorder="1" applyAlignment="1">
      <alignment horizontal="center"/>
    </xf>
    <xf numFmtId="0" fontId="0" fillId="0" borderId="7" xfId="0" applyFill="1" applyBorder="1"/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5" xfId="0" applyBorder="1"/>
    <xf numFmtId="0" fontId="0" fillId="0" borderId="15" xfId="0" applyFill="1" applyBorder="1" applyAlignment="1">
      <alignment horizontal="right"/>
    </xf>
    <xf numFmtId="2" fontId="0" fillId="2" borderId="0" xfId="0" applyNumberFormat="1" applyFill="1"/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6" xfId="0" applyNumberFormat="1" applyFill="1" applyBorder="1"/>
    <xf numFmtId="0" fontId="0" fillId="0" borderId="16" xfId="0" applyBorder="1"/>
    <xf numFmtId="164" fontId="9" fillId="0" borderId="5" xfId="1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8" xfId="0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Border="1"/>
    <xf numFmtId="164" fontId="0" fillId="0" borderId="4" xfId="0" applyNumberFormat="1" applyBorder="1"/>
    <xf numFmtId="165" fontId="12" fillId="0" borderId="0" xfId="0" applyNumberFormat="1" applyFont="1" applyFill="1"/>
    <xf numFmtId="2" fontId="9" fillId="0" borderId="0" xfId="0" applyNumberFormat="1" applyFont="1"/>
    <xf numFmtId="2" fontId="0" fillId="0" borderId="16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9" fillId="7" borderId="5" xfId="1" applyNumberFormat="1" applyFont="1" applyFill="1" applyBorder="1" applyAlignment="1">
      <alignment horizontal="center"/>
    </xf>
    <xf numFmtId="164" fontId="9" fillId="7" borderId="7" xfId="1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2" borderId="0" xfId="0" applyNumberFormat="1" applyFill="1" applyAlignment="1">
      <alignment horizontal="center"/>
    </xf>
    <xf numFmtId="166" fontId="0" fillId="0" borderId="0" xfId="0" applyNumberFormat="1"/>
    <xf numFmtId="164" fontId="0" fillId="0" borderId="5" xfId="0" applyNumberFormat="1" applyBorder="1"/>
    <xf numFmtId="164" fontId="9" fillId="0" borderId="0" xfId="0" applyNumberFormat="1" applyFont="1" applyAlignment="1">
      <alignment horizontal="left"/>
    </xf>
    <xf numFmtId="164" fontId="0" fillId="2" borderId="0" xfId="0" applyNumberFormat="1" applyFill="1"/>
    <xf numFmtId="166" fontId="13" fillId="0" borderId="0" xfId="0" applyNumberFormat="1" applyFont="1"/>
    <xf numFmtId="164" fontId="13" fillId="0" borderId="0" xfId="0" applyNumberFormat="1" applyFont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" xfId="0" quotePrefix="1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024681975657348"/>
          <c:y val="0.2176658914002452"/>
          <c:w val="0.81227071147377872"/>
          <c:h val="0.7249011229822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'mean calc'!$A$135</c:f>
              <c:strCache>
                <c:ptCount val="1"/>
                <c:pt idx="0">
                  <c:v>39-061-0006</c:v>
                </c:pt>
              </c:strCache>
            </c:strRef>
          </c:tx>
          <c:spPr>
            <a:ln w="28575">
              <a:noFill/>
            </a:ln>
          </c:spPr>
          <c:xVal>
            <c:numRef>
              <c:f>'mean calc'!$C$135:$C$143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'mean calc'!$H$135:$H$143</c:f>
              <c:numCache>
                <c:formatCode>0.00</c:formatCode>
                <c:ptCount val="9"/>
                <c:pt idx="0">
                  <c:v>-1.7147580000000016</c:v>
                </c:pt>
                <c:pt idx="1">
                  <c:v>-1.4284220000000012</c:v>
                </c:pt>
                <c:pt idx="2">
                  <c:v>-0.9864139999999999</c:v>
                </c:pt>
                <c:pt idx="3">
                  <c:v>-0.84281999999999968</c:v>
                </c:pt>
                <c:pt idx="4">
                  <c:v>-0.51050799999999974</c:v>
                </c:pt>
                <c:pt idx="5">
                  <c:v>-0.80528999999999762</c:v>
                </c:pt>
                <c:pt idx="6">
                  <c:v>-0.68260599999999982</c:v>
                </c:pt>
                <c:pt idx="7">
                  <c:v>-0.58124399999999987</c:v>
                </c:pt>
                <c:pt idx="8">
                  <c:v>-0.18203599999999831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45160"/>
        <c:axId val="303639280"/>
      </c:scatterChart>
      <c:valAx>
        <c:axId val="30364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639280"/>
        <c:crosses val="autoZero"/>
        <c:crossBetween val="midCat"/>
      </c:valAx>
      <c:valAx>
        <c:axId val="303639280"/>
        <c:scaling>
          <c:orientation val="minMax"/>
          <c:max val="10"/>
          <c:min val="-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3645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'mean calc'!$H$91:$H$104</c:f>
              <c:numCache>
                <c:formatCode>0.00</c:formatCode>
                <c:ptCount val="14"/>
                <c:pt idx="0">
                  <c:v>0.38441800000000015</c:v>
                </c:pt>
                <c:pt idx="1">
                  <c:v>-0.22446799999999989</c:v>
                </c:pt>
                <c:pt idx="2">
                  <c:v>-0.93801200000000051</c:v>
                </c:pt>
                <c:pt idx="3">
                  <c:v>-5.1660000000000039E-2</c:v>
                </c:pt>
                <c:pt idx="4">
                  <c:v>-0.99944400000000044</c:v>
                </c:pt>
                <c:pt idx="5">
                  <c:v>-0.98316800000000093</c:v>
                </c:pt>
                <c:pt idx="6">
                  <c:v>-0.5018319999999985</c:v>
                </c:pt>
                <c:pt idx="7">
                  <c:v>-0.5650580000000005</c:v>
                </c:pt>
                <c:pt idx="8">
                  <c:v>-0.52638400000000196</c:v>
                </c:pt>
                <c:pt idx="9">
                  <c:v>0.65480799999999917</c:v>
                </c:pt>
                <c:pt idx="10">
                  <c:v>-3.0620000000000758E-2</c:v>
                </c:pt>
                <c:pt idx="11">
                  <c:v>0.55495400000000039</c:v>
                </c:pt>
                <c:pt idx="12">
                  <c:v>-0.45525600000000033</c:v>
                </c:pt>
                <c:pt idx="13">
                  <c:v>-0.89585800000000049</c:v>
                </c:pt>
              </c:numCache>
            </c:numRef>
          </c:xVal>
          <c:yVal>
            <c:numRef>
              <c:f>'mean calc'!$H$63:$H$76</c:f>
              <c:numCache>
                <c:formatCode>0.00</c:formatCode>
                <c:ptCount val="14"/>
                <c:pt idx="0">
                  <c:v>0.74476399999999998</c:v>
                </c:pt>
                <c:pt idx="1">
                  <c:v>0.58060000000000045</c:v>
                </c:pt>
                <c:pt idx="2">
                  <c:v>-0.30628999999999884</c:v>
                </c:pt>
                <c:pt idx="3">
                  <c:v>0.27156199999999941</c:v>
                </c:pt>
                <c:pt idx="4">
                  <c:v>-0.74768599999999985</c:v>
                </c:pt>
                <c:pt idx="5">
                  <c:v>-1.0540039999999991</c:v>
                </c:pt>
                <c:pt idx="6">
                  <c:v>-0.10932200000000236</c:v>
                </c:pt>
                <c:pt idx="7">
                  <c:v>2.9378000000001236E-2</c:v>
                </c:pt>
                <c:pt idx="8">
                  <c:v>-0.38931800000000116</c:v>
                </c:pt>
                <c:pt idx="9">
                  <c:v>0.32087399999999988</c:v>
                </c:pt>
                <c:pt idx="10">
                  <c:v>0.42511600000000094</c:v>
                </c:pt>
                <c:pt idx="11">
                  <c:v>0.95358799999999988</c:v>
                </c:pt>
                <c:pt idx="12">
                  <c:v>0.46910399999999974</c:v>
                </c:pt>
                <c:pt idx="13">
                  <c:v>0.30871600000000043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'mean calc'!$H$91:$H$104</c:f>
              <c:numCache>
                <c:formatCode>0.00</c:formatCode>
                <c:ptCount val="14"/>
                <c:pt idx="0">
                  <c:v>0.38441800000000015</c:v>
                </c:pt>
                <c:pt idx="1">
                  <c:v>-0.22446799999999989</c:v>
                </c:pt>
                <c:pt idx="2">
                  <c:v>-0.93801200000000051</c:v>
                </c:pt>
                <c:pt idx="3">
                  <c:v>-5.1660000000000039E-2</c:v>
                </c:pt>
                <c:pt idx="4">
                  <c:v>-0.99944400000000044</c:v>
                </c:pt>
                <c:pt idx="5">
                  <c:v>-0.98316800000000093</c:v>
                </c:pt>
                <c:pt idx="6">
                  <c:v>-0.5018319999999985</c:v>
                </c:pt>
                <c:pt idx="7">
                  <c:v>-0.5650580000000005</c:v>
                </c:pt>
                <c:pt idx="8">
                  <c:v>-0.52638400000000196</c:v>
                </c:pt>
                <c:pt idx="9">
                  <c:v>0.65480799999999917</c:v>
                </c:pt>
                <c:pt idx="10">
                  <c:v>-3.0620000000000758E-2</c:v>
                </c:pt>
                <c:pt idx="11">
                  <c:v>0.55495400000000039</c:v>
                </c:pt>
                <c:pt idx="12">
                  <c:v>-0.45525600000000033</c:v>
                </c:pt>
                <c:pt idx="13">
                  <c:v>-0.89585800000000049</c:v>
                </c:pt>
              </c:numCache>
            </c:numRef>
          </c:xVal>
          <c:yVal>
            <c:numRef>
              <c:f>'mean calc'!$M$63:$M$69</c:f>
              <c:numCache>
                <c:formatCode>0.00</c:formatCode>
                <c:ptCount val="7"/>
                <c:pt idx="0">
                  <c:v>0.65660999999999881</c:v>
                </c:pt>
                <c:pt idx="1">
                  <c:v>0.95589999999999975</c:v>
                </c:pt>
                <c:pt idx="2">
                  <c:v>-0.29546000000000028</c:v>
                </c:pt>
                <c:pt idx="3">
                  <c:v>0.27766000000000091</c:v>
                </c:pt>
                <c:pt idx="4">
                  <c:v>-0.57075000000000031</c:v>
                </c:pt>
                <c:pt idx="5">
                  <c:v>-1.0744600000000002</c:v>
                </c:pt>
                <c:pt idx="6">
                  <c:v>-0.14348000000000027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32080"/>
        <c:axId val="307228160"/>
      </c:scatterChart>
      <c:valAx>
        <c:axId val="3072320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07228160"/>
        <c:crosses val="autoZero"/>
        <c:crossBetween val="midCat"/>
      </c:valAx>
      <c:valAx>
        <c:axId val="307228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7232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'min calc'!$S$4:$S$163</c:f>
              <c:numCache>
                <c:formatCode>0.000</c:formatCode>
                <c:ptCount val="160"/>
                <c:pt idx="0">
                  <c:v>0.312</c:v>
                </c:pt>
                <c:pt idx="1">
                  <c:v>0.86509999999999998</c:v>
                </c:pt>
                <c:pt idx="2">
                  <c:v>0.88780000000000003</c:v>
                </c:pt>
                <c:pt idx="3">
                  <c:v>0.75949999999999995</c:v>
                </c:pt>
                <c:pt idx="4">
                  <c:v>0.87080000000000002</c:v>
                </c:pt>
                <c:pt idx="5">
                  <c:v>0.96050000000000002</c:v>
                </c:pt>
                <c:pt idx="6">
                  <c:v>0.83209999999999995</c:v>
                </c:pt>
                <c:pt idx="7">
                  <c:v>0.90629999999999999</c:v>
                </c:pt>
                <c:pt idx="13">
                  <c:v>0.92190000000000005</c:v>
                </c:pt>
                <c:pt idx="14">
                  <c:v>0.92049999999999998</c:v>
                </c:pt>
                <c:pt idx="15" formatCode="0.00">
                  <c:v>0.88049999999999995</c:v>
                </c:pt>
                <c:pt idx="16">
                  <c:v>5.8893654157302917E-2</c:v>
                </c:pt>
                <c:pt idx="17">
                  <c:v>0.9335</c:v>
                </c:pt>
                <c:pt idx="18">
                  <c:v>0.9728</c:v>
                </c:pt>
                <c:pt idx="20">
                  <c:v>0.97960000000000003</c:v>
                </c:pt>
                <c:pt idx="21">
                  <c:v>0.93640000000000001</c:v>
                </c:pt>
                <c:pt idx="22">
                  <c:v>0.88329999999999997</c:v>
                </c:pt>
                <c:pt idx="23">
                  <c:v>0.99819999999999998</c:v>
                </c:pt>
                <c:pt idx="24">
                  <c:v>1.018</c:v>
                </c:pt>
                <c:pt idx="25">
                  <c:v>0.9264</c:v>
                </c:pt>
                <c:pt idx="27">
                  <c:v>0.83750000000000002</c:v>
                </c:pt>
                <c:pt idx="28">
                  <c:v>1.0363</c:v>
                </c:pt>
                <c:pt idx="29" formatCode="0.00">
                  <c:v>0.95220000000000005</c:v>
                </c:pt>
                <c:pt idx="30" formatCode="0.00">
                  <c:v>6.1338622960306725E-2</c:v>
                </c:pt>
                <c:pt idx="31">
                  <c:v>1.0465</c:v>
                </c:pt>
                <c:pt idx="32">
                  <c:v>0.9748</c:v>
                </c:pt>
                <c:pt idx="33">
                  <c:v>0.93149999999999999</c:v>
                </c:pt>
                <c:pt idx="34">
                  <c:v>1.0653999999999999</c:v>
                </c:pt>
                <c:pt idx="35">
                  <c:v>1.0035000000000001</c:v>
                </c:pt>
                <c:pt idx="36">
                  <c:v>0.95320000000000005</c:v>
                </c:pt>
                <c:pt idx="37">
                  <c:v>1.0569</c:v>
                </c:pt>
                <c:pt idx="38" formatCode="0.00">
                  <c:v>1.0045428571428572</c:v>
                </c:pt>
                <c:pt idx="39" formatCode="0.00">
                  <c:v>5.3326568023292609E-2</c:v>
                </c:pt>
                <c:pt idx="40">
                  <c:v>5.7500000000000002E-2</c:v>
                </c:pt>
                <c:pt idx="41">
                  <c:v>0.99360000000000004</c:v>
                </c:pt>
                <c:pt idx="42">
                  <c:v>0.97450000000000003</c:v>
                </c:pt>
                <c:pt idx="43">
                  <c:v>0.97070000000000001</c:v>
                </c:pt>
                <c:pt idx="44">
                  <c:v>0.97189999999999999</c:v>
                </c:pt>
                <c:pt idx="45">
                  <c:v>0.92459999999999998</c:v>
                </c:pt>
                <c:pt idx="46">
                  <c:v>0.99509999999999998</c:v>
                </c:pt>
                <c:pt idx="47">
                  <c:v>1.02</c:v>
                </c:pt>
                <c:pt idx="48" formatCode="0.00">
                  <c:v>0.97862857142857151</c:v>
                </c:pt>
                <c:pt idx="49" formatCode="0.00">
                  <c:v>2.9584101264345488E-2</c:v>
                </c:pt>
                <c:pt idx="50">
                  <c:v>0.83909999999999996</c:v>
                </c:pt>
                <c:pt idx="51">
                  <c:v>1.0359</c:v>
                </c:pt>
                <c:pt idx="57" formatCode="0.00">
                  <c:v>0.9375</c:v>
                </c:pt>
                <c:pt idx="58" formatCode="0.00">
                  <c:v>0.1391586145375118</c:v>
                </c:pt>
                <c:pt idx="59">
                  <c:v>1.109</c:v>
                </c:pt>
                <c:pt idx="60">
                  <c:v>0.996</c:v>
                </c:pt>
                <c:pt idx="61">
                  <c:v>0.96099999999999997</c:v>
                </c:pt>
                <c:pt idx="62">
                  <c:v>0.96199999999999997</c:v>
                </c:pt>
                <c:pt idx="63">
                  <c:v>0.90069999999999995</c:v>
                </c:pt>
                <c:pt idx="64">
                  <c:v>1.0057</c:v>
                </c:pt>
                <c:pt idx="65">
                  <c:v>0.99890000000000001</c:v>
                </c:pt>
                <c:pt idx="73" formatCode="0.00">
                  <c:v>0.97071666666666667</c:v>
                </c:pt>
                <c:pt idx="74" formatCode="0.00">
                  <c:v>3.931948202439433E-2</c:v>
                </c:pt>
                <c:pt idx="77">
                  <c:v>4.4699999999999997E-2</c:v>
                </c:pt>
                <c:pt idx="78">
                  <c:v>1.0517000000000001</c:v>
                </c:pt>
                <c:pt idx="79">
                  <c:v>1.0569</c:v>
                </c:pt>
                <c:pt idx="80">
                  <c:v>0.9839</c:v>
                </c:pt>
                <c:pt idx="81">
                  <c:v>1.0596000000000001</c:v>
                </c:pt>
                <c:pt idx="82">
                  <c:v>1.0411999999999999</c:v>
                </c:pt>
                <c:pt idx="83">
                  <c:v>1.0278</c:v>
                </c:pt>
                <c:pt idx="84" formatCode="0.00">
                  <c:v>1.03685</c:v>
                </c:pt>
                <c:pt idx="85" formatCode="0.00">
                  <c:v>2.8441571686529575E-2</c:v>
                </c:pt>
                <c:pt idx="86">
                  <c:v>0.12130000000000001</c:v>
                </c:pt>
                <c:pt idx="87">
                  <c:v>1.0694999999999999</c:v>
                </c:pt>
                <c:pt idx="88">
                  <c:v>0.99270000000000003</c:v>
                </c:pt>
                <c:pt idx="89">
                  <c:v>1.0123</c:v>
                </c:pt>
                <c:pt idx="90">
                  <c:v>1.0895999999999999</c:v>
                </c:pt>
                <c:pt idx="91">
                  <c:v>1.0941000000000001</c:v>
                </c:pt>
                <c:pt idx="92">
                  <c:v>1.0725</c:v>
                </c:pt>
                <c:pt idx="93">
                  <c:v>1.1180000000000001</c:v>
                </c:pt>
                <c:pt idx="101" formatCode="0.00">
                  <c:v>1.0641</c:v>
                </c:pt>
                <c:pt idx="102" formatCode="0.00">
                  <c:v>0.33596327180214192</c:v>
                </c:pt>
                <c:pt idx="103">
                  <c:v>1.0052000000000001</c:v>
                </c:pt>
                <c:pt idx="104">
                  <c:v>1.048</c:v>
                </c:pt>
                <c:pt idx="105">
                  <c:v>1.0442</c:v>
                </c:pt>
                <c:pt idx="106">
                  <c:v>0.99139999999999995</c:v>
                </c:pt>
                <c:pt idx="107">
                  <c:v>1.0321</c:v>
                </c:pt>
                <c:pt idx="108">
                  <c:v>0.90300000000000002</c:v>
                </c:pt>
                <c:pt idx="109">
                  <c:v>1.0488999999999999</c:v>
                </c:pt>
                <c:pt idx="110">
                  <c:v>1.0773999999999999</c:v>
                </c:pt>
                <c:pt idx="115" formatCode="0.00">
                  <c:v>1.0187749999999998</c:v>
                </c:pt>
                <c:pt idx="116" formatCode="0.00">
                  <c:v>5.3931192935337241E-2</c:v>
                </c:pt>
                <c:pt idx="117">
                  <c:v>5.8500000000000003E-2</c:v>
                </c:pt>
                <c:pt idx="118">
                  <c:v>1.0214000000000001</c:v>
                </c:pt>
                <c:pt idx="119">
                  <c:v>1.0159</c:v>
                </c:pt>
                <c:pt idx="120">
                  <c:v>0.92759999999999998</c:v>
                </c:pt>
                <c:pt idx="121">
                  <c:v>0.98850000000000005</c:v>
                </c:pt>
                <c:pt idx="122">
                  <c:v>1.0308999999999999</c:v>
                </c:pt>
                <c:pt idx="123">
                  <c:v>0.96160000000000001</c:v>
                </c:pt>
                <c:pt idx="124">
                  <c:v>1.0601</c:v>
                </c:pt>
                <c:pt idx="129" formatCode="0.00">
                  <c:v>1.0008571428571429</c:v>
                </c:pt>
                <c:pt idx="130" formatCode="0.00">
                  <c:v>4.494629599655043E-2</c:v>
                </c:pt>
                <c:pt idx="131">
                  <c:v>0.95209999999999995</c:v>
                </c:pt>
                <c:pt idx="132">
                  <c:v>0.95579999999999998</c:v>
                </c:pt>
                <c:pt idx="140" formatCode="0.00">
                  <c:v>0.95394999999999996</c:v>
                </c:pt>
                <c:pt idx="141" formatCode="0.00">
                  <c:v>2.6162950903902515E-3</c:v>
                </c:pt>
                <c:pt idx="142">
                  <c:v>1.0787</c:v>
                </c:pt>
                <c:pt idx="143">
                  <c:v>1.0752999999999999</c:v>
                </c:pt>
                <c:pt idx="144">
                  <c:v>0.98880000000000001</c:v>
                </c:pt>
                <c:pt idx="145">
                  <c:v>1.0920000000000001</c:v>
                </c:pt>
                <c:pt idx="146">
                  <c:v>1.0496000000000001</c:v>
                </c:pt>
                <c:pt idx="147">
                  <c:v>1.0456000000000001</c:v>
                </c:pt>
                <c:pt idx="148">
                  <c:v>1.0548999999999999</c:v>
                </c:pt>
                <c:pt idx="151" formatCode="0.00">
                  <c:v>1.0515999999999999</c:v>
                </c:pt>
                <c:pt idx="152" formatCode="0.00">
                  <c:v>3.5668753833011886E-2</c:v>
                </c:pt>
                <c:pt idx="153">
                  <c:v>1.1178999999999999</c:v>
                </c:pt>
                <c:pt idx="154">
                  <c:v>1.1268</c:v>
                </c:pt>
                <c:pt idx="155">
                  <c:v>0.99739999999999995</c:v>
                </c:pt>
                <c:pt idx="156">
                  <c:v>1.1128</c:v>
                </c:pt>
                <c:pt idx="157">
                  <c:v>1.131</c:v>
                </c:pt>
                <c:pt idx="158">
                  <c:v>1.1383000000000001</c:v>
                </c:pt>
                <c:pt idx="159">
                  <c:v>1.1165</c:v>
                </c:pt>
              </c:numCache>
            </c:numRef>
          </c:xVal>
          <c:yVal>
            <c:numRef>
              <c:f>'min calc'!$N$4:$N$163</c:f>
              <c:numCache>
                <c:formatCode>0.000</c:formatCode>
                <c:ptCount val="160"/>
                <c:pt idx="0">
                  <c:v>0.73309999999999997</c:v>
                </c:pt>
                <c:pt idx="1">
                  <c:v>0.96970000000000001</c:v>
                </c:pt>
                <c:pt idx="2">
                  <c:v>0.95540000000000003</c:v>
                </c:pt>
                <c:pt idx="3">
                  <c:v>0.9073</c:v>
                </c:pt>
                <c:pt idx="4">
                  <c:v>0.97030000000000005</c:v>
                </c:pt>
                <c:pt idx="5">
                  <c:v>0.96560000000000001</c:v>
                </c:pt>
                <c:pt idx="6">
                  <c:v>0.98919999999999997</c:v>
                </c:pt>
                <c:pt idx="7">
                  <c:v>0.98509999999999998</c:v>
                </c:pt>
                <c:pt idx="13">
                  <c:v>0.99580000000000002</c:v>
                </c:pt>
                <c:pt idx="14">
                  <c:v>1.0058</c:v>
                </c:pt>
                <c:pt idx="15" formatCode="0.00">
                  <c:v>0.97157777777777787</c:v>
                </c:pt>
                <c:pt idx="16" formatCode="0.00">
                  <c:v>2.8908293696523226E-2</c:v>
                </c:pt>
                <c:pt idx="17">
                  <c:v>0.93559999999999999</c:v>
                </c:pt>
                <c:pt idx="18">
                  <c:v>0.95109999999999995</c:v>
                </c:pt>
                <c:pt idx="20">
                  <c:v>0.94920000000000004</c:v>
                </c:pt>
                <c:pt idx="21">
                  <c:v>0.96250000000000002</c:v>
                </c:pt>
                <c:pt idx="22">
                  <c:v>0.96879999999999999</c:v>
                </c:pt>
                <c:pt idx="23">
                  <c:v>0.95889999999999997</c:v>
                </c:pt>
                <c:pt idx="24">
                  <c:v>1.0109999999999999</c:v>
                </c:pt>
                <c:pt idx="25">
                  <c:v>1.0039</c:v>
                </c:pt>
                <c:pt idx="27">
                  <c:v>0.92579999999999996</c:v>
                </c:pt>
                <c:pt idx="28">
                  <c:v>0.98499999999999999</c:v>
                </c:pt>
                <c:pt idx="29" formatCode="0.00">
                  <c:v>0.96517999999999993</c:v>
                </c:pt>
                <c:pt idx="30" formatCode="0.00">
                  <c:v>2.7750147146757012E-2</c:v>
                </c:pt>
                <c:pt idx="31">
                  <c:v>0.98670000000000002</c:v>
                </c:pt>
                <c:pt idx="32">
                  <c:v>0.93159999999999998</c:v>
                </c:pt>
                <c:pt idx="33">
                  <c:v>0.95550000000000002</c:v>
                </c:pt>
                <c:pt idx="34">
                  <c:v>0.98309999999999997</c:v>
                </c:pt>
                <c:pt idx="35">
                  <c:v>0.94630000000000003</c:v>
                </c:pt>
                <c:pt idx="36">
                  <c:v>0.93510000000000004</c:v>
                </c:pt>
                <c:pt idx="37">
                  <c:v>1.0358000000000001</c:v>
                </c:pt>
                <c:pt idx="38" formatCode="0.00">
                  <c:v>0.96772857142857149</c:v>
                </c:pt>
                <c:pt idx="39" formatCode="0.00">
                  <c:v>3.6987687784167424E-2</c:v>
                </c:pt>
                <c:pt idx="40">
                  <c:v>0.74309999999999998</c:v>
                </c:pt>
                <c:pt idx="41">
                  <c:v>0.93610000000000004</c:v>
                </c:pt>
                <c:pt idx="42">
                  <c:v>0.9304</c:v>
                </c:pt>
                <c:pt idx="43">
                  <c:v>0.92290000000000005</c:v>
                </c:pt>
                <c:pt idx="44">
                  <c:v>0.92490000000000006</c:v>
                </c:pt>
                <c:pt idx="45">
                  <c:v>0.92249999999999999</c:v>
                </c:pt>
                <c:pt idx="46">
                  <c:v>0.93020000000000003</c:v>
                </c:pt>
                <c:pt idx="47">
                  <c:v>0.97760000000000002</c:v>
                </c:pt>
                <c:pt idx="48" formatCode="0.00">
                  <c:v>0.93494285714285719</c:v>
                </c:pt>
                <c:pt idx="49" formatCode="0.00">
                  <c:v>1.9428574929971673E-2</c:v>
                </c:pt>
                <c:pt idx="50">
                  <c:v>0.93130000000000002</c:v>
                </c:pt>
                <c:pt idx="51">
                  <c:v>0.99150000000000005</c:v>
                </c:pt>
                <c:pt idx="57" formatCode="0.00">
                  <c:v>0.96140000000000003</c:v>
                </c:pt>
                <c:pt idx="58" formatCode="0.00">
                  <c:v>4.2567828227430181E-2</c:v>
                </c:pt>
                <c:pt idx="59">
                  <c:v>0.96799999999999997</c:v>
                </c:pt>
                <c:pt idx="60">
                  <c:v>0.96599999999999997</c:v>
                </c:pt>
                <c:pt idx="61">
                  <c:v>0.95669999999999999</c:v>
                </c:pt>
                <c:pt idx="62">
                  <c:v>0.95579999999999998</c:v>
                </c:pt>
                <c:pt idx="63">
                  <c:v>0.94899999999999995</c:v>
                </c:pt>
                <c:pt idx="64">
                  <c:v>0.9607</c:v>
                </c:pt>
                <c:pt idx="65">
                  <c:v>0.99250000000000005</c:v>
                </c:pt>
                <c:pt idx="73" formatCode="0.00">
                  <c:v>0.96344999999999992</c:v>
                </c:pt>
                <c:pt idx="74" formatCode="0.00">
                  <c:v>1.5302646829878837E-2</c:v>
                </c:pt>
                <c:pt idx="77">
                  <c:v>0.78049999999999997</c:v>
                </c:pt>
                <c:pt idx="78">
                  <c:v>0.9617</c:v>
                </c:pt>
                <c:pt idx="79">
                  <c:v>0.97099999999999997</c:v>
                </c:pt>
                <c:pt idx="80">
                  <c:v>0.9677</c:v>
                </c:pt>
                <c:pt idx="81">
                  <c:v>0.99319999999999997</c:v>
                </c:pt>
                <c:pt idx="82">
                  <c:v>0.99380000000000002</c:v>
                </c:pt>
                <c:pt idx="83">
                  <c:v>0.95699999999999996</c:v>
                </c:pt>
                <c:pt idx="84" formatCode="0.00">
                  <c:v>0.97406666666666675</c:v>
                </c:pt>
                <c:pt idx="85" formatCode="0.00">
                  <c:v>1.5809069127139232E-2</c:v>
                </c:pt>
                <c:pt idx="86">
                  <c:v>0.83620000000000005</c:v>
                </c:pt>
                <c:pt idx="87">
                  <c:v>0.96830000000000005</c:v>
                </c:pt>
                <c:pt idx="88">
                  <c:v>0.97130000000000005</c:v>
                </c:pt>
                <c:pt idx="89">
                  <c:v>0.95740000000000003</c:v>
                </c:pt>
                <c:pt idx="90">
                  <c:v>0.99160000000000004</c:v>
                </c:pt>
                <c:pt idx="91">
                  <c:v>0.98809999999999998</c:v>
                </c:pt>
                <c:pt idx="92">
                  <c:v>0.96889999999999998</c:v>
                </c:pt>
                <c:pt idx="93">
                  <c:v>1.0253000000000001</c:v>
                </c:pt>
                <c:pt idx="101" formatCode="0.00">
                  <c:v>0.98155714285714291</c:v>
                </c:pt>
                <c:pt idx="102" formatCode="0.00">
                  <c:v>5.5509907416861827E-2</c:v>
                </c:pt>
                <c:pt idx="103">
                  <c:v>0.96599999999999997</c:v>
                </c:pt>
                <c:pt idx="104">
                  <c:v>0.97340000000000004</c:v>
                </c:pt>
                <c:pt idx="105">
                  <c:v>1.0018</c:v>
                </c:pt>
                <c:pt idx="106">
                  <c:v>0.9577</c:v>
                </c:pt>
                <c:pt idx="107">
                  <c:v>0.98329999999999995</c:v>
                </c:pt>
                <c:pt idx="108">
                  <c:v>0.96960000000000002</c:v>
                </c:pt>
                <c:pt idx="109">
                  <c:v>0.97060000000000002</c:v>
                </c:pt>
                <c:pt idx="110">
                  <c:v>0.99639999999999995</c:v>
                </c:pt>
                <c:pt idx="115" formatCode="0.00">
                  <c:v>0.97734999999999994</c:v>
                </c:pt>
                <c:pt idx="116" formatCode="0.00">
                  <c:v>1.5270326032631292E-2</c:v>
                </c:pt>
                <c:pt idx="117">
                  <c:v>0.71719999999999995</c:v>
                </c:pt>
                <c:pt idx="118">
                  <c:v>0.96609999999999996</c:v>
                </c:pt>
                <c:pt idx="119">
                  <c:v>0.96020000000000005</c:v>
                </c:pt>
                <c:pt idx="120">
                  <c:v>0.95720000000000005</c:v>
                </c:pt>
                <c:pt idx="121">
                  <c:v>0.97399999999999998</c:v>
                </c:pt>
                <c:pt idx="122">
                  <c:v>0.95930000000000004</c:v>
                </c:pt>
                <c:pt idx="123">
                  <c:v>0.95899999999999996</c:v>
                </c:pt>
                <c:pt idx="124">
                  <c:v>1.0064</c:v>
                </c:pt>
                <c:pt idx="129" formatCode="0.00">
                  <c:v>0.96888571428571424</c:v>
                </c:pt>
                <c:pt idx="130" formatCode="0.00">
                  <c:v>1.7525450880688569E-2</c:v>
                </c:pt>
                <c:pt idx="131">
                  <c:v>0.96450000000000002</c:v>
                </c:pt>
                <c:pt idx="132">
                  <c:v>1.014</c:v>
                </c:pt>
                <c:pt idx="140" formatCode="0.00">
                  <c:v>0.98924999999999996</c:v>
                </c:pt>
                <c:pt idx="141" formatCode="0.00">
                  <c:v>3.5001785668734096E-2</c:v>
                </c:pt>
                <c:pt idx="142">
                  <c:v>0.98870000000000002</c:v>
                </c:pt>
                <c:pt idx="143">
                  <c:v>0.96860000000000002</c:v>
                </c:pt>
                <c:pt idx="144">
                  <c:v>0.96540000000000004</c:v>
                </c:pt>
                <c:pt idx="145">
                  <c:v>0.99409999999999998</c:v>
                </c:pt>
                <c:pt idx="146">
                  <c:v>0.97860000000000003</c:v>
                </c:pt>
                <c:pt idx="147">
                  <c:v>0.97609999999999997</c:v>
                </c:pt>
                <c:pt idx="148">
                  <c:v>1.0169999999999999</c:v>
                </c:pt>
                <c:pt idx="151" formatCode="0.00">
                  <c:v>0.98665000000000003</c:v>
                </c:pt>
                <c:pt idx="152" formatCode="0.00">
                  <c:v>1.7935969446896328E-2</c:v>
                </c:pt>
                <c:pt idx="153">
                  <c:v>1.002</c:v>
                </c:pt>
                <c:pt idx="154">
                  <c:v>0.98370000000000002</c:v>
                </c:pt>
                <c:pt idx="155">
                  <c:v>0.97040000000000004</c:v>
                </c:pt>
                <c:pt idx="156">
                  <c:v>0.98770000000000002</c:v>
                </c:pt>
                <c:pt idx="157">
                  <c:v>0.97819999999999996</c:v>
                </c:pt>
                <c:pt idx="158">
                  <c:v>0.99339999999999995</c:v>
                </c:pt>
                <c:pt idx="159">
                  <c:v>1.0170999999999999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29336"/>
        <c:axId val="307230120"/>
      </c:scatterChart>
      <c:valAx>
        <c:axId val="307229336"/>
        <c:scaling>
          <c:orientation val="minMax"/>
          <c:min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30120"/>
        <c:crosses val="autoZero"/>
        <c:crossBetween val="midCat"/>
      </c:valAx>
      <c:valAx>
        <c:axId val="307230120"/>
        <c:scaling>
          <c:orientation val="minMax"/>
          <c:max val="1.2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2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min!$S$6:$S$18</c:f>
              <c:numCache>
                <c:formatCode>General</c:formatCode>
                <c:ptCount val="13"/>
                <c:pt idx="0">
                  <c:v>259</c:v>
                </c:pt>
                <c:pt idx="1">
                  <c:v>158</c:v>
                </c:pt>
                <c:pt idx="2">
                  <c:v>251</c:v>
                </c:pt>
                <c:pt idx="3">
                  <c:v>262</c:v>
                </c:pt>
                <c:pt idx="4">
                  <c:v>225</c:v>
                </c:pt>
                <c:pt idx="5">
                  <c:v>198</c:v>
                </c:pt>
                <c:pt idx="6">
                  <c:v>194</c:v>
                </c:pt>
                <c:pt idx="7">
                  <c:v>161</c:v>
                </c:pt>
                <c:pt idx="8">
                  <c:v>238</c:v>
                </c:pt>
                <c:pt idx="9">
                  <c:v>163</c:v>
                </c:pt>
                <c:pt idx="10">
                  <c:v>187</c:v>
                </c:pt>
                <c:pt idx="11">
                  <c:v>194</c:v>
                </c:pt>
                <c:pt idx="12">
                  <c:v>167</c:v>
                </c:pt>
              </c:numCache>
            </c:numRef>
          </c:xVal>
          <c:yVal>
            <c:numRef>
              <c:f>min!$E$6:$E$18</c:f>
              <c:numCache>
                <c:formatCode>0.00</c:formatCode>
                <c:ptCount val="13"/>
                <c:pt idx="0">
                  <c:v>-2.4994599999999974</c:v>
                </c:pt>
                <c:pt idx="2">
                  <c:v>-1.1548171428571423</c:v>
                </c:pt>
                <c:pt idx="3">
                  <c:v>-0.50488999999999962</c:v>
                </c:pt>
                <c:pt idx="4">
                  <c:v>-0.32978200000000013</c:v>
                </c:pt>
                <c:pt idx="5">
                  <c:v>-0.31635000000000052</c:v>
                </c:pt>
                <c:pt idx="6">
                  <c:v>-0.23925142857142845</c:v>
                </c:pt>
                <c:pt idx="7">
                  <c:v>-0.11654750000000069</c:v>
                </c:pt>
                <c:pt idx="8">
                  <c:v>7.6289999999999303E-2</c:v>
                </c:pt>
                <c:pt idx="9">
                  <c:v>0.162757500000001</c:v>
                </c:pt>
                <c:pt idx="10">
                  <c:v>0.22401428571428536</c:v>
                </c:pt>
                <c:pt idx="11">
                  <c:v>0.25447000000000086</c:v>
                </c:pt>
                <c:pt idx="12">
                  <c:v>0.95493428571428651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945072"/>
        <c:axId val="307494960"/>
      </c:scatterChart>
      <c:valAx>
        <c:axId val="37294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494960"/>
        <c:crosses val="autoZero"/>
        <c:crossBetween val="midCat"/>
      </c:valAx>
      <c:valAx>
        <c:axId val="307494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729450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024681975657348"/>
          <c:y val="0.2176658914002452"/>
          <c:w val="0.81227071147377872"/>
          <c:h val="0.7249011229822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'mean calc'!$A$135</c:f>
              <c:strCache>
                <c:ptCount val="1"/>
                <c:pt idx="0">
                  <c:v>39-061-0006</c:v>
                </c:pt>
              </c:strCache>
            </c:strRef>
          </c:tx>
          <c:spPr>
            <a:ln w="28575">
              <a:noFill/>
            </a:ln>
          </c:spPr>
          <c:xVal>
            <c:numRef>
              <c:f>'mean calc'!$C$135:$C$143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'mean calc'!$H$135:$H$143</c:f>
              <c:numCache>
                <c:formatCode>0.00</c:formatCode>
                <c:ptCount val="9"/>
                <c:pt idx="0">
                  <c:v>-1.7147580000000016</c:v>
                </c:pt>
                <c:pt idx="1">
                  <c:v>-1.4284220000000012</c:v>
                </c:pt>
                <c:pt idx="2">
                  <c:v>-0.9864139999999999</c:v>
                </c:pt>
                <c:pt idx="3">
                  <c:v>-0.84281999999999968</c:v>
                </c:pt>
                <c:pt idx="4">
                  <c:v>-0.51050799999999974</c:v>
                </c:pt>
                <c:pt idx="5">
                  <c:v>-0.80528999999999762</c:v>
                </c:pt>
                <c:pt idx="6">
                  <c:v>-0.68260599999999982</c:v>
                </c:pt>
                <c:pt idx="7">
                  <c:v>-0.58124399999999987</c:v>
                </c:pt>
                <c:pt idx="8">
                  <c:v>-0.18203599999999831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497312"/>
        <c:axId val="307501232"/>
      </c:scatterChart>
      <c:valAx>
        <c:axId val="3074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501232"/>
        <c:crosses val="autoZero"/>
        <c:crossBetween val="midCat"/>
      </c:valAx>
      <c:valAx>
        <c:axId val="307501232"/>
        <c:scaling>
          <c:orientation val="minMax"/>
          <c:max val="10"/>
          <c:min val="-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7497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024681975657348"/>
          <c:y val="0.2176658914002452"/>
          <c:w val="0.81227071147377872"/>
          <c:h val="0.7249011229822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'mean calc'!$A$146</c:f>
              <c:strCache>
                <c:ptCount val="1"/>
                <c:pt idx="0">
                  <c:v>39-061-0043</c:v>
                </c:pt>
              </c:strCache>
            </c:strRef>
          </c:tx>
          <c:spPr>
            <a:ln w="28575">
              <a:noFill/>
            </a:ln>
          </c:spPr>
          <c:xVal>
            <c:numRef>
              <c:f>'mean calc'!$C$146:$C$154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xVal>
          <c:yVal>
            <c:numRef>
              <c:f>'mean calc'!$H$146:$H$154</c:f>
              <c:numCache>
                <c:formatCode>0.00</c:formatCode>
                <c:ptCount val="9"/>
                <c:pt idx="0">
                  <c:v>3.3910000000000551E-2</c:v>
                </c:pt>
                <c:pt idx="1">
                  <c:v>-3.0103399999999993</c:v>
                </c:pt>
                <c:pt idx="2">
                  <c:v>-0.40779800000000144</c:v>
                </c:pt>
                <c:pt idx="3">
                  <c:v>0.42111799999999988</c:v>
                </c:pt>
                <c:pt idx="4">
                  <c:v>-0.43045000000000044</c:v>
                </c:pt>
                <c:pt idx="5">
                  <c:v>-0.91628399999999921</c:v>
                </c:pt>
                <c:pt idx="6">
                  <c:v>-0.29812200000000111</c:v>
                </c:pt>
                <c:pt idx="7">
                  <c:v>-0.5111460000000001</c:v>
                </c:pt>
                <c:pt idx="8">
                  <c:v>-0.74877199999999888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496528"/>
        <c:axId val="307500056"/>
      </c:scatterChart>
      <c:valAx>
        <c:axId val="30749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500056"/>
        <c:crosses val="autoZero"/>
        <c:crossBetween val="midCat"/>
      </c:valAx>
      <c:valAx>
        <c:axId val="307500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7496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024681975657348"/>
          <c:y val="0.2176658914002452"/>
          <c:w val="0.81227071147377872"/>
          <c:h val="0.7249011229822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'mean calc'!$A$135</c:f>
              <c:strCache>
                <c:ptCount val="1"/>
                <c:pt idx="0">
                  <c:v>39-061-0006</c:v>
                </c:pt>
              </c:strCache>
            </c:strRef>
          </c:tx>
          <c:spPr>
            <a:ln w="28575">
              <a:noFill/>
            </a:ln>
          </c:spPr>
          <c:xVal>
            <c:numRef>
              <c:f>'mean calc'!$C$135:$C$143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'mean calc'!$H$135:$H$143</c:f>
              <c:numCache>
                <c:formatCode>0.00</c:formatCode>
                <c:ptCount val="9"/>
                <c:pt idx="0">
                  <c:v>-1.7147580000000016</c:v>
                </c:pt>
                <c:pt idx="1">
                  <c:v>-1.4284220000000012</c:v>
                </c:pt>
                <c:pt idx="2">
                  <c:v>-0.9864139999999999</c:v>
                </c:pt>
                <c:pt idx="3">
                  <c:v>-0.84281999999999968</c:v>
                </c:pt>
                <c:pt idx="4">
                  <c:v>-0.51050799999999974</c:v>
                </c:pt>
                <c:pt idx="5">
                  <c:v>-0.80528999999999762</c:v>
                </c:pt>
                <c:pt idx="6">
                  <c:v>-0.68260599999999982</c:v>
                </c:pt>
                <c:pt idx="7">
                  <c:v>-0.58124399999999987</c:v>
                </c:pt>
                <c:pt idx="8">
                  <c:v>-0.18203599999999831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498096"/>
        <c:axId val="307500448"/>
      </c:scatterChart>
      <c:valAx>
        <c:axId val="30749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500448"/>
        <c:crosses val="autoZero"/>
        <c:crossBetween val="midCat"/>
      </c:valAx>
      <c:valAx>
        <c:axId val="307500448"/>
        <c:scaling>
          <c:orientation val="minMax"/>
          <c:max val="10"/>
          <c:min val="-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7498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024681975657348"/>
          <c:y val="0.2176658914002452"/>
          <c:w val="0.81227071147377872"/>
          <c:h val="0.7249011229822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'mean calc'!$A$146</c:f>
              <c:strCache>
                <c:ptCount val="1"/>
                <c:pt idx="0">
                  <c:v>39-061-0043</c:v>
                </c:pt>
              </c:strCache>
            </c:strRef>
          </c:tx>
          <c:spPr>
            <a:ln w="28575">
              <a:noFill/>
            </a:ln>
          </c:spPr>
          <c:xVal>
            <c:numRef>
              <c:f>'mean calc'!$C$146:$C$154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xVal>
          <c:yVal>
            <c:numRef>
              <c:f>'mean calc'!$H$146:$H$154</c:f>
              <c:numCache>
                <c:formatCode>0.00</c:formatCode>
                <c:ptCount val="9"/>
                <c:pt idx="0">
                  <c:v>3.3910000000000551E-2</c:v>
                </c:pt>
                <c:pt idx="1">
                  <c:v>-3.0103399999999993</c:v>
                </c:pt>
                <c:pt idx="2">
                  <c:v>-0.40779800000000144</c:v>
                </c:pt>
                <c:pt idx="3">
                  <c:v>0.42111799999999988</c:v>
                </c:pt>
                <c:pt idx="4">
                  <c:v>-0.43045000000000044</c:v>
                </c:pt>
                <c:pt idx="5">
                  <c:v>-0.91628399999999921</c:v>
                </c:pt>
                <c:pt idx="6">
                  <c:v>-0.29812200000000111</c:v>
                </c:pt>
                <c:pt idx="7">
                  <c:v>-0.5111460000000001</c:v>
                </c:pt>
                <c:pt idx="8">
                  <c:v>-0.74877199999999888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495744"/>
        <c:axId val="307495352"/>
      </c:scatterChart>
      <c:valAx>
        <c:axId val="3074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495352"/>
        <c:crosses val="autoZero"/>
        <c:crossBetween val="midCat"/>
      </c:valAx>
      <c:valAx>
        <c:axId val="307495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7495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'mean calc'!$H$91:$H$104</c:f>
              <c:numCache>
                <c:formatCode>0.00</c:formatCode>
                <c:ptCount val="14"/>
                <c:pt idx="0">
                  <c:v>0.38441800000000015</c:v>
                </c:pt>
                <c:pt idx="1">
                  <c:v>-0.22446799999999989</c:v>
                </c:pt>
                <c:pt idx="2">
                  <c:v>-0.93801200000000051</c:v>
                </c:pt>
                <c:pt idx="3">
                  <c:v>-5.1660000000000039E-2</c:v>
                </c:pt>
                <c:pt idx="4">
                  <c:v>-0.99944400000000044</c:v>
                </c:pt>
                <c:pt idx="5">
                  <c:v>-0.98316800000000093</c:v>
                </c:pt>
                <c:pt idx="6">
                  <c:v>-0.5018319999999985</c:v>
                </c:pt>
                <c:pt idx="7">
                  <c:v>-0.5650580000000005</c:v>
                </c:pt>
                <c:pt idx="8">
                  <c:v>-0.52638400000000196</c:v>
                </c:pt>
                <c:pt idx="9">
                  <c:v>0.65480799999999917</c:v>
                </c:pt>
                <c:pt idx="10">
                  <c:v>-3.0620000000000758E-2</c:v>
                </c:pt>
                <c:pt idx="11">
                  <c:v>0.55495400000000039</c:v>
                </c:pt>
                <c:pt idx="12">
                  <c:v>-0.45525600000000033</c:v>
                </c:pt>
                <c:pt idx="13">
                  <c:v>-0.89585800000000049</c:v>
                </c:pt>
              </c:numCache>
            </c:numRef>
          </c:xVal>
          <c:yVal>
            <c:numRef>
              <c:f>'mean calc'!$H$63:$H$76</c:f>
              <c:numCache>
                <c:formatCode>0.00</c:formatCode>
                <c:ptCount val="14"/>
                <c:pt idx="0">
                  <c:v>0.74476399999999998</c:v>
                </c:pt>
                <c:pt idx="1">
                  <c:v>0.58060000000000045</c:v>
                </c:pt>
                <c:pt idx="2">
                  <c:v>-0.30628999999999884</c:v>
                </c:pt>
                <c:pt idx="3">
                  <c:v>0.27156199999999941</c:v>
                </c:pt>
                <c:pt idx="4">
                  <c:v>-0.74768599999999985</c:v>
                </c:pt>
                <c:pt idx="5">
                  <c:v>-1.0540039999999991</c:v>
                </c:pt>
                <c:pt idx="6">
                  <c:v>-0.10932200000000236</c:v>
                </c:pt>
                <c:pt idx="7">
                  <c:v>2.9378000000001236E-2</c:v>
                </c:pt>
                <c:pt idx="8">
                  <c:v>-0.38931800000000116</c:v>
                </c:pt>
                <c:pt idx="9">
                  <c:v>0.32087399999999988</c:v>
                </c:pt>
                <c:pt idx="10">
                  <c:v>0.42511600000000094</c:v>
                </c:pt>
                <c:pt idx="11">
                  <c:v>0.95358799999999988</c:v>
                </c:pt>
                <c:pt idx="12">
                  <c:v>0.46910399999999974</c:v>
                </c:pt>
                <c:pt idx="13">
                  <c:v>0.30871600000000043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'mean calc'!$H$91:$H$104</c:f>
              <c:numCache>
                <c:formatCode>0.00</c:formatCode>
                <c:ptCount val="14"/>
                <c:pt idx="0">
                  <c:v>0.38441800000000015</c:v>
                </c:pt>
                <c:pt idx="1">
                  <c:v>-0.22446799999999989</c:v>
                </c:pt>
                <c:pt idx="2">
                  <c:v>-0.93801200000000051</c:v>
                </c:pt>
                <c:pt idx="3">
                  <c:v>-5.1660000000000039E-2</c:v>
                </c:pt>
                <c:pt idx="4">
                  <c:v>-0.99944400000000044</c:v>
                </c:pt>
                <c:pt idx="5">
                  <c:v>-0.98316800000000093</c:v>
                </c:pt>
                <c:pt idx="6">
                  <c:v>-0.5018319999999985</c:v>
                </c:pt>
                <c:pt idx="7">
                  <c:v>-0.5650580000000005</c:v>
                </c:pt>
                <c:pt idx="8">
                  <c:v>-0.52638400000000196</c:v>
                </c:pt>
                <c:pt idx="9">
                  <c:v>0.65480799999999917</c:v>
                </c:pt>
                <c:pt idx="10">
                  <c:v>-3.0620000000000758E-2</c:v>
                </c:pt>
                <c:pt idx="11">
                  <c:v>0.55495400000000039</c:v>
                </c:pt>
                <c:pt idx="12">
                  <c:v>-0.45525600000000033</c:v>
                </c:pt>
                <c:pt idx="13">
                  <c:v>-0.89585800000000049</c:v>
                </c:pt>
              </c:numCache>
            </c:numRef>
          </c:xVal>
          <c:yVal>
            <c:numRef>
              <c:f>'mean calc'!$M$63:$M$69</c:f>
              <c:numCache>
                <c:formatCode>0.00</c:formatCode>
                <c:ptCount val="7"/>
                <c:pt idx="0">
                  <c:v>0.65660999999999881</c:v>
                </c:pt>
                <c:pt idx="1">
                  <c:v>0.95589999999999975</c:v>
                </c:pt>
                <c:pt idx="2">
                  <c:v>-0.29546000000000028</c:v>
                </c:pt>
                <c:pt idx="3">
                  <c:v>0.27766000000000091</c:v>
                </c:pt>
                <c:pt idx="4">
                  <c:v>-0.57075000000000031</c:v>
                </c:pt>
                <c:pt idx="5">
                  <c:v>-1.0744600000000002</c:v>
                </c:pt>
                <c:pt idx="6">
                  <c:v>-0.14348000000000027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501624"/>
        <c:axId val="307498880"/>
      </c:scatterChart>
      <c:valAx>
        <c:axId val="3075016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07498880"/>
        <c:crosses val="autoZero"/>
        <c:crossBetween val="midCat"/>
      </c:valAx>
      <c:valAx>
        <c:axId val="307498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7501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Tavg!$P$6:$P$18</c:f>
              <c:numCache>
                <c:formatCode>General</c:formatCode>
                <c:ptCount val="13"/>
                <c:pt idx="0">
                  <c:v>259</c:v>
                </c:pt>
                <c:pt idx="1">
                  <c:v>158</c:v>
                </c:pt>
                <c:pt idx="2">
                  <c:v>251</c:v>
                </c:pt>
                <c:pt idx="3">
                  <c:v>225</c:v>
                </c:pt>
                <c:pt idx="4">
                  <c:v>262</c:v>
                </c:pt>
                <c:pt idx="5">
                  <c:v>187</c:v>
                </c:pt>
                <c:pt idx="6">
                  <c:v>163</c:v>
                </c:pt>
                <c:pt idx="7">
                  <c:v>161</c:v>
                </c:pt>
                <c:pt idx="8">
                  <c:v>194</c:v>
                </c:pt>
                <c:pt idx="9">
                  <c:v>198</c:v>
                </c:pt>
                <c:pt idx="10">
                  <c:v>194</c:v>
                </c:pt>
                <c:pt idx="11">
                  <c:v>238</c:v>
                </c:pt>
                <c:pt idx="12">
                  <c:v>167</c:v>
                </c:pt>
              </c:numCache>
            </c:numRef>
          </c:xVal>
          <c:yVal>
            <c:numRef>
              <c:f>Tavg!$B$6:$B$18</c:f>
              <c:numCache>
                <c:formatCode>0.00</c:formatCode>
                <c:ptCount val="13"/>
                <c:pt idx="0">
                  <c:v>-0.78820949999999956</c:v>
                </c:pt>
                <c:pt idx="1">
                  <c:v>-1.0473786666666669</c:v>
                </c:pt>
                <c:pt idx="2">
                  <c:v>-0.58340028571428604</c:v>
                </c:pt>
                <c:pt idx="3">
                  <c:v>-0.24939066666666618</c:v>
                </c:pt>
                <c:pt idx="4">
                  <c:v>-0.82264199999999987</c:v>
                </c:pt>
                <c:pt idx="5">
                  <c:v>0.39381985714285722</c:v>
                </c:pt>
                <c:pt idx="6">
                  <c:v>-0.27660693333333364</c:v>
                </c:pt>
                <c:pt idx="7">
                  <c:v>-4.7718666666666909E-2</c:v>
                </c:pt>
                <c:pt idx="8">
                  <c:v>-0.22211600000000034</c:v>
                </c:pt>
                <c:pt idx="9">
                  <c:v>-0.48409514285714267</c:v>
                </c:pt>
                <c:pt idx="10">
                  <c:v>-0.35719300000000009</c:v>
                </c:pt>
                <c:pt idx="11">
                  <c:v>-0.79094600000000059</c:v>
                </c:pt>
                <c:pt idx="12">
                  <c:v>0.10693442857142862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502016"/>
        <c:axId val="307499664"/>
      </c:scatterChart>
      <c:valAx>
        <c:axId val="3075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499664"/>
        <c:crosses val="autoZero"/>
        <c:crossBetween val="midCat"/>
      </c:valAx>
      <c:valAx>
        <c:axId val="307499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7502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'PM2.5'!$M$6:$M$20</c:f>
              <c:numCache>
                <c:formatCode>General</c:formatCode>
                <c:ptCount val="15"/>
                <c:pt idx="0">
                  <c:v>206</c:v>
                </c:pt>
                <c:pt idx="1">
                  <c:v>133</c:v>
                </c:pt>
                <c:pt idx="2">
                  <c:v>441</c:v>
                </c:pt>
                <c:pt idx="3">
                  <c:v>500</c:v>
                </c:pt>
                <c:pt idx="5">
                  <c:v>5255</c:v>
                </c:pt>
                <c:pt idx="6">
                  <c:v>219</c:v>
                </c:pt>
                <c:pt idx="7">
                  <c:v>535</c:v>
                </c:pt>
                <c:pt idx="8">
                  <c:v>532</c:v>
                </c:pt>
                <c:pt idx="9">
                  <c:v>2019</c:v>
                </c:pt>
                <c:pt idx="10">
                  <c:v>625</c:v>
                </c:pt>
                <c:pt idx="11">
                  <c:v>1095</c:v>
                </c:pt>
                <c:pt idx="12">
                  <c:v>1694</c:v>
                </c:pt>
                <c:pt idx="14">
                  <c:v>654</c:v>
                </c:pt>
              </c:numCache>
            </c:numRef>
          </c:xVal>
          <c:yVal>
            <c:numRef>
              <c:f>'PM2.5'!$B$6:$B$20</c:f>
              <c:numCache>
                <c:formatCode>0.00</c:formatCode>
                <c:ptCount val="15"/>
                <c:pt idx="0">
                  <c:v>-0.67054500000000006</c:v>
                </c:pt>
                <c:pt idx="1">
                  <c:v>-1.0913625000000007</c:v>
                </c:pt>
                <c:pt idx="2">
                  <c:v>-1.2194285714285711</c:v>
                </c:pt>
                <c:pt idx="3">
                  <c:v>-0.96392599999999951</c:v>
                </c:pt>
                <c:pt idx="4">
                  <c:v>-1.2485252857142857</c:v>
                </c:pt>
                <c:pt idx="5">
                  <c:v>0.31526400000000027</c:v>
                </c:pt>
                <c:pt idx="6">
                  <c:v>1.712840133333333</c:v>
                </c:pt>
                <c:pt idx="7">
                  <c:v>1.6932296666666675</c:v>
                </c:pt>
                <c:pt idx="8">
                  <c:v>2.65</c:v>
                </c:pt>
                <c:pt idx="9">
                  <c:v>0.25022685714285664</c:v>
                </c:pt>
                <c:pt idx="10">
                  <c:v>0.38524912499999986</c:v>
                </c:pt>
                <c:pt idx="11">
                  <c:v>-1.0906971249999999</c:v>
                </c:pt>
                <c:pt idx="12">
                  <c:v>1.2244068571428568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243048"/>
        <c:axId val="306248928"/>
      </c:scatterChart>
      <c:valAx>
        <c:axId val="30624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48928"/>
        <c:crosses val="autoZero"/>
        <c:crossBetween val="midCat"/>
      </c:valAx>
      <c:valAx>
        <c:axId val="30624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43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024681975657348"/>
          <c:y val="0.2176658914002452"/>
          <c:w val="0.81227071147377872"/>
          <c:h val="0.7249011229822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'mean calc'!$A$146</c:f>
              <c:strCache>
                <c:ptCount val="1"/>
                <c:pt idx="0">
                  <c:v>39-061-0043</c:v>
                </c:pt>
              </c:strCache>
            </c:strRef>
          </c:tx>
          <c:spPr>
            <a:ln w="28575">
              <a:noFill/>
            </a:ln>
          </c:spPr>
          <c:xVal>
            <c:numRef>
              <c:f>'mean calc'!$C$146:$C$154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xVal>
          <c:yVal>
            <c:numRef>
              <c:f>'mean calc'!$H$146:$H$154</c:f>
              <c:numCache>
                <c:formatCode>0.00</c:formatCode>
                <c:ptCount val="9"/>
                <c:pt idx="0">
                  <c:v>3.3910000000000551E-2</c:v>
                </c:pt>
                <c:pt idx="1">
                  <c:v>-3.0103399999999993</c:v>
                </c:pt>
                <c:pt idx="2">
                  <c:v>-0.40779800000000144</c:v>
                </c:pt>
                <c:pt idx="3">
                  <c:v>0.42111799999999988</c:v>
                </c:pt>
                <c:pt idx="4">
                  <c:v>-0.43045000000000044</c:v>
                </c:pt>
                <c:pt idx="5">
                  <c:v>-0.91628399999999921</c:v>
                </c:pt>
                <c:pt idx="6">
                  <c:v>-0.29812200000000111</c:v>
                </c:pt>
                <c:pt idx="7">
                  <c:v>-0.5111460000000001</c:v>
                </c:pt>
                <c:pt idx="8">
                  <c:v>-0.74877199999999888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43984"/>
        <c:axId val="303638104"/>
      </c:scatterChart>
      <c:valAx>
        <c:axId val="30364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638104"/>
        <c:crosses val="autoZero"/>
        <c:crossBetween val="midCat"/>
      </c:valAx>
      <c:valAx>
        <c:axId val="303638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3643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'PM2.5'!$M$6:$M$20</c:f>
              <c:numCache>
                <c:formatCode>General</c:formatCode>
                <c:ptCount val="15"/>
                <c:pt idx="0">
                  <c:v>206</c:v>
                </c:pt>
                <c:pt idx="1">
                  <c:v>133</c:v>
                </c:pt>
                <c:pt idx="2">
                  <c:v>441</c:v>
                </c:pt>
                <c:pt idx="3">
                  <c:v>500</c:v>
                </c:pt>
                <c:pt idx="5">
                  <c:v>5255</c:v>
                </c:pt>
                <c:pt idx="6">
                  <c:v>219</c:v>
                </c:pt>
                <c:pt idx="7">
                  <c:v>535</c:v>
                </c:pt>
                <c:pt idx="8">
                  <c:v>532</c:v>
                </c:pt>
                <c:pt idx="9">
                  <c:v>2019</c:v>
                </c:pt>
                <c:pt idx="10">
                  <c:v>625</c:v>
                </c:pt>
                <c:pt idx="11">
                  <c:v>1095</c:v>
                </c:pt>
                <c:pt idx="12">
                  <c:v>1694</c:v>
                </c:pt>
                <c:pt idx="14">
                  <c:v>654</c:v>
                </c:pt>
              </c:numCache>
            </c:numRef>
          </c:xVal>
          <c:yVal>
            <c:numRef>
              <c:f>'PM2.5'!$F$6:$F$20</c:f>
              <c:numCache>
                <c:formatCode>0.00</c:formatCode>
                <c:ptCount val="15"/>
                <c:pt idx="0">
                  <c:v>4.2814285714285659E-2</c:v>
                </c:pt>
                <c:pt idx="1">
                  <c:v>1.2829999999999997</c:v>
                </c:pt>
                <c:pt idx="2">
                  <c:v>0.57530000000000003</c:v>
                </c:pt>
                <c:pt idx="3">
                  <c:v>-7.4779999999999985E-2</c:v>
                </c:pt>
                <c:pt idx="4">
                  <c:v>0.30926285714285712</c:v>
                </c:pt>
                <c:pt idx="5">
                  <c:v>0.75814500000000018</c:v>
                </c:pt>
                <c:pt idx="6">
                  <c:v>2.0581773333333335</c:v>
                </c:pt>
                <c:pt idx="7">
                  <c:v>1.375556666666667</c:v>
                </c:pt>
                <c:pt idx="8">
                  <c:v>0.81787999999999983</c:v>
                </c:pt>
                <c:pt idx="9">
                  <c:v>8.8520000000000001E-2</c:v>
                </c:pt>
                <c:pt idx="10">
                  <c:v>0.61731749999999996</c:v>
                </c:pt>
                <c:pt idx="11">
                  <c:v>0.19305500000000003</c:v>
                </c:pt>
                <c:pt idx="12">
                  <c:v>1.8621700000000001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245008"/>
        <c:axId val="306245400"/>
      </c:scatterChart>
      <c:valAx>
        <c:axId val="30624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45400"/>
        <c:crosses val="autoZero"/>
        <c:crossBetween val="midCat"/>
      </c:valAx>
      <c:valAx>
        <c:axId val="30624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4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'PM2.5'!$M$6:$M$20</c:f>
              <c:numCache>
                <c:formatCode>General</c:formatCode>
                <c:ptCount val="15"/>
                <c:pt idx="0">
                  <c:v>206</c:v>
                </c:pt>
                <c:pt idx="1">
                  <c:v>133</c:v>
                </c:pt>
                <c:pt idx="2">
                  <c:v>441</c:v>
                </c:pt>
                <c:pt idx="3">
                  <c:v>500</c:v>
                </c:pt>
                <c:pt idx="5">
                  <c:v>5255</c:v>
                </c:pt>
                <c:pt idx="6">
                  <c:v>219</c:v>
                </c:pt>
                <c:pt idx="7">
                  <c:v>535</c:v>
                </c:pt>
                <c:pt idx="8">
                  <c:v>532</c:v>
                </c:pt>
                <c:pt idx="9">
                  <c:v>2019</c:v>
                </c:pt>
                <c:pt idx="10">
                  <c:v>625</c:v>
                </c:pt>
                <c:pt idx="11">
                  <c:v>1095</c:v>
                </c:pt>
                <c:pt idx="12">
                  <c:v>1694</c:v>
                </c:pt>
                <c:pt idx="14">
                  <c:v>654</c:v>
                </c:pt>
              </c:numCache>
            </c:numRef>
          </c:xVal>
          <c:yVal>
            <c:numRef>
              <c:f>'PM2.5'!$J$6:$J$20</c:f>
              <c:numCache>
                <c:formatCode>0.00</c:formatCode>
                <c:ptCount val="15"/>
                <c:pt idx="0">
                  <c:v>-2.8184928571428594</c:v>
                </c:pt>
                <c:pt idx="1">
                  <c:v>-5.0540500000000037</c:v>
                </c:pt>
                <c:pt idx="2">
                  <c:v>-6.6234142857142855</c:v>
                </c:pt>
                <c:pt idx="3">
                  <c:v>-3.6411733333333323</c:v>
                </c:pt>
                <c:pt idx="4">
                  <c:v>-5.9390757142857149</c:v>
                </c:pt>
                <c:pt idx="5">
                  <c:v>-1.0182649999999984</c:v>
                </c:pt>
                <c:pt idx="6">
                  <c:v>0.67301866666666588</c:v>
                </c:pt>
                <c:pt idx="7">
                  <c:v>2.6497533333333361</c:v>
                </c:pt>
                <c:pt idx="8">
                  <c:v>0.23804416666666781</c:v>
                </c:pt>
                <c:pt idx="9">
                  <c:v>0.73713142857142955</c:v>
                </c:pt>
                <c:pt idx="10">
                  <c:v>-0.31351624999999927</c:v>
                </c:pt>
                <c:pt idx="11">
                  <c:v>-4.9561162499999982</c:v>
                </c:pt>
                <c:pt idx="12">
                  <c:v>-0.69591857142857172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244224"/>
        <c:axId val="306242656"/>
      </c:scatterChart>
      <c:valAx>
        <c:axId val="30624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42656"/>
        <c:crosses val="autoZero"/>
        <c:crossBetween val="midCat"/>
      </c:valAx>
      <c:valAx>
        <c:axId val="30624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44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'mean calc'!$H$91:$H$104</c:f>
              <c:numCache>
                <c:formatCode>0.00</c:formatCode>
                <c:ptCount val="14"/>
                <c:pt idx="0">
                  <c:v>0.38441800000000015</c:v>
                </c:pt>
                <c:pt idx="1">
                  <c:v>-0.22446799999999989</c:v>
                </c:pt>
                <c:pt idx="2">
                  <c:v>-0.93801200000000051</c:v>
                </c:pt>
                <c:pt idx="3">
                  <c:v>-5.1660000000000039E-2</c:v>
                </c:pt>
                <c:pt idx="4">
                  <c:v>-0.99944400000000044</c:v>
                </c:pt>
                <c:pt idx="5">
                  <c:v>-0.98316800000000093</c:v>
                </c:pt>
                <c:pt idx="6">
                  <c:v>-0.5018319999999985</c:v>
                </c:pt>
                <c:pt idx="7">
                  <c:v>-0.5650580000000005</c:v>
                </c:pt>
                <c:pt idx="8">
                  <c:v>-0.52638400000000196</c:v>
                </c:pt>
                <c:pt idx="9">
                  <c:v>0.65480799999999917</c:v>
                </c:pt>
                <c:pt idx="10">
                  <c:v>-3.0620000000000758E-2</c:v>
                </c:pt>
                <c:pt idx="11">
                  <c:v>0.55495400000000039</c:v>
                </c:pt>
                <c:pt idx="12">
                  <c:v>-0.45525600000000033</c:v>
                </c:pt>
                <c:pt idx="13">
                  <c:v>-0.89585800000000049</c:v>
                </c:pt>
              </c:numCache>
            </c:numRef>
          </c:xVal>
          <c:yVal>
            <c:numRef>
              <c:f>'mean calc'!$H$63:$H$76</c:f>
              <c:numCache>
                <c:formatCode>0.00</c:formatCode>
                <c:ptCount val="14"/>
                <c:pt idx="0">
                  <c:v>0.74476399999999998</c:v>
                </c:pt>
                <c:pt idx="1">
                  <c:v>0.58060000000000045</c:v>
                </c:pt>
                <c:pt idx="2">
                  <c:v>-0.30628999999999884</c:v>
                </c:pt>
                <c:pt idx="3">
                  <c:v>0.27156199999999941</c:v>
                </c:pt>
                <c:pt idx="4">
                  <c:v>-0.74768599999999985</c:v>
                </c:pt>
                <c:pt idx="5">
                  <c:v>-1.0540039999999991</c:v>
                </c:pt>
                <c:pt idx="6">
                  <c:v>-0.10932200000000236</c:v>
                </c:pt>
                <c:pt idx="7">
                  <c:v>2.9378000000001236E-2</c:v>
                </c:pt>
                <c:pt idx="8">
                  <c:v>-0.38931800000000116</c:v>
                </c:pt>
                <c:pt idx="9">
                  <c:v>0.32087399999999988</c:v>
                </c:pt>
                <c:pt idx="10">
                  <c:v>0.42511600000000094</c:v>
                </c:pt>
                <c:pt idx="11">
                  <c:v>0.95358799999999988</c:v>
                </c:pt>
                <c:pt idx="12">
                  <c:v>0.46910399999999974</c:v>
                </c:pt>
                <c:pt idx="13">
                  <c:v>0.30871600000000043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'mean calc'!$H$91:$H$104</c:f>
              <c:numCache>
                <c:formatCode>0.00</c:formatCode>
                <c:ptCount val="14"/>
                <c:pt idx="0">
                  <c:v>0.38441800000000015</c:v>
                </c:pt>
                <c:pt idx="1">
                  <c:v>-0.22446799999999989</c:v>
                </c:pt>
                <c:pt idx="2">
                  <c:v>-0.93801200000000051</c:v>
                </c:pt>
                <c:pt idx="3">
                  <c:v>-5.1660000000000039E-2</c:v>
                </c:pt>
                <c:pt idx="4">
                  <c:v>-0.99944400000000044</c:v>
                </c:pt>
                <c:pt idx="5">
                  <c:v>-0.98316800000000093</c:v>
                </c:pt>
                <c:pt idx="6">
                  <c:v>-0.5018319999999985</c:v>
                </c:pt>
                <c:pt idx="7">
                  <c:v>-0.5650580000000005</c:v>
                </c:pt>
                <c:pt idx="8">
                  <c:v>-0.52638400000000196</c:v>
                </c:pt>
                <c:pt idx="9">
                  <c:v>0.65480799999999917</c:v>
                </c:pt>
                <c:pt idx="10">
                  <c:v>-3.0620000000000758E-2</c:v>
                </c:pt>
                <c:pt idx="11">
                  <c:v>0.55495400000000039</c:v>
                </c:pt>
                <c:pt idx="12">
                  <c:v>-0.45525600000000033</c:v>
                </c:pt>
                <c:pt idx="13">
                  <c:v>-0.89585800000000049</c:v>
                </c:pt>
              </c:numCache>
            </c:numRef>
          </c:xVal>
          <c:yVal>
            <c:numRef>
              <c:f>'mean calc'!$M$63:$M$69</c:f>
              <c:numCache>
                <c:formatCode>0.00</c:formatCode>
                <c:ptCount val="7"/>
                <c:pt idx="0">
                  <c:v>0.65660999999999881</c:v>
                </c:pt>
                <c:pt idx="1">
                  <c:v>0.95589999999999975</c:v>
                </c:pt>
                <c:pt idx="2">
                  <c:v>-0.29546000000000028</c:v>
                </c:pt>
                <c:pt idx="3">
                  <c:v>0.27766000000000091</c:v>
                </c:pt>
                <c:pt idx="4">
                  <c:v>-0.57075000000000031</c:v>
                </c:pt>
                <c:pt idx="5">
                  <c:v>-1.0744600000000002</c:v>
                </c:pt>
                <c:pt idx="6">
                  <c:v>-0.14348000000000027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39672"/>
        <c:axId val="303642416"/>
      </c:scatterChart>
      <c:valAx>
        <c:axId val="3036396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03642416"/>
        <c:crosses val="autoZero"/>
        <c:crossBetween val="midCat"/>
      </c:valAx>
      <c:valAx>
        <c:axId val="303642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3639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'mean calc'!$D$107:$D$118</c:f>
              <c:numCache>
                <c:formatCode>0.000</c:formatCode>
                <c:ptCount val="12"/>
                <c:pt idx="0">
                  <c:v>0.97209999999999996</c:v>
                </c:pt>
                <c:pt idx="1">
                  <c:v>0.98519999999999996</c:v>
                </c:pt>
                <c:pt idx="2">
                  <c:v>1.0014000000000001</c:v>
                </c:pt>
                <c:pt idx="3">
                  <c:v>0.95409999999999995</c:v>
                </c:pt>
                <c:pt idx="4">
                  <c:v>0.99080000000000001</c:v>
                </c:pt>
                <c:pt idx="5">
                  <c:v>0.9819</c:v>
                </c:pt>
                <c:pt idx="6">
                  <c:v>0.96879999999999999</c:v>
                </c:pt>
                <c:pt idx="7">
                  <c:v>1.0006999999999999</c:v>
                </c:pt>
                <c:pt idx="8">
                  <c:v>0.99150000000000005</c:v>
                </c:pt>
                <c:pt idx="9">
                  <c:v>1.0094000000000001</c:v>
                </c:pt>
                <c:pt idx="10">
                  <c:v>1.0109999999999999</c:v>
                </c:pt>
                <c:pt idx="11">
                  <c:v>1.0388999999999999</c:v>
                </c:pt>
              </c:numCache>
            </c:numRef>
          </c:xVal>
          <c:yVal>
            <c:numRef>
              <c:f>'mean calc'!$I$107:$I$118</c:f>
              <c:numCache>
                <c:formatCode>0.000</c:formatCode>
                <c:ptCount val="12"/>
                <c:pt idx="0">
                  <c:v>0.97240000000000004</c:v>
                </c:pt>
                <c:pt idx="1">
                  <c:v>0.99350000000000005</c:v>
                </c:pt>
                <c:pt idx="2">
                  <c:v>1.0174000000000001</c:v>
                </c:pt>
                <c:pt idx="3">
                  <c:v>0.95799999999999996</c:v>
                </c:pt>
                <c:pt idx="4">
                  <c:v>1.0047999999999999</c:v>
                </c:pt>
                <c:pt idx="5">
                  <c:v>0.99619999999999997</c:v>
                </c:pt>
                <c:pt idx="6">
                  <c:v>0.99350000000000005</c:v>
                </c:pt>
                <c:pt idx="7">
                  <c:v>1.0114000000000001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25024"/>
        <c:axId val="307225808"/>
      </c:scatterChart>
      <c:valAx>
        <c:axId val="30722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25808"/>
        <c:crosses val="autoZero"/>
        <c:crossBetween val="midCat"/>
      </c:valAx>
      <c:valAx>
        <c:axId val="3072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2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mean!$T$5:$T$17</c:f>
              <c:numCache>
                <c:formatCode>General</c:formatCode>
                <c:ptCount val="13"/>
                <c:pt idx="0">
                  <c:v>158</c:v>
                </c:pt>
                <c:pt idx="1">
                  <c:v>259</c:v>
                </c:pt>
                <c:pt idx="2">
                  <c:v>262</c:v>
                </c:pt>
                <c:pt idx="3">
                  <c:v>251</c:v>
                </c:pt>
                <c:pt idx="4">
                  <c:v>198</c:v>
                </c:pt>
                <c:pt idx="5">
                  <c:v>238</c:v>
                </c:pt>
                <c:pt idx="6">
                  <c:v>163</c:v>
                </c:pt>
                <c:pt idx="7">
                  <c:v>194</c:v>
                </c:pt>
                <c:pt idx="8">
                  <c:v>194</c:v>
                </c:pt>
                <c:pt idx="9">
                  <c:v>225</c:v>
                </c:pt>
                <c:pt idx="10">
                  <c:v>161</c:v>
                </c:pt>
                <c:pt idx="11">
                  <c:v>167</c:v>
                </c:pt>
                <c:pt idx="12">
                  <c:v>187</c:v>
                </c:pt>
              </c:numCache>
            </c:numRef>
          </c:xVal>
          <c:yVal>
            <c:numRef>
              <c:f>mean!$B$5:$B$17</c:f>
              <c:numCache>
                <c:formatCode>0.00</c:formatCode>
                <c:ptCount val="13"/>
                <c:pt idx="0">
                  <c:v>-1.0473786666666669</c:v>
                </c:pt>
                <c:pt idx="1">
                  <c:v>-0.78820949999999956</c:v>
                </c:pt>
                <c:pt idx="2">
                  <c:v>-0.82264199999999987</c:v>
                </c:pt>
                <c:pt idx="3">
                  <c:v>-0.58340028571428604</c:v>
                </c:pt>
                <c:pt idx="4">
                  <c:v>-0.48409514285714267</c:v>
                </c:pt>
                <c:pt idx="5">
                  <c:v>-0.79094600000000059</c:v>
                </c:pt>
                <c:pt idx="6">
                  <c:v>-0.27660693333333364</c:v>
                </c:pt>
                <c:pt idx="7">
                  <c:v>-0.35719300000000009</c:v>
                </c:pt>
                <c:pt idx="8">
                  <c:v>-0.22211600000000034</c:v>
                </c:pt>
                <c:pt idx="9">
                  <c:v>-0.24939066666666618</c:v>
                </c:pt>
                <c:pt idx="10">
                  <c:v>-4.7718666666666909E-2</c:v>
                </c:pt>
                <c:pt idx="11">
                  <c:v>0.10693442857142862</c:v>
                </c:pt>
                <c:pt idx="12">
                  <c:v>0.39381985714285722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37712"/>
        <c:axId val="303643200"/>
      </c:scatterChart>
      <c:valAx>
        <c:axId val="30363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643200"/>
        <c:crosses val="autoZero"/>
        <c:crossBetween val="midCat"/>
      </c:valAx>
      <c:valAx>
        <c:axId val="303643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3637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6499250983913117E-2"/>
          <c:y val="0.24466361472231876"/>
          <c:w val="0.81227071147377872"/>
          <c:h val="0.7249011229822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'mean calc'!$A$135</c:f>
              <c:strCache>
                <c:ptCount val="1"/>
                <c:pt idx="0">
                  <c:v>39-061-0006</c:v>
                </c:pt>
              </c:strCache>
            </c:strRef>
          </c:tx>
          <c:spPr>
            <a:ln w="28575">
              <a:noFill/>
            </a:ln>
          </c:spPr>
          <c:xVal>
            <c:numRef>
              <c:f>'mean calc'!$C$135:$C$143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'mean calc'!$H$135:$H$143</c:f>
              <c:numCache>
                <c:formatCode>0.00</c:formatCode>
                <c:ptCount val="9"/>
                <c:pt idx="0">
                  <c:v>-1.7147580000000016</c:v>
                </c:pt>
                <c:pt idx="1">
                  <c:v>-1.4284220000000012</c:v>
                </c:pt>
                <c:pt idx="2">
                  <c:v>-0.9864139999999999</c:v>
                </c:pt>
                <c:pt idx="3">
                  <c:v>-0.84281999999999968</c:v>
                </c:pt>
                <c:pt idx="4">
                  <c:v>-0.51050799999999974</c:v>
                </c:pt>
                <c:pt idx="5">
                  <c:v>-0.80528999999999762</c:v>
                </c:pt>
                <c:pt idx="6">
                  <c:v>-0.68260599999999982</c:v>
                </c:pt>
                <c:pt idx="7">
                  <c:v>-0.58124399999999987</c:v>
                </c:pt>
                <c:pt idx="8">
                  <c:v>-0.18203599999999831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44376"/>
        <c:axId val="256232288"/>
      </c:scatterChart>
      <c:valAx>
        <c:axId val="30364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232288"/>
        <c:crosses val="autoZero"/>
        <c:crossBetween val="midCat"/>
      </c:valAx>
      <c:valAx>
        <c:axId val="256232288"/>
        <c:scaling>
          <c:orientation val="minMax"/>
          <c:max val="10"/>
          <c:min val="-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3644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024681975657348"/>
          <c:y val="0.2176658914002452"/>
          <c:w val="0.81227071147377872"/>
          <c:h val="0.7249011229822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'mean calc'!$A$146</c:f>
              <c:strCache>
                <c:ptCount val="1"/>
                <c:pt idx="0">
                  <c:v>39-061-0043</c:v>
                </c:pt>
              </c:strCache>
            </c:strRef>
          </c:tx>
          <c:spPr>
            <a:ln w="28575">
              <a:noFill/>
            </a:ln>
          </c:spPr>
          <c:xVal>
            <c:numRef>
              <c:f>'mean calc'!$C$146:$C$154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xVal>
          <c:yVal>
            <c:numRef>
              <c:f>'mean calc'!$H$146:$H$154</c:f>
              <c:numCache>
                <c:formatCode>0.00</c:formatCode>
                <c:ptCount val="9"/>
                <c:pt idx="0">
                  <c:v>3.3910000000000551E-2</c:v>
                </c:pt>
                <c:pt idx="1">
                  <c:v>-3.0103399999999993</c:v>
                </c:pt>
                <c:pt idx="2">
                  <c:v>-0.40779800000000144</c:v>
                </c:pt>
                <c:pt idx="3">
                  <c:v>0.42111799999999988</c:v>
                </c:pt>
                <c:pt idx="4">
                  <c:v>-0.43045000000000044</c:v>
                </c:pt>
                <c:pt idx="5">
                  <c:v>-0.91628399999999921</c:v>
                </c:pt>
                <c:pt idx="6">
                  <c:v>-0.29812200000000111</c:v>
                </c:pt>
                <c:pt idx="7">
                  <c:v>-0.5111460000000001</c:v>
                </c:pt>
                <c:pt idx="8">
                  <c:v>-0.74877199999999888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233464"/>
        <c:axId val="256233856"/>
      </c:scatterChart>
      <c:valAx>
        <c:axId val="256233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233856"/>
        <c:crosses val="autoZero"/>
        <c:crossBetween val="midCat"/>
      </c:valAx>
      <c:valAx>
        <c:axId val="256233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56233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024681975657348"/>
          <c:y val="0.2176658914002452"/>
          <c:w val="0.81227071147377872"/>
          <c:h val="0.7249011229822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'mean calc'!$A$135</c:f>
              <c:strCache>
                <c:ptCount val="1"/>
                <c:pt idx="0">
                  <c:v>39-061-0006</c:v>
                </c:pt>
              </c:strCache>
            </c:strRef>
          </c:tx>
          <c:spPr>
            <a:ln w="28575">
              <a:noFill/>
            </a:ln>
          </c:spPr>
          <c:xVal>
            <c:numRef>
              <c:f>'mean calc'!$C$135:$C$143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'mean calc'!$H$135:$H$143</c:f>
              <c:numCache>
                <c:formatCode>0.00</c:formatCode>
                <c:ptCount val="9"/>
                <c:pt idx="0">
                  <c:v>-1.7147580000000016</c:v>
                </c:pt>
                <c:pt idx="1">
                  <c:v>-1.4284220000000012</c:v>
                </c:pt>
                <c:pt idx="2">
                  <c:v>-0.9864139999999999</c:v>
                </c:pt>
                <c:pt idx="3">
                  <c:v>-0.84281999999999968</c:v>
                </c:pt>
                <c:pt idx="4">
                  <c:v>-0.51050799999999974</c:v>
                </c:pt>
                <c:pt idx="5">
                  <c:v>-0.80528999999999762</c:v>
                </c:pt>
                <c:pt idx="6">
                  <c:v>-0.68260599999999982</c:v>
                </c:pt>
                <c:pt idx="7">
                  <c:v>-0.58124399999999987</c:v>
                </c:pt>
                <c:pt idx="8">
                  <c:v>-0.18203599999999831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231112"/>
        <c:axId val="256229544"/>
      </c:scatterChart>
      <c:valAx>
        <c:axId val="25623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229544"/>
        <c:crosses val="autoZero"/>
        <c:crossBetween val="midCat"/>
      </c:valAx>
      <c:valAx>
        <c:axId val="256229544"/>
        <c:scaling>
          <c:orientation val="minMax"/>
          <c:max val="10"/>
          <c:min val="-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56231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024681975657348"/>
          <c:y val="0.2176658914002452"/>
          <c:w val="0.81227071147377872"/>
          <c:h val="0.7249011229822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'mean calc'!$A$146</c:f>
              <c:strCache>
                <c:ptCount val="1"/>
                <c:pt idx="0">
                  <c:v>39-061-0043</c:v>
                </c:pt>
              </c:strCache>
            </c:strRef>
          </c:tx>
          <c:spPr>
            <a:ln w="28575">
              <a:noFill/>
            </a:ln>
          </c:spPr>
          <c:xVal>
            <c:numRef>
              <c:f>'mean calc'!$C$146:$C$154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xVal>
          <c:yVal>
            <c:numRef>
              <c:f>'mean calc'!$H$146:$H$154</c:f>
              <c:numCache>
                <c:formatCode>0.00</c:formatCode>
                <c:ptCount val="9"/>
                <c:pt idx="0">
                  <c:v>3.3910000000000551E-2</c:v>
                </c:pt>
                <c:pt idx="1">
                  <c:v>-3.0103399999999993</c:v>
                </c:pt>
                <c:pt idx="2">
                  <c:v>-0.40779800000000144</c:v>
                </c:pt>
                <c:pt idx="3">
                  <c:v>0.42111799999999988</c:v>
                </c:pt>
                <c:pt idx="4">
                  <c:v>-0.43045000000000044</c:v>
                </c:pt>
                <c:pt idx="5">
                  <c:v>-0.91628399999999921</c:v>
                </c:pt>
                <c:pt idx="6">
                  <c:v>-0.29812200000000111</c:v>
                </c:pt>
                <c:pt idx="7">
                  <c:v>-0.5111460000000001</c:v>
                </c:pt>
                <c:pt idx="8">
                  <c:v>-0.74877199999999888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229936"/>
        <c:axId val="256230328"/>
      </c:scatterChart>
      <c:valAx>
        <c:axId val="25622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230328"/>
        <c:crosses val="autoZero"/>
        <c:crossBetween val="midCat"/>
      </c:valAx>
      <c:valAx>
        <c:axId val="256230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56229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269308</xdr:colOff>
      <xdr:row>121</xdr:row>
      <xdr:rowOff>174625</xdr:rowOff>
    </xdr:from>
    <xdr:to>
      <xdr:col>25</xdr:col>
      <xdr:colOff>17861</xdr:colOff>
      <xdr:row>136</xdr:row>
      <xdr:rowOff>137320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463777</xdr:colOff>
      <xdr:row>141</xdr:row>
      <xdr:rowOff>61799</xdr:rowOff>
    </xdr:from>
    <xdr:to>
      <xdr:col>26</xdr:col>
      <xdr:colOff>208928</xdr:colOff>
      <xdr:row>155</xdr:row>
      <xdr:rowOff>52275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532380</xdr:colOff>
      <xdr:row>61</xdr:row>
      <xdr:rowOff>147296</xdr:rowOff>
    </xdr:from>
    <xdr:to>
      <xdr:col>39</xdr:col>
      <xdr:colOff>208076</xdr:colOff>
      <xdr:row>76</xdr:row>
      <xdr:rowOff>9183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202406</xdr:colOff>
      <xdr:row>109</xdr:row>
      <xdr:rowOff>35718</xdr:rowOff>
    </xdr:from>
    <xdr:to>
      <xdr:col>51</xdr:col>
      <xdr:colOff>595312</xdr:colOff>
      <xdr:row>123</xdr:row>
      <xdr:rowOff>111918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169333</xdr:colOff>
      <xdr:row>21</xdr:row>
      <xdr:rowOff>25400</xdr:rowOff>
    </xdr:from>
    <xdr:to>
      <xdr:col>17</xdr:col>
      <xdr:colOff>455083</xdr:colOff>
      <xdr:row>35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797718</xdr:colOff>
      <xdr:row>88</xdr:row>
      <xdr:rowOff>171788</xdr:rowOff>
    </xdr:from>
    <xdr:to>
      <xdr:col>8</xdr:col>
      <xdr:colOff>412466</xdr:colOff>
      <xdr:row>103</xdr:row>
      <xdr:rowOff>136751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408215</xdr:colOff>
      <xdr:row>172</xdr:row>
      <xdr:rowOff>95250</xdr:rowOff>
    </xdr:from>
    <xdr:to>
      <xdr:col>8</xdr:col>
      <xdr:colOff>19562</xdr:colOff>
      <xdr:row>186</xdr:row>
      <xdr:rowOff>73820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294256</xdr:colOff>
      <xdr:row>126</xdr:row>
      <xdr:rowOff>185397</xdr:rowOff>
    </xdr:from>
    <xdr:to>
      <xdr:col>39</xdr:col>
      <xdr:colOff>17860</xdr:colOff>
      <xdr:row>141</xdr:row>
      <xdr:rowOff>150360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244930</xdr:colOff>
      <xdr:row>142</xdr:row>
      <xdr:rowOff>54428</xdr:rowOff>
    </xdr:from>
    <xdr:to>
      <xdr:col>38</xdr:col>
      <xdr:colOff>577456</xdr:colOff>
      <xdr:row>156</xdr:row>
      <xdr:rowOff>46605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319767</xdr:colOff>
      <xdr:row>46</xdr:row>
      <xdr:rowOff>17462</xdr:rowOff>
    </xdr:from>
    <xdr:to>
      <xdr:col>40</xdr:col>
      <xdr:colOff>408214</xdr:colOff>
      <xdr:row>60</xdr:row>
      <xdr:rowOff>93662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244929</xdr:colOff>
      <xdr:row>20</xdr:row>
      <xdr:rowOff>40819</xdr:rowOff>
    </xdr:from>
    <xdr:to>
      <xdr:col>42</xdr:col>
      <xdr:colOff>435430</xdr:colOff>
      <xdr:row>43</xdr:row>
      <xdr:rowOff>31293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21</xdr:row>
      <xdr:rowOff>25401</xdr:rowOff>
    </xdr:from>
    <xdr:to>
      <xdr:col>9</xdr:col>
      <xdr:colOff>433917</xdr:colOff>
      <xdr:row>35</xdr:row>
      <xdr:rowOff>101601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62934</xdr:colOff>
      <xdr:row>128</xdr:row>
      <xdr:rowOff>130968</xdr:rowOff>
    </xdr:from>
    <xdr:to>
      <xdr:col>6</xdr:col>
      <xdr:colOff>113111</xdr:colOff>
      <xdr:row>143</xdr:row>
      <xdr:rowOff>109538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143</xdr:row>
      <xdr:rowOff>176893</xdr:rowOff>
    </xdr:from>
    <xdr:to>
      <xdr:col>6</xdr:col>
      <xdr:colOff>73991</xdr:colOff>
      <xdr:row>157</xdr:row>
      <xdr:rowOff>155463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128</xdr:row>
      <xdr:rowOff>130968</xdr:rowOff>
    </xdr:from>
    <xdr:to>
      <xdr:col>29</xdr:col>
      <xdr:colOff>113111</xdr:colOff>
      <xdr:row>143</xdr:row>
      <xdr:rowOff>109538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143</xdr:row>
      <xdr:rowOff>176893</xdr:rowOff>
    </xdr:from>
    <xdr:to>
      <xdr:col>29</xdr:col>
      <xdr:colOff>73991</xdr:colOff>
      <xdr:row>157</xdr:row>
      <xdr:rowOff>155463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619125</xdr:colOff>
      <xdr:row>53</xdr:row>
      <xdr:rowOff>112712</xdr:rowOff>
    </xdr:from>
    <xdr:to>
      <xdr:col>29</xdr:col>
      <xdr:colOff>285750</xdr:colOff>
      <xdr:row>67</xdr:row>
      <xdr:rowOff>188912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20</xdr:row>
      <xdr:rowOff>76200</xdr:rowOff>
    </xdr:from>
    <xdr:to>
      <xdr:col>14</xdr:col>
      <xdr:colOff>352425</xdr:colOff>
      <xdr:row>34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21</xdr:row>
      <xdr:rowOff>90487</xdr:rowOff>
    </xdr:from>
    <xdr:to>
      <xdr:col>8</xdr:col>
      <xdr:colOff>542925</xdr:colOff>
      <xdr:row>35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21</xdr:row>
      <xdr:rowOff>38100</xdr:rowOff>
    </xdr:from>
    <xdr:to>
      <xdr:col>16</xdr:col>
      <xdr:colOff>228600</xdr:colOff>
      <xdr:row>35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200025</xdr:colOff>
      <xdr:row>20</xdr:row>
      <xdr:rowOff>180975</xdr:rowOff>
    </xdr:from>
    <xdr:to>
      <xdr:col>24</xdr:col>
      <xdr:colOff>504825</xdr:colOff>
      <xdr:row>35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9" sqref="C9"/>
    </sheetView>
  </sheetViews>
  <sheetFormatPr defaultRowHeight="15" x14ac:dyDescent="0.25"/>
  <cols>
    <col min="1" max="1" width="9.5703125" customWidth="1"/>
    <col min="2" max="2" width="16.42578125" customWidth="1"/>
  </cols>
  <sheetData>
    <row r="1" spans="1:6" x14ac:dyDescent="0.25">
      <c r="A1" t="s">
        <v>61</v>
      </c>
    </row>
    <row r="3" spans="1:6" x14ac:dyDescent="0.25">
      <c r="A3" s="197" t="s">
        <v>62</v>
      </c>
      <c r="B3" s="198"/>
      <c r="C3" s="5" t="s">
        <v>63</v>
      </c>
      <c r="D3" s="6" t="s">
        <v>64</v>
      </c>
      <c r="E3" s="122" t="s">
        <v>65</v>
      </c>
      <c r="F3" s="6" t="s">
        <v>66</v>
      </c>
    </row>
    <row r="4" spans="1:6" ht="4.5" customHeight="1" thickBot="1" x14ac:dyDescent="0.3">
      <c r="A4" s="121"/>
      <c r="B4" s="127"/>
      <c r="C4" s="62"/>
      <c r="D4" s="7"/>
      <c r="E4" s="61"/>
      <c r="F4" s="7"/>
    </row>
    <row r="5" spans="1:6" ht="18" thickTop="1" x14ac:dyDescent="0.25">
      <c r="A5" s="1" t="s">
        <v>67</v>
      </c>
      <c r="B5" s="128"/>
      <c r="C5" s="123">
        <v>14.22</v>
      </c>
      <c r="D5" s="60">
        <v>-15.2</v>
      </c>
      <c r="E5" s="45">
        <v>34.299999999999997</v>
      </c>
      <c r="F5" s="124">
        <v>1661</v>
      </c>
    </row>
    <row r="6" spans="1:6" ht="17.25" x14ac:dyDescent="0.25">
      <c r="A6" s="1" t="s">
        <v>68</v>
      </c>
      <c r="B6" s="128"/>
      <c r="C6" s="123">
        <v>20.09</v>
      </c>
      <c r="D6" s="60">
        <v>-10.199999999999999</v>
      </c>
      <c r="E6" s="45">
        <v>42.1</v>
      </c>
      <c r="F6" s="124">
        <v>1458</v>
      </c>
    </row>
    <row r="7" spans="1:6" ht="17.25" x14ac:dyDescent="0.25">
      <c r="A7" s="1" t="s">
        <v>69</v>
      </c>
      <c r="B7" s="128"/>
      <c r="C7" s="123">
        <v>9.3000000000000007</v>
      </c>
      <c r="D7" s="60">
        <v>-20.399999999999999</v>
      </c>
      <c r="E7" s="45">
        <v>27.4</v>
      </c>
      <c r="F7" s="124">
        <v>1459</v>
      </c>
    </row>
    <row r="8" spans="1:6" ht="17.25" x14ac:dyDescent="0.25">
      <c r="A8" s="1" t="s">
        <v>70</v>
      </c>
      <c r="B8" s="128"/>
      <c r="C8" s="123">
        <v>10.88</v>
      </c>
      <c r="D8" s="60">
        <v>1.1000000000000001</v>
      </c>
      <c r="E8" s="45">
        <v>22.8</v>
      </c>
      <c r="F8" s="124">
        <v>1457</v>
      </c>
    </row>
    <row r="9" spans="1:6" ht="18.75" x14ac:dyDescent="0.35">
      <c r="A9" s="1" t="s">
        <v>71</v>
      </c>
      <c r="B9" s="128"/>
      <c r="C9" s="123">
        <v>13.89</v>
      </c>
      <c r="D9" s="60">
        <v>1.2</v>
      </c>
      <c r="E9" s="45">
        <v>52.1</v>
      </c>
      <c r="F9" s="124">
        <v>1717</v>
      </c>
    </row>
    <row r="10" spans="1:6" x14ac:dyDescent="0.25">
      <c r="A10" s="2"/>
      <c r="B10" s="41"/>
      <c r="C10" s="12"/>
      <c r="D10" s="13"/>
      <c r="E10" s="125"/>
      <c r="F10" s="13"/>
    </row>
    <row r="11" spans="1:6" x14ac:dyDescent="0.25">
      <c r="A11" s="129" t="s">
        <v>72</v>
      </c>
    </row>
  </sheetData>
  <mergeCells count="1"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:L19"/>
    </sheetView>
  </sheetViews>
  <sheetFormatPr defaultRowHeight="15" x14ac:dyDescent="0.25"/>
  <cols>
    <col min="1" max="1" width="12.42578125" bestFit="1" customWidth="1"/>
    <col min="2" max="2" width="9.140625" style="15"/>
    <col min="3" max="3" width="2.140625" style="15" customWidth="1"/>
    <col min="5" max="5" width="15" style="59" customWidth="1"/>
    <col min="7" max="7" width="3" style="16" customWidth="1"/>
    <col min="9" max="9" width="14.85546875" style="59" customWidth="1"/>
    <col min="11" max="11" width="3.28515625" customWidth="1"/>
  </cols>
  <sheetData>
    <row r="1" spans="1:12" ht="18" x14ac:dyDescent="0.35">
      <c r="A1" t="s">
        <v>73</v>
      </c>
    </row>
    <row r="3" spans="1:12" x14ac:dyDescent="0.25">
      <c r="A3" s="42"/>
      <c r="B3" s="204" t="s">
        <v>58</v>
      </c>
      <c r="C3" s="204"/>
      <c r="D3" s="204"/>
      <c r="E3" s="6"/>
      <c r="F3" s="205" t="s">
        <v>59</v>
      </c>
      <c r="G3" s="204"/>
      <c r="H3" s="204"/>
      <c r="I3" s="6"/>
      <c r="J3" s="204" t="s">
        <v>60</v>
      </c>
      <c r="K3" s="204"/>
      <c r="L3" s="206"/>
    </row>
    <row r="4" spans="1:12" ht="15.75" thickBot="1" x14ac:dyDescent="0.3">
      <c r="A4" s="43" t="s">
        <v>1</v>
      </c>
      <c r="B4" s="208"/>
      <c r="C4" s="207"/>
      <c r="D4" s="209"/>
      <c r="E4" s="7" t="s">
        <v>1</v>
      </c>
      <c r="F4" s="208"/>
      <c r="G4" s="207"/>
      <c r="H4" s="207"/>
      <c r="I4" s="7" t="s">
        <v>1</v>
      </c>
      <c r="J4" s="213"/>
      <c r="K4" s="213"/>
      <c r="L4" s="215"/>
    </row>
    <row r="5" spans="1:12" ht="15.75" thickTop="1" x14ac:dyDescent="0.25">
      <c r="A5" s="3" t="s">
        <v>42</v>
      </c>
      <c r="B5" s="37">
        <v>-2.7966691111111115</v>
      </c>
      <c r="C5" s="38" t="s">
        <v>53</v>
      </c>
      <c r="D5" s="39">
        <v>0.86332810383458014</v>
      </c>
      <c r="E5" s="8" t="s">
        <v>42</v>
      </c>
      <c r="F5" s="44">
        <v>-1.9357600000000004</v>
      </c>
      <c r="G5" s="38" t="s">
        <v>53</v>
      </c>
      <c r="H5" s="39">
        <v>1.3347558553158698</v>
      </c>
      <c r="I5" s="8" t="s">
        <v>42</v>
      </c>
      <c r="J5" s="37">
        <v>-3.4222422222222217</v>
      </c>
      <c r="K5" s="38" t="s">
        <v>53</v>
      </c>
      <c r="L5" s="40">
        <v>0.97690449412644587</v>
      </c>
    </row>
    <row r="6" spans="1:12" x14ac:dyDescent="0.25">
      <c r="A6" s="3" t="s">
        <v>25</v>
      </c>
      <c r="B6" s="37">
        <v>-1.5191175000000001</v>
      </c>
      <c r="C6" s="38" t="s">
        <v>53</v>
      </c>
      <c r="D6" s="39">
        <v>0.18933137619660478</v>
      </c>
      <c r="E6" s="8" t="s">
        <v>25</v>
      </c>
      <c r="F6" s="44">
        <v>-1.1935000000000002</v>
      </c>
      <c r="G6" s="38" t="s">
        <v>53</v>
      </c>
      <c r="H6" s="39">
        <v>0.87087271170935221</v>
      </c>
      <c r="I6" s="8" t="s">
        <v>25</v>
      </c>
      <c r="J6" s="37">
        <v>-1.7557249999999982</v>
      </c>
      <c r="K6" s="38" t="s">
        <v>53</v>
      </c>
      <c r="L6" s="40">
        <v>0.95972067876543699</v>
      </c>
    </row>
    <row r="7" spans="1:12" x14ac:dyDescent="0.25">
      <c r="A7" s="3" t="s">
        <v>31</v>
      </c>
      <c r="B7" s="37"/>
      <c r="C7" s="38"/>
      <c r="D7" s="39"/>
      <c r="E7" s="8" t="s">
        <v>31</v>
      </c>
      <c r="F7" s="44"/>
      <c r="G7" s="38"/>
      <c r="H7" s="39"/>
      <c r="I7" s="8" t="s">
        <v>31</v>
      </c>
      <c r="J7" s="37"/>
      <c r="K7" s="38"/>
      <c r="L7" s="40"/>
    </row>
    <row r="8" spans="1:12" x14ac:dyDescent="0.25">
      <c r="A8" s="3" t="s">
        <v>4</v>
      </c>
      <c r="B8" s="37">
        <v>-0.34107585714285654</v>
      </c>
      <c r="C8" s="38" t="s">
        <v>53</v>
      </c>
      <c r="D8" s="39">
        <v>0.54416101884534895</v>
      </c>
      <c r="E8" s="8" t="s">
        <v>4</v>
      </c>
      <c r="F8" s="44">
        <v>0.63642571428571393</v>
      </c>
      <c r="G8" s="38" t="s">
        <v>53</v>
      </c>
      <c r="H8" s="39">
        <v>1.1078605713544933</v>
      </c>
      <c r="I8" s="8" t="s">
        <v>4</v>
      </c>
      <c r="J8" s="37">
        <v>-1.0513700000000006</v>
      </c>
      <c r="K8" s="38" t="s">
        <v>53</v>
      </c>
      <c r="L8" s="40">
        <v>1.0928260055318373</v>
      </c>
    </row>
    <row r="9" spans="1:12" x14ac:dyDescent="0.25">
      <c r="A9" s="3" t="s">
        <v>5</v>
      </c>
      <c r="B9" s="37">
        <v>-0.57548379999999999</v>
      </c>
      <c r="C9" s="38" t="s">
        <v>53</v>
      </c>
      <c r="D9" s="39">
        <v>0.53740749328518556</v>
      </c>
      <c r="E9" s="60" t="s">
        <v>5</v>
      </c>
      <c r="F9" s="44">
        <v>0.47921400000000053</v>
      </c>
      <c r="G9" s="38" t="s">
        <v>53</v>
      </c>
      <c r="H9" s="39">
        <v>0.75487798060643163</v>
      </c>
      <c r="I9" s="8" t="s">
        <v>5</v>
      </c>
      <c r="J9" s="37">
        <v>-1.3418720000000022</v>
      </c>
      <c r="K9" s="38" t="s">
        <v>53</v>
      </c>
      <c r="L9" s="40">
        <v>0.98541446552312273</v>
      </c>
    </row>
    <row r="10" spans="1:12" x14ac:dyDescent="0.25">
      <c r="A10" s="3" t="s">
        <v>9</v>
      </c>
      <c r="B10" s="37">
        <v>-0.37187400000000004</v>
      </c>
      <c r="C10" s="38" t="s">
        <v>53</v>
      </c>
      <c r="D10" s="39">
        <v>0.36344015760782561</v>
      </c>
      <c r="E10" s="8" t="s">
        <v>9</v>
      </c>
      <c r="F10" s="44">
        <v>0.79731999999999914</v>
      </c>
      <c r="G10" s="38" t="s">
        <v>53</v>
      </c>
      <c r="H10" s="39">
        <v>1.6528196746166843</v>
      </c>
      <c r="I10" s="8" t="s">
        <v>9</v>
      </c>
      <c r="J10" s="37">
        <v>-1.2214599999999969</v>
      </c>
      <c r="K10" s="38" t="s">
        <v>53</v>
      </c>
      <c r="L10" s="40">
        <v>0.57347774167790855</v>
      </c>
    </row>
    <row r="11" spans="1:12" x14ac:dyDescent="0.25">
      <c r="A11" s="3" t="s">
        <v>29</v>
      </c>
      <c r="B11" s="37">
        <v>-0.60781785714285619</v>
      </c>
      <c r="C11" s="38" t="s">
        <v>53</v>
      </c>
      <c r="D11" s="39">
        <v>0.86737047926504729</v>
      </c>
      <c r="E11" s="8" t="s">
        <v>29</v>
      </c>
      <c r="F11" s="44">
        <v>-0.89989999999999981</v>
      </c>
      <c r="G11" s="38" t="s">
        <v>53</v>
      </c>
      <c r="H11" s="39">
        <v>0.85951332663703717</v>
      </c>
      <c r="I11" s="8" t="s">
        <v>29</v>
      </c>
      <c r="J11" s="37">
        <v>-0.39557857142857245</v>
      </c>
      <c r="K11" s="38" t="s">
        <v>53</v>
      </c>
      <c r="L11" s="40">
        <v>1.0206907739602717</v>
      </c>
    </row>
    <row r="12" spans="1:12" x14ac:dyDescent="0.25">
      <c r="A12" s="3" t="s">
        <v>17</v>
      </c>
      <c r="B12" s="37">
        <v>2.4329875000002055E-2</v>
      </c>
      <c r="C12" s="38" t="s">
        <v>53</v>
      </c>
      <c r="D12" s="39">
        <v>0.69110636332362785</v>
      </c>
      <c r="E12" s="8" t="s">
        <v>17</v>
      </c>
      <c r="F12" s="44">
        <v>1.1333224999999998</v>
      </c>
      <c r="G12" s="38" t="s">
        <v>53</v>
      </c>
      <c r="H12" s="39">
        <v>2.1934855433419207</v>
      </c>
      <c r="I12" s="8" t="s">
        <v>17</v>
      </c>
      <c r="J12" s="37">
        <v>-0.78151124999999855</v>
      </c>
      <c r="K12" s="38" t="s">
        <v>53</v>
      </c>
      <c r="L12" s="40">
        <v>0.935710058075646</v>
      </c>
    </row>
    <row r="13" spans="1:12" x14ac:dyDescent="0.25">
      <c r="A13" s="3" t="s">
        <v>21</v>
      </c>
      <c r="B13" s="37">
        <v>-0.17703849999999965</v>
      </c>
      <c r="C13" s="38" t="s">
        <v>53</v>
      </c>
      <c r="D13" s="39">
        <v>0.5098488025270681</v>
      </c>
      <c r="E13" s="8" t="s">
        <v>21</v>
      </c>
      <c r="F13" s="44">
        <v>0.50903000000000009</v>
      </c>
      <c r="G13" s="38" t="s">
        <v>53</v>
      </c>
      <c r="H13" s="39">
        <v>0.46360792905828752</v>
      </c>
      <c r="I13" s="8" t="s">
        <v>21</v>
      </c>
      <c r="J13" s="37">
        <v>-0.67556500000000064</v>
      </c>
      <c r="K13" s="38" t="s">
        <v>53</v>
      </c>
      <c r="L13" s="40">
        <v>0.74905050838664233</v>
      </c>
    </row>
    <row r="14" spans="1:12" x14ac:dyDescent="0.25">
      <c r="A14" s="3" t="s">
        <v>23</v>
      </c>
      <c r="B14" s="37">
        <v>-0.35716924999999922</v>
      </c>
      <c r="C14" s="38" t="s">
        <v>53</v>
      </c>
      <c r="D14" s="39">
        <v>0.69813220888857697</v>
      </c>
      <c r="E14" s="8" t="s">
        <v>23</v>
      </c>
      <c r="F14" s="44">
        <v>1.5382274999999999</v>
      </c>
      <c r="G14" s="38" t="s">
        <v>53</v>
      </c>
      <c r="H14" s="39">
        <v>3.2873156994542785</v>
      </c>
      <c r="I14" s="8" t="s">
        <v>23</v>
      </c>
      <c r="J14" s="37">
        <v>-1.7344450000000018</v>
      </c>
      <c r="K14" s="38" t="s">
        <v>53</v>
      </c>
      <c r="L14" s="40">
        <v>1.5514541975468419</v>
      </c>
    </row>
    <row r="15" spans="1:12" x14ac:dyDescent="0.25">
      <c r="A15" s="3" t="s">
        <v>18</v>
      </c>
      <c r="B15" s="37">
        <v>-0.37858399999999942</v>
      </c>
      <c r="C15" s="38" t="s">
        <v>53</v>
      </c>
      <c r="D15" s="39">
        <v>0.40506113267752719</v>
      </c>
      <c r="E15" s="8" t="s">
        <v>18</v>
      </c>
      <c r="F15" s="44">
        <v>0.40693666666666645</v>
      </c>
      <c r="G15" s="38" t="s">
        <v>53</v>
      </c>
      <c r="H15" s="39">
        <v>0.49040015504347761</v>
      </c>
      <c r="I15" s="8" t="s">
        <v>18</v>
      </c>
      <c r="J15" s="37">
        <v>-0.94937666666666942</v>
      </c>
      <c r="K15" s="38" t="s">
        <v>53</v>
      </c>
      <c r="L15" s="40">
        <v>0.62947791404199982</v>
      </c>
    </row>
    <row r="16" spans="1:12" x14ac:dyDescent="0.25">
      <c r="A16" s="3" t="s">
        <v>27</v>
      </c>
      <c r="B16" s="37">
        <v>-0.13943483333333381</v>
      </c>
      <c r="C16" s="38" t="s">
        <v>53</v>
      </c>
      <c r="D16" s="39">
        <v>0.58375729209027094</v>
      </c>
      <c r="E16" s="8" t="s">
        <v>27</v>
      </c>
      <c r="F16" s="44">
        <v>0.26493666666666665</v>
      </c>
      <c r="G16" s="38" t="s">
        <v>53</v>
      </c>
      <c r="H16" s="39">
        <v>0.61924807260633907</v>
      </c>
      <c r="I16" s="8" t="s">
        <v>27</v>
      </c>
      <c r="J16" s="37">
        <v>-0.43326833333333187</v>
      </c>
      <c r="K16" s="38" t="s">
        <v>53</v>
      </c>
      <c r="L16" s="40">
        <v>0.82465948054737648</v>
      </c>
    </row>
    <row r="17" spans="1:12" x14ac:dyDescent="0.25">
      <c r="A17" s="3" t="s">
        <v>7</v>
      </c>
      <c r="B17" s="54">
        <v>-0.76588371428571322</v>
      </c>
      <c r="C17" s="55" t="s">
        <v>53</v>
      </c>
      <c r="D17" s="56">
        <v>0.59638442879396558</v>
      </c>
      <c r="E17" s="8" t="s">
        <v>7</v>
      </c>
      <c r="F17" s="44">
        <v>1.2046971428571422</v>
      </c>
      <c r="G17" s="38" t="s">
        <v>53</v>
      </c>
      <c r="H17" s="39">
        <v>0.52836861431246607</v>
      </c>
      <c r="I17" s="8" t="s">
        <v>7</v>
      </c>
      <c r="J17" s="37">
        <v>-2.1977914285714277</v>
      </c>
      <c r="K17" s="38" t="s">
        <v>53</v>
      </c>
      <c r="L17" s="40">
        <v>0.91966140942248631</v>
      </c>
    </row>
    <row r="18" spans="1:12" x14ac:dyDescent="0.25">
      <c r="A18" s="3" t="s">
        <v>11</v>
      </c>
      <c r="B18" s="37">
        <v>-0.10817385714285825</v>
      </c>
      <c r="C18" s="38" t="s">
        <v>53</v>
      </c>
      <c r="D18" s="39">
        <v>0.78779163177865463</v>
      </c>
      <c r="E18" s="8" t="s">
        <v>11</v>
      </c>
      <c r="F18" s="44">
        <v>0.97923714285714303</v>
      </c>
      <c r="G18" s="38" t="s">
        <v>53</v>
      </c>
      <c r="H18" s="39">
        <v>0.75734461961325283</v>
      </c>
      <c r="I18" s="8" t="s">
        <v>11</v>
      </c>
      <c r="J18" s="37">
        <v>-0.89833285714285849</v>
      </c>
      <c r="K18" s="38" t="s">
        <v>53</v>
      </c>
      <c r="L18" s="40">
        <v>0.93959451761055324</v>
      </c>
    </row>
    <row r="19" spans="1:12" x14ac:dyDescent="0.25">
      <c r="A19" s="4"/>
      <c r="B19" s="35"/>
      <c r="C19" s="35"/>
      <c r="D19" s="34"/>
      <c r="E19" s="13"/>
      <c r="F19" s="2"/>
      <c r="G19" s="36"/>
      <c r="H19" s="34"/>
      <c r="I19" s="13"/>
      <c r="J19" s="34"/>
      <c r="K19" s="34"/>
      <c r="L19" s="41"/>
    </row>
  </sheetData>
  <mergeCells count="6">
    <mergeCell ref="B3:D3"/>
    <mergeCell ref="F3:H3"/>
    <mergeCell ref="J3:L3"/>
    <mergeCell ref="B4:D4"/>
    <mergeCell ref="F4:H4"/>
    <mergeCell ref="J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L24" sqref="L24"/>
    </sheetView>
  </sheetViews>
  <sheetFormatPr defaultRowHeight="15" x14ac:dyDescent="0.25"/>
  <cols>
    <col min="1" max="1" width="12.42578125" bestFit="1" customWidth="1"/>
    <col min="2" max="2" width="9.140625" style="15"/>
    <col min="3" max="3" width="2.140625" style="15" customWidth="1"/>
    <col min="5" max="5" width="15" style="59" customWidth="1"/>
    <col min="7" max="7" width="3" style="16" customWidth="1"/>
    <col min="9" max="9" width="14.85546875" style="59" customWidth="1"/>
    <col min="11" max="11" width="3.28515625" customWidth="1"/>
    <col min="15" max="15" width="11.42578125" bestFit="1" customWidth="1"/>
  </cols>
  <sheetData>
    <row r="1" spans="1:18" x14ac:dyDescent="0.25">
      <c r="A1" t="s">
        <v>74</v>
      </c>
    </row>
    <row r="3" spans="1:18" x14ac:dyDescent="0.25">
      <c r="A3" s="42"/>
      <c r="B3" s="204" t="s">
        <v>58</v>
      </c>
      <c r="C3" s="204"/>
      <c r="D3" s="204"/>
      <c r="E3" s="6"/>
      <c r="F3" s="205" t="s">
        <v>59</v>
      </c>
      <c r="G3" s="204"/>
      <c r="H3" s="204"/>
      <c r="I3" s="6"/>
      <c r="J3" s="204" t="s">
        <v>60</v>
      </c>
      <c r="K3" s="204"/>
      <c r="L3" s="206"/>
    </row>
    <row r="4" spans="1:18" ht="15.75" thickBot="1" x14ac:dyDescent="0.3">
      <c r="A4" s="43" t="s">
        <v>1</v>
      </c>
      <c r="B4" s="208"/>
      <c r="C4" s="207"/>
      <c r="D4" s="209"/>
      <c r="E4" s="7" t="s">
        <v>1</v>
      </c>
      <c r="F4" s="208"/>
      <c r="G4" s="207"/>
      <c r="H4" s="207"/>
      <c r="I4" s="7" t="s">
        <v>1</v>
      </c>
      <c r="J4" s="213"/>
      <c r="K4" s="213"/>
      <c r="L4" s="215"/>
    </row>
    <row r="5" spans="1:18" ht="15.75" thickTop="1" x14ac:dyDescent="0.25">
      <c r="A5" s="3" t="s">
        <v>42</v>
      </c>
      <c r="B5" s="37">
        <v>0.13489555555555555</v>
      </c>
      <c r="C5" s="38" t="s">
        <v>53</v>
      </c>
      <c r="D5" s="39">
        <v>0.29446327740106676</v>
      </c>
      <c r="E5" s="8" t="s">
        <v>42</v>
      </c>
      <c r="F5" s="44">
        <v>1.3036055555555555</v>
      </c>
      <c r="G5" s="38" t="s">
        <v>53</v>
      </c>
      <c r="H5" s="39">
        <v>0.67230185233478124</v>
      </c>
      <c r="I5" s="8" t="s">
        <v>42</v>
      </c>
      <c r="J5" s="37">
        <v>-1.289544444444445</v>
      </c>
      <c r="K5" s="38" t="s">
        <v>53</v>
      </c>
      <c r="L5" s="40">
        <v>0.73393817844405562</v>
      </c>
      <c r="O5" s="3" t="s">
        <v>42</v>
      </c>
      <c r="P5" s="44">
        <v>-1.289544444444445</v>
      </c>
      <c r="Q5" s="38" t="s">
        <v>53</v>
      </c>
      <c r="R5" s="40">
        <v>0.73393817844405562</v>
      </c>
    </row>
    <row r="6" spans="1:18" x14ac:dyDescent="0.25">
      <c r="A6" s="3" t="s">
        <v>25</v>
      </c>
      <c r="B6" s="37">
        <v>0.30052599999999963</v>
      </c>
      <c r="C6" s="38" t="s">
        <v>53</v>
      </c>
      <c r="D6" s="39">
        <v>2.5173001410242716E-4</v>
      </c>
      <c r="E6" s="8" t="s">
        <v>25</v>
      </c>
      <c r="F6" s="44">
        <v>0.75089499999999987</v>
      </c>
      <c r="G6" s="38" t="s">
        <v>53</v>
      </c>
      <c r="H6" s="39">
        <v>2.533563596991386E-2</v>
      </c>
      <c r="I6" s="8" t="s">
        <v>25</v>
      </c>
      <c r="J6" s="37">
        <v>-0.24839000000000055</v>
      </c>
      <c r="K6" s="38" t="s">
        <v>53</v>
      </c>
      <c r="L6" s="40">
        <v>3.1437967491554489E-2</v>
      </c>
      <c r="O6" s="3" t="s">
        <v>25</v>
      </c>
      <c r="P6" s="44">
        <v>-0.24839000000000055</v>
      </c>
      <c r="Q6" s="38" t="s">
        <v>53</v>
      </c>
      <c r="R6" s="40">
        <v>3.1437967491554489E-2</v>
      </c>
    </row>
    <row r="7" spans="1:18" x14ac:dyDescent="0.25">
      <c r="A7" s="3" t="s">
        <v>31</v>
      </c>
      <c r="B7" s="37"/>
      <c r="C7" s="38"/>
      <c r="D7" s="39"/>
      <c r="E7" s="8" t="s">
        <v>31</v>
      </c>
      <c r="F7" s="44"/>
      <c r="G7" s="38"/>
      <c r="H7" s="39"/>
      <c r="I7" s="8" t="s">
        <v>31</v>
      </c>
      <c r="J7" s="37"/>
      <c r="K7" s="38"/>
      <c r="L7" s="40"/>
      <c r="O7" s="3" t="s">
        <v>31</v>
      </c>
      <c r="P7" s="44"/>
      <c r="Q7" s="38"/>
      <c r="R7" s="40"/>
    </row>
    <row r="8" spans="1:18" x14ac:dyDescent="0.25">
      <c r="A8" s="3" t="s">
        <v>4</v>
      </c>
      <c r="B8" s="37">
        <v>0.83166914285714255</v>
      </c>
      <c r="C8" s="38" t="s">
        <v>53</v>
      </c>
      <c r="D8" s="39">
        <v>0.41825692089409527</v>
      </c>
      <c r="E8" s="8" t="s">
        <v>4</v>
      </c>
      <c r="F8" s="44">
        <v>0.78723999999999994</v>
      </c>
      <c r="G8" s="38" t="s">
        <v>53</v>
      </c>
      <c r="H8" s="39">
        <v>0.43892115404325915</v>
      </c>
      <c r="I8" s="8" t="s">
        <v>4</v>
      </c>
      <c r="J8" s="37">
        <v>0.88581999999999994</v>
      </c>
      <c r="K8" s="38" t="s">
        <v>53</v>
      </c>
      <c r="L8" s="40">
        <v>0.94282491403936419</v>
      </c>
      <c r="O8" s="3" t="s">
        <v>4</v>
      </c>
      <c r="P8" s="44">
        <v>0.88581999999999994</v>
      </c>
      <c r="Q8" s="38" t="s">
        <v>53</v>
      </c>
      <c r="R8" s="40">
        <v>0.94282491403936419</v>
      </c>
    </row>
    <row r="9" spans="1:18" x14ac:dyDescent="0.25">
      <c r="A9" s="3" t="s">
        <v>5</v>
      </c>
      <c r="B9" s="37">
        <v>-0.24926399999999962</v>
      </c>
      <c r="C9" s="38" t="s">
        <v>53</v>
      </c>
      <c r="D9" s="39">
        <v>0.26708608684924867</v>
      </c>
      <c r="E9" s="60" t="s">
        <v>5</v>
      </c>
      <c r="F9" s="44">
        <v>0.21822</v>
      </c>
      <c r="G9" s="38" t="s">
        <v>53</v>
      </c>
      <c r="H9" s="39">
        <v>0.59156803782640066</v>
      </c>
      <c r="I9" s="8" t="s">
        <v>5</v>
      </c>
      <c r="J9" s="37">
        <v>-0.81903999999999966</v>
      </c>
      <c r="K9" s="38" t="s">
        <v>53</v>
      </c>
      <c r="L9" s="40">
        <v>0.83961663987533852</v>
      </c>
      <c r="O9" s="3" t="s">
        <v>5</v>
      </c>
      <c r="P9" s="44">
        <v>-0.81903999999999966</v>
      </c>
      <c r="Q9" s="38" t="s">
        <v>53</v>
      </c>
      <c r="R9" s="40">
        <v>0.83961663987533852</v>
      </c>
    </row>
    <row r="10" spans="1:18" x14ac:dyDescent="0.25">
      <c r="A10" s="3" t="s">
        <v>9</v>
      </c>
      <c r="B10" s="37">
        <v>1.048449999999999</v>
      </c>
      <c r="C10" s="38" t="s">
        <v>53</v>
      </c>
      <c r="D10" s="39">
        <v>0.11008521212224705</v>
      </c>
      <c r="E10" s="8" t="s">
        <v>9</v>
      </c>
      <c r="F10" s="44">
        <v>1.6597</v>
      </c>
      <c r="G10" s="38" t="s">
        <v>53</v>
      </c>
      <c r="H10" s="39">
        <v>1.2508860380546265</v>
      </c>
      <c r="I10" s="8" t="s">
        <v>9</v>
      </c>
      <c r="J10" s="37">
        <v>0.30344999999999978</v>
      </c>
      <c r="K10" s="38" t="s">
        <v>53</v>
      </c>
      <c r="L10" s="40">
        <v>1.7688558974093975</v>
      </c>
      <c r="O10" s="3" t="s">
        <v>9</v>
      </c>
      <c r="P10" s="44">
        <v>0.30344999999999978</v>
      </c>
      <c r="Q10" s="38" t="s">
        <v>53</v>
      </c>
      <c r="R10" s="40">
        <v>1.7688558974093975</v>
      </c>
    </row>
    <row r="11" spans="1:18" x14ac:dyDescent="0.25">
      <c r="A11" s="3" t="s">
        <v>29</v>
      </c>
      <c r="B11" s="37">
        <v>-1.3184880000000001</v>
      </c>
      <c r="C11" s="38" t="s">
        <v>53</v>
      </c>
      <c r="D11" s="39">
        <v>0.11037191778104881</v>
      </c>
      <c r="E11" s="8" t="s">
        <v>29</v>
      </c>
      <c r="F11" s="44">
        <v>-0.28362428571428572</v>
      </c>
      <c r="G11" s="38" t="s">
        <v>53</v>
      </c>
      <c r="H11" s="39">
        <v>0.45025761880865273</v>
      </c>
      <c r="I11" s="8" t="s">
        <v>29</v>
      </c>
      <c r="J11" s="37">
        <v>-2.5797942857142862</v>
      </c>
      <c r="K11" s="38" t="s">
        <v>53</v>
      </c>
      <c r="L11" s="40">
        <v>0.6259359937154686</v>
      </c>
      <c r="O11" s="3" t="s">
        <v>29</v>
      </c>
      <c r="P11" s="44">
        <v>-2.5797942857142862</v>
      </c>
      <c r="Q11" s="38" t="s">
        <v>53</v>
      </c>
      <c r="R11" s="40">
        <v>0.6259359937154686</v>
      </c>
    </row>
    <row r="12" spans="1:18" x14ac:dyDescent="0.25">
      <c r="A12" s="3" t="s">
        <v>17</v>
      </c>
      <c r="B12" s="37">
        <v>0.96029999999999993</v>
      </c>
      <c r="C12" s="38" t="s">
        <v>53</v>
      </c>
      <c r="D12" s="39">
        <v>1.0045227593706942</v>
      </c>
      <c r="E12" s="8" t="s">
        <v>17</v>
      </c>
      <c r="F12" s="44">
        <v>1.485975</v>
      </c>
      <c r="G12" s="38" t="s">
        <v>53</v>
      </c>
      <c r="H12" s="39">
        <v>4.265011281753627</v>
      </c>
      <c r="I12" s="8" t="s">
        <v>17</v>
      </c>
      <c r="J12" s="37">
        <v>0.31959999999999988</v>
      </c>
      <c r="K12" s="38" t="s">
        <v>53</v>
      </c>
      <c r="L12" s="40">
        <v>3.0436918797877213</v>
      </c>
      <c r="O12" s="3" t="s">
        <v>17</v>
      </c>
      <c r="P12" s="44">
        <v>0.31959999999999988</v>
      </c>
      <c r="Q12" s="38" t="s">
        <v>53</v>
      </c>
      <c r="R12" s="40">
        <v>3.0436918797877213</v>
      </c>
    </row>
    <row r="13" spans="1:18" x14ac:dyDescent="0.25">
      <c r="A13" s="3" t="s">
        <v>21</v>
      </c>
      <c r="B13" s="37">
        <v>0.1132594999999994</v>
      </c>
      <c r="C13" s="38" t="s">
        <v>53</v>
      </c>
      <c r="D13" s="39">
        <v>0.23591063549149344</v>
      </c>
      <c r="E13" s="8" t="s">
        <v>21</v>
      </c>
      <c r="F13" s="44">
        <v>-7.0359999999999992E-2</v>
      </c>
      <c r="G13" s="38" t="s">
        <v>53</v>
      </c>
      <c r="H13" s="39">
        <v>0.54085775571242933</v>
      </c>
      <c r="I13" s="8" t="s">
        <v>21</v>
      </c>
      <c r="J13" s="37">
        <v>0.33705749999999979</v>
      </c>
      <c r="K13" s="38" t="s">
        <v>53</v>
      </c>
      <c r="L13" s="40">
        <v>0.72061962904453647</v>
      </c>
      <c r="O13" s="3" t="s">
        <v>21</v>
      </c>
      <c r="P13" s="44">
        <v>0.33705749999999979</v>
      </c>
      <c r="Q13" s="38" t="s">
        <v>53</v>
      </c>
      <c r="R13" s="40">
        <v>0.72061962904453647</v>
      </c>
    </row>
    <row r="14" spans="1:18" x14ac:dyDescent="0.25">
      <c r="A14" s="3" t="s">
        <v>23</v>
      </c>
      <c r="B14" s="37">
        <v>0.13730749999999992</v>
      </c>
      <c r="C14" s="38" t="s">
        <v>53</v>
      </c>
      <c r="D14" s="39">
        <v>0.77245122955192846</v>
      </c>
      <c r="E14" s="8" t="s">
        <v>23</v>
      </c>
      <c r="F14" s="44">
        <v>1.2809562499999998</v>
      </c>
      <c r="G14" s="38" t="s">
        <v>53</v>
      </c>
      <c r="H14" s="39">
        <v>4.0310354648258713</v>
      </c>
      <c r="I14" s="8" t="s">
        <v>23</v>
      </c>
      <c r="J14" s="37">
        <v>-1.2565874999999997</v>
      </c>
      <c r="K14" s="38" t="s">
        <v>53</v>
      </c>
      <c r="L14" s="40">
        <v>3.2680133765058903</v>
      </c>
      <c r="O14" s="3" t="s">
        <v>23</v>
      </c>
      <c r="P14" s="44">
        <v>-1.2565874999999997</v>
      </c>
      <c r="Q14" s="38" t="s">
        <v>53</v>
      </c>
      <c r="R14" s="40">
        <v>3.2680133765058903</v>
      </c>
    </row>
    <row r="15" spans="1:18" x14ac:dyDescent="0.25">
      <c r="A15" s="3" t="s">
        <v>18</v>
      </c>
      <c r="B15" s="37">
        <v>0.51377800000000029</v>
      </c>
      <c r="C15" s="38" t="s">
        <v>53</v>
      </c>
      <c r="D15" s="39">
        <v>0.16054681314557459</v>
      </c>
      <c r="E15" s="8" t="s">
        <v>18</v>
      </c>
      <c r="F15" s="44">
        <v>0.15338499999999999</v>
      </c>
      <c r="G15" s="38" t="s">
        <v>53</v>
      </c>
      <c r="H15" s="39">
        <v>0.21249470965179348</v>
      </c>
      <c r="I15" s="8" t="s">
        <v>18</v>
      </c>
      <c r="J15" s="37">
        <v>0.95302999999999949</v>
      </c>
      <c r="K15" s="38" t="s">
        <v>53</v>
      </c>
      <c r="L15" s="40">
        <v>0.45977764378012248</v>
      </c>
      <c r="O15" s="3" t="s">
        <v>18</v>
      </c>
      <c r="P15" s="44">
        <v>0.95302999999999949</v>
      </c>
      <c r="Q15" s="38" t="s">
        <v>53</v>
      </c>
      <c r="R15" s="40">
        <v>0.45977764378012248</v>
      </c>
    </row>
    <row r="16" spans="1:18" x14ac:dyDescent="0.25">
      <c r="A16" s="3" t="s">
        <v>27</v>
      </c>
      <c r="B16" s="37">
        <v>0.42737466666666685</v>
      </c>
      <c r="C16" s="38" t="s">
        <v>53</v>
      </c>
      <c r="D16" s="39">
        <v>0.26538499612952215</v>
      </c>
      <c r="E16" s="8" t="s">
        <v>27</v>
      </c>
      <c r="F16" s="44">
        <v>-7.7273333333333236E-2</v>
      </c>
      <c r="G16" s="38" t="s">
        <v>53</v>
      </c>
      <c r="H16" s="39">
        <v>0.29765091376756542</v>
      </c>
      <c r="I16" s="8" t="s">
        <v>27</v>
      </c>
      <c r="J16" s="37">
        <v>1.0424466666666674</v>
      </c>
      <c r="K16" s="38" t="s">
        <v>53</v>
      </c>
      <c r="L16" s="40">
        <v>0.61430857284158791</v>
      </c>
      <c r="O16" s="3" t="s">
        <v>27</v>
      </c>
      <c r="P16" s="44">
        <v>1.0424466666666674</v>
      </c>
      <c r="Q16" s="45" t="s">
        <v>53</v>
      </c>
      <c r="R16" s="40">
        <v>0.61430857284158791</v>
      </c>
    </row>
    <row r="17" spans="1:18" x14ac:dyDescent="0.25">
      <c r="A17" s="3" t="s">
        <v>7</v>
      </c>
      <c r="B17" s="54">
        <v>-0.26554971428571428</v>
      </c>
      <c r="C17" s="55" t="s">
        <v>53</v>
      </c>
      <c r="D17" s="56">
        <v>0.18081539223354648</v>
      </c>
      <c r="E17" s="8" t="s">
        <v>7</v>
      </c>
      <c r="F17" s="44">
        <v>-5.6537142857142841E-2</v>
      </c>
      <c r="G17" s="38" t="s">
        <v>53</v>
      </c>
      <c r="H17" s="39">
        <v>0.27094198245591777</v>
      </c>
      <c r="I17" s="8" t="s">
        <v>7</v>
      </c>
      <c r="J17" s="37">
        <v>-0.5202971428571429</v>
      </c>
      <c r="K17" s="38" t="s">
        <v>53</v>
      </c>
      <c r="L17" s="40">
        <v>0.45766519297095676</v>
      </c>
      <c r="O17" s="3" t="s">
        <v>7</v>
      </c>
      <c r="P17" s="44">
        <v>-0.5202971428571429</v>
      </c>
      <c r="Q17" s="38" t="s">
        <v>53</v>
      </c>
      <c r="R17" s="40">
        <v>0.45766519297095676</v>
      </c>
    </row>
    <row r="18" spans="1:18" x14ac:dyDescent="0.25">
      <c r="A18" s="3" t="s">
        <v>11</v>
      </c>
      <c r="B18" s="37">
        <v>-0.12321371428571481</v>
      </c>
      <c r="C18" s="38" t="s">
        <v>53</v>
      </c>
      <c r="D18" s="39">
        <v>0.24848822300041673</v>
      </c>
      <c r="E18" s="8" t="s">
        <v>11</v>
      </c>
      <c r="F18" s="44">
        <v>-3.0024285714285743E-2</v>
      </c>
      <c r="G18" s="38" t="s">
        <v>53</v>
      </c>
      <c r="H18" s="39">
        <v>0.46681865961195762</v>
      </c>
      <c r="I18" s="8" t="s">
        <v>11</v>
      </c>
      <c r="J18" s="37">
        <v>-0.23679428571428623</v>
      </c>
      <c r="K18" s="38" t="s">
        <v>53</v>
      </c>
      <c r="L18" s="40">
        <v>0.95459775589611795</v>
      </c>
      <c r="O18" s="3" t="s">
        <v>11</v>
      </c>
      <c r="P18" s="44">
        <v>-0.23679428571428623</v>
      </c>
      <c r="Q18" s="45" t="s">
        <v>53</v>
      </c>
      <c r="R18" s="40">
        <v>0.95459775589611795</v>
      </c>
    </row>
    <row r="19" spans="1:18" x14ac:dyDescent="0.25">
      <c r="A19" s="4"/>
      <c r="B19" s="35"/>
      <c r="C19" s="35"/>
      <c r="D19" s="34"/>
      <c r="E19" s="13"/>
      <c r="F19" s="2"/>
      <c r="G19" s="36"/>
      <c r="H19" s="34"/>
      <c r="I19" s="13"/>
      <c r="J19" s="34"/>
      <c r="K19" s="34"/>
      <c r="L19" s="41"/>
    </row>
  </sheetData>
  <mergeCells count="6">
    <mergeCell ref="B3:D3"/>
    <mergeCell ref="F3:H3"/>
    <mergeCell ref="J3:L3"/>
    <mergeCell ref="B4:D4"/>
    <mergeCell ref="F4:H4"/>
    <mergeCell ref="J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showGridLines="0" topLeftCell="K1" workbookViewId="0">
      <selection activeCell="AK23" sqref="AK23"/>
    </sheetView>
  </sheetViews>
  <sheetFormatPr defaultRowHeight="15" x14ac:dyDescent="0.25"/>
  <cols>
    <col min="1" max="1" width="12.7109375" customWidth="1"/>
    <col min="2" max="2" width="6.42578125" customWidth="1"/>
    <col min="3" max="3" width="2" customWidth="1"/>
    <col min="4" max="4" width="6.28515625" customWidth="1"/>
    <col min="5" max="5" width="6.42578125" customWidth="1"/>
    <col min="6" max="6" width="2.28515625" customWidth="1"/>
    <col min="7" max="7" width="6.28515625" customWidth="1"/>
    <col min="8" max="8" width="5.42578125" customWidth="1"/>
    <col min="9" max="9" width="2.5703125" customWidth="1"/>
    <col min="10" max="10" width="5.42578125" customWidth="1"/>
    <col min="11" max="11" width="6.7109375" customWidth="1"/>
    <col min="12" max="12" width="1.7109375" customWidth="1"/>
    <col min="13" max="13" width="5.85546875" customWidth="1"/>
    <col min="14" max="14" width="6.28515625" customWidth="1"/>
    <col min="15" max="15" width="2.42578125" customWidth="1"/>
    <col min="16" max="16" width="5.7109375" customWidth="1"/>
    <col min="17" max="17" width="6" customWidth="1"/>
    <col min="18" max="18" width="2.42578125" customWidth="1"/>
    <col min="19" max="19" width="5.5703125" customWidth="1"/>
    <col min="20" max="20" width="6" customWidth="1"/>
    <col min="21" max="21" width="2.42578125" customWidth="1"/>
    <col min="22" max="23" width="6" customWidth="1"/>
    <col min="24" max="24" width="2.42578125" customWidth="1"/>
    <col min="25" max="26" width="6" customWidth="1"/>
    <col min="27" max="27" width="2" customWidth="1"/>
    <col min="28" max="28" width="6" customWidth="1"/>
    <col min="29" max="29" width="6.140625" customWidth="1"/>
    <col min="30" max="30" width="1.7109375" customWidth="1"/>
    <col min="31" max="31" width="14.42578125" customWidth="1"/>
    <col min="32" max="32" width="6.7109375" customWidth="1"/>
    <col min="33" max="33" width="1.7109375" customWidth="1"/>
    <col min="34" max="35" width="6.7109375" customWidth="1"/>
    <col min="36" max="36" width="2.140625" customWidth="1"/>
    <col min="37" max="37" width="6.7109375" customWidth="1"/>
    <col min="39" max="39" width="2.85546875" customWidth="1"/>
  </cols>
  <sheetData>
    <row r="1" spans="1:45" ht="18" x14ac:dyDescent="0.35">
      <c r="A1" t="s">
        <v>94</v>
      </c>
      <c r="B1" s="15"/>
      <c r="C1" s="15"/>
      <c r="L1" s="16"/>
    </row>
    <row r="2" spans="1:45" x14ac:dyDescent="0.25">
      <c r="B2" s="15"/>
      <c r="C2" s="15"/>
      <c r="L2" s="16"/>
    </row>
    <row r="3" spans="1:45" ht="17.25" x14ac:dyDescent="0.25">
      <c r="A3" s="42"/>
      <c r="B3" s="225" t="s">
        <v>112</v>
      </c>
      <c r="C3" s="226"/>
      <c r="D3" s="226"/>
      <c r="E3" s="226"/>
      <c r="F3" s="226"/>
      <c r="G3" s="226"/>
      <c r="H3" s="226"/>
      <c r="I3" s="226"/>
      <c r="J3" s="227"/>
      <c r="K3" s="224" t="s">
        <v>86</v>
      </c>
      <c r="L3" s="219"/>
      <c r="M3" s="219"/>
      <c r="N3" s="219"/>
      <c r="O3" s="219"/>
      <c r="P3" s="219"/>
      <c r="Q3" s="219"/>
      <c r="R3" s="219"/>
      <c r="S3" s="220"/>
      <c r="T3" s="219" t="s">
        <v>87</v>
      </c>
      <c r="U3" s="219"/>
      <c r="V3" s="219"/>
      <c r="W3" s="219"/>
      <c r="X3" s="219"/>
      <c r="Y3" s="219"/>
      <c r="Z3" s="219"/>
      <c r="AA3" s="219"/>
      <c r="AB3" s="220"/>
      <c r="AE3" s="42"/>
      <c r="AF3" s="224" t="s">
        <v>99</v>
      </c>
      <c r="AG3" s="219"/>
      <c r="AH3" s="219"/>
      <c r="AI3" s="219"/>
      <c r="AJ3" s="219"/>
      <c r="AK3" s="219"/>
      <c r="AL3" s="219"/>
      <c r="AM3" s="219"/>
      <c r="AN3" s="220"/>
    </row>
    <row r="4" spans="1:45" ht="18.75" x14ac:dyDescent="0.35">
      <c r="A4" s="8" t="s">
        <v>88</v>
      </c>
      <c r="B4" s="205" t="s">
        <v>96</v>
      </c>
      <c r="C4" s="204"/>
      <c r="D4" s="204"/>
      <c r="E4" s="205" t="s">
        <v>97</v>
      </c>
      <c r="F4" s="204"/>
      <c r="G4" s="206"/>
      <c r="H4" s="204" t="s">
        <v>98</v>
      </c>
      <c r="I4" s="204"/>
      <c r="J4" s="206"/>
      <c r="K4" s="205" t="s">
        <v>96</v>
      </c>
      <c r="L4" s="204"/>
      <c r="M4" s="206"/>
      <c r="N4" s="205" t="s">
        <v>97</v>
      </c>
      <c r="O4" s="204"/>
      <c r="P4" s="206"/>
      <c r="Q4" s="205" t="s">
        <v>98</v>
      </c>
      <c r="R4" s="204"/>
      <c r="S4" s="206"/>
      <c r="T4" s="205" t="s">
        <v>96</v>
      </c>
      <c r="U4" s="204"/>
      <c r="V4" s="206"/>
      <c r="W4" s="205" t="s">
        <v>97</v>
      </c>
      <c r="X4" s="204"/>
      <c r="Y4" s="206"/>
      <c r="Z4" s="205" t="s">
        <v>98</v>
      </c>
      <c r="AA4" s="204"/>
      <c r="AB4" s="206"/>
      <c r="AE4" s="8" t="s">
        <v>88</v>
      </c>
      <c r="AF4" s="205" t="s">
        <v>85</v>
      </c>
      <c r="AG4" s="204"/>
      <c r="AH4" s="206"/>
      <c r="AI4" s="205" t="s">
        <v>86</v>
      </c>
      <c r="AJ4" s="204"/>
      <c r="AK4" s="206"/>
      <c r="AL4" s="205" t="s">
        <v>87</v>
      </c>
      <c r="AM4" s="204"/>
      <c r="AN4" s="206"/>
    </row>
    <row r="5" spans="1:45" ht="15.75" thickBot="1" x14ac:dyDescent="0.3">
      <c r="A5" s="43"/>
      <c r="B5" s="208">
        <v>14.22</v>
      </c>
      <c r="C5" s="207"/>
      <c r="D5" s="207"/>
      <c r="E5" s="208">
        <v>9.3000000000000007</v>
      </c>
      <c r="F5" s="207"/>
      <c r="G5" s="209"/>
      <c r="H5" s="207">
        <v>20.09</v>
      </c>
      <c r="I5" s="207"/>
      <c r="J5" s="209"/>
      <c r="K5" s="208">
        <v>-15.2</v>
      </c>
      <c r="L5" s="207"/>
      <c r="M5" s="209"/>
      <c r="N5" s="208">
        <v>-20.399999999999999</v>
      </c>
      <c r="O5" s="207"/>
      <c r="P5" s="209"/>
      <c r="Q5" s="208">
        <v>-10.199999999999999</v>
      </c>
      <c r="R5" s="207"/>
      <c r="S5" s="209"/>
      <c r="T5" s="213">
        <v>34.299999999999997</v>
      </c>
      <c r="U5" s="213"/>
      <c r="V5" s="215"/>
      <c r="W5" s="213">
        <v>27.4</v>
      </c>
      <c r="X5" s="213"/>
      <c r="Y5" s="215"/>
      <c r="Z5" s="213">
        <v>42.1</v>
      </c>
      <c r="AA5" s="213"/>
      <c r="AB5" s="215"/>
      <c r="AE5" s="43"/>
      <c r="AF5" s="208">
        <v>10.88</v>
      </c>
      <c r="AG5" s="207"/>
      <c r="AH5" s="209"/>
      <c r="AI5" s="208">
        <v>1.1000000000000001</v>
      </c>
      <c r="AJ5" s="207"/>
      <c r="AK5" s="209"/>
      <c r="AL5" s="214">
        <v>22.8</v>
      </c>
      <c r="AM5" s="213"/>
      <c r="AN5" s="215"/>
    </row>
    <row r="6" spans="1:45" ht="15.75" thickTop="1" x14ac:dyDescent="0.25">
      <c r="A6" s="47" t="s">
        <v>25</v>
      </c>
      <c r="B6" s="152">
        <v>-0.78820949999999956</v>
      </c>
      <c r="C6" s="155" t="s">
        <v>53</v>
      </c>
      <c r="D6" s="156">
        <v>0.44715009456237781</v>
      </c>
      <c r="E6" s="151">
        <v>-1.8193300000000003</v>
      </c>
      <c r="F6" s="155" t="s">
        <v>53</v>
      </c>
      <c r="G6" s="157">
        <v>0.20090317867072105</v>
      </c>
      <c r="H6" s="37">
        <v>-1.5191175000000001</v>
      </c>
      <c r="I6" s="38" t="s">
        <v>53</v>
      </c>
      <c r="J6" s="39">
        <v>0.18933137619660478</v>
      </c>
      <c r="K6" s="151">
        <v>-1.1714050000000011</v>
      </c>
      <c r="L6" s="155" t="s">
        <v>53</v>
      </c>
      <c r="M6" s="157">
        <v>0.92573211421324053</v>
      </c>
      <c r="N6" s="151">
        <v>-2.4994599999999974</v>
      </c>
      <c r="O6" s="155" t="s">
        <v>53</v>
      </c>
      <c r="P6" s="157">
        <v>0.64754010593939459</v>
      </c>
      <c r="Q6" s="44">
        <v>-1.1935000000000002</v>
      </c>
      <c r="R6" s="38" t="s">
        <v>53</v>
      </c>
      <c r="S6" s="40">
        <v>0.87087271170935221</v>
      </c>
      <c r="T6" s="152">
        <v>-0.5266674999999994</v>
      </c>
      <c r="U6" s="155" t="s">
        <v>53</v>
      </c>
      <c r="V6" s="157">
        <v>0.82070786039073718</v>
      </c>
      <c r="W6" s="152">
        <v>-1.4048400000000019</v>
      </c>
      <c r="X6" s="155" t="s">
        <v>53</v>
      </c>
      <c r="Y6" s="157">
        <v>0.71796794134557074</v>
      </c>
      <c r="Z6" s="37">
        <v>-1.7557249999999982</v>
      </c>
      <c r="AA6" s="38" t="s">
        <v>53</v>
      </c>
      <c r="AB6" s="40">
        <v>0.95972067876543699</v>
      </c>
      <c r="AE6" s="47" t="s">
        <v>25</v>
      </c>
      <c r="AF6" s="37">
        <v>0.30052599999999963</v>
      </c>
      <c r="AG6" s="38" t="s">
        <v>53</v>
      </c>
      <c r="AH6" s="39">
        <v>2.5173001410242716E-4</v>
      </c>
      <c r="AI6" s="44">
        <v>0.75089499999999987</v>
      </c>
      <c r="AJ6" s="38" t="s">
        <v>53</v>
      </c>
      <c r="AK6" s="40">
        <v>2.533563596991386E-2</v>
      </c>
      <c r="AL6" s="37">
        <v>-0.24839000000000055</v>
      </c>
      <c r="AM6" s="38" t="s">
        <v>53</v>
      </c>
      <c r="AN6" s="40">
        <v>3.1437967491554489E-2</v>
      </c>
    </row>
    <row r="7" spans="1:45" x14ac:dyDescent="0.25">
      <c r="A7" s="140" t="s">
        <v>101</v>
      </c>
      <c r="B7" s="141">
        <v>-1.0473786666666669</v>
      </c>
      <c r="C7" s="142" t="s">
        <v>53</v>
      </c>
      <c r="D7" s="143">
        <v>0.21759856711231687</v>
      </c>
      <c r="E7" s="216" t="s">
        <v>54</v>
      </c>
      <c r="F7" s="217"/>
      <c r="G7" s="218"/>
      <c r="H7" s="217" t="s">
        <v>54</v>
      </c>
      <c r="I7" s="217"/>
      <c r="J7" s="218"/>
      <c r="K7" s="145">
        <v>-0.66688000000000081</v>
      </c>
      <c r="L7" s="142" t="s">
        <v>53</v>
      </c>
      <c r="M7" s="146">
        <v>0.7354429084572105</v>
      </c>
      <c r="N7" s="216" t="s">
        <v>54</v>
      </c>
      <c r="O7" s="217"/>
      <c r="P7" s="218"/>
      <c r="Q7" s="216" t="s">
        <v>54</v>
      </c>
      <c r="R7" s="217"/>
      <c r="S7" s="218"/>
      <c r="T7" s="141">
        <v>-1.3070800000000016</v>
      </c>
      <c r="U7" s="142" t="s">
        <v>53</v>
      </c>
      <c r="V7" s="146">
        <v>0.77768349095245692</v>
      </c>
      <c r="W7" s="216" t="s">
        <v>54</v>
      </c>
      <c r="X7" s="217"/>
      <c r="Y7" s="218"/>
      <c r="Z7" s="216" t="s">
        <v>54</v>
      </c>
      <c r="AA7" s="217"/>
      <c r="AB7" s="218"/>
      <c r="AE7" s="140" t="s">
        <v>101</v>
      </c>
      <c r="AF7" s="216" t="s">
        <v>54</v>
      </c>
      <c r="AG7" s="217"/>
      <c r="AH7" s="218"/>
      <c r="AI7" s="216" t="s">
        <v>54</v>
      </c>
      <c r="AJ7" s="217"/>
      <c r="AK7" s="218"/>
      <c r="AL7" s="216" t="s">
        <v>54</v>
      </c>
      <c r="AM7" s="217"/>
      <c r="AN7" s="218"/>
      <c r="AR7" s="122" t="s">
        <v>65</v>
      </c>
      <c r="AS7" s="6" t="s">
        <v>66</v>
      </c>
    </row>
    <row r="8" spans="1:45" ht="18" thickBot="1" x14ac:dyDescent="0.3">
      <c r="A8" s="47" t="s">
        <v>103</v>
      </c>
      <c r="B8" s="152">
        <v>-0.58340028571428604</v>
      </c>
      <c r="C8" s="155" t="s">
        <v>53</v>
      </c>
      <c r="D8" s="156">
        <v>0.47862411123194631</v>
      </c>
      <c r="E8" s="151">
        <v>-1.179001428571429</v>
      </c>
      <c r="F8" s="155" t="s">
        <v>53</v>
      </c>
      <c r="G8" s="157">
        <v>0.81620116230474704</v>
      </c>
      <c r="H8" s="37">
        <v>-0.34107585714285654</v>
      </c>
      <c r="I8" s="38" t="s">
        <v>53</v>
      </c>
      <c r="J8" s="39">
        <v>0.54416101884534895</v>
      </c>
      <c r="K8" s="151">
        <v>6.4260000000000622E-2</v>
      </c>
      <c r="L8" s="155" t="s">
        <v>53</v>
      </c>
      <c r="M8" s="157">
        <v>0.897881918591377</v>
      </c>
      <c r="N8" s="151">
        <v>-1.1548171428571423</v>
      </c>
      <c r="O8" s="155" t="s">
        <v>53</v>
      </c>
      <c r="P8" s="157">
        <v>1.0568852366224408</v>
      </c>
      <c r="Q8" s="44">
        <v>0.63642571428571393</v>
      </c>
      <c r="R8" s="38" t="s">
        <v>53</v>
      </c>
      <c r="S8" s="40">
        <v>1.1078605713544933</v>
      </c>
      <c r="T8" s="152">
        <v>-1.0254471428571423</v>
      </c>
      <c r="U8" s="155" t="s">
        <v>53</v>
      </c>
      <c r="V8" s="157">
        <v>0.91081007877080311</v>
      </c>
      <c r="W8" s="152">
        <v>-1.1937399999999994</v>
      </c>
      <c r="X8" s="155" t="s">
        <v>53</v>
      </c>
      <c r="Y8" s="157">
        <v>1.0671142078209501</v>
      </c>
      <c r="Z8" s="37">
        <v>-1.0513700000000006</v>
      </c>
      <c r="AA8" s="38" t="s">
        <v>53</v>
      </c>
      <c r="AB8" s="40">
        <v>1.0928260055318373</v>
      </c>
      <c r="AE8" s="47" t="s">
        <v>103</v>
      </c>
      <c r="AF8" s="37">
        <v>0.83166914285714255</v>
      </c>
      <c r="AG8" s="38" t="s">
        <v>53</v>
      </c>
      <c r="AH8" s="39">
        <v>0.41825692089409527</v>
      </c>
      <c r="AI8" s="44">
        <v>0.78723999999999994</v>
      </c>
      <c r="AJ8" s="38" t="s">
        <v>53</v>
      </c>
      <c r="AK8" s="40">
        <v>0.43892115404325915</v>
      </c>
      <c r="AL8" s="37">
        <v>0.88581999999999994</v>
      </c>
      <c r="AM8" s="38" t="s">
        <v>53</v>
      </c>
      <c r="AN8" s="40">
        <v>0.94282491403936419</v>
      </c>
      <c r="AR8" s="154"/>
      <c r="AS8" s="7"/>
    </row>
    <row r="9" spans="1:45" ht="15.75" thickTop="1" x14ac:dyDescent="0.25">
      <c r="A9" s="47" t="s">
        <v>5</v>
      </c>
      <c r="B9" s="152">
        <v>-0.24939066666666618</v>
      </c>
      <c r="C9" s="155" t="s">
        <v>53</v>
      </c>
      <c r="D9" s="156">
        <v>0.38221522929111645</v>
      </c>
      <c r="E9" s="151">
        <v>-0.32592100000000013</v>
      </c>
      <c r="F9" s="155" t="s">
        <v>53</v>
      </c>
      <c r="G9" s="157">
        <v>0.42274057320326153</v>
      </c>
      <c r="H9" s="37">
        <v>-0.57548379999999999</v>
      </c>
      <c r="I9" s="38" t="s">
        <v>53</v>
      </c>
      <c r="J9" s="39">
        <v>0.53740749328518556</v>
      </c>
      <c r="K9" s="151">
        <v>8.2564999999999777E-2</v>
      </c>
      <c r="L9" s="155" t="s">
        <v>53</v>
      </c>
      <c r="M9" s="157">
        <v>0.46791763223300914</v>
      </c>
      <c r="N9" s="151">
        <v>-0.32978200000000013</v>
      </c>
      <c r="O9" s="155" t="s">
        <v>53</v>
      </c>
      <c r="P9" s="157">
        <v>0.63335782608429358</v>
      </c>
      <c r="Q9" s="44">
        <v>0.47921400000000053</v>
      </c>
      <c r="R9" s="38" t="s">
        <v>53</v>
      </c>
      <c r="S9" s="40">
        <v>0.75487798060643163</v>
      </c>
      <c r="T9" s="152">
        <v>-0.47595999999999999</v>
      </c>
      <c r="U9" s="155" t="s">
        <v>53</v>
      </c>
      <c r="V9" s="157">
        <v>0.74072982325173231</v>
      </c>
      <c r="W9" s="152">
        <v>-0.32356799999999986</v>
      </c>
      <c r="X9" s="155" t="s">
        <v>53</v>
      </c>
      <c r="Y9" s="157">
        <v>0.90604592217196411</v>
      </c>
      <c r="Z9" s="37">
        <v>-1.3418720000000022</v>
      </c>
      <c r="AA9" s="38" t="s">
        <v>53</v>
      </c>
      <c r="AB9" s="40">
        <v>0.98541446552312273</v>
      </c>
      <c r="AE9" s="47" t="s">
        <v>5</v>
      </c>
      <c r="AF9" s="37">
        <v>-0.24926399999999962</v>
      </c>
      <c r="AG9" s="38" t="s">
        <v>53</v>
      </c>
      <c r="AH9" s="39">
        <v>0.26708608684924867</v>
      </c>
      <c r="AI9" s="44">
        <v>0.21822</v>
      </c>
      <c r="AJ9" s="38" t="s">
        <v>53</v>
      </c>
      <c r="AK9" s="40">
        <v>0.59156803782640066</v>
      </c>
      <c r="AL9" s="37">
        <v>-0.81903999999999966</v>
      </c>
      <c r="AM9" s="38" t="s">
        <v>53</v>
      </c>
      <c r="AN9" s="40">
        <v>0.83961663987533852</v>
      </c>
      <c r="AR9" s="153">
        <v>34.299999999999997</v>
      </c>
      <c r="AS9" s="124">
        <v>1661</v>
      </c>
    </row>
    <row r="10" spans="1:45" x14ac:dyDescent="0.25">
      <c r="A10" s="140" t="s">
        <v>100</v>
      </c>
      <c r="B10" s="141">
        <v>-0.82264199999999987</v>
      </c>
      <c r="C10" s="142" t="s">
        <v>53</v>
      </c>
      <c r="D10" s="143">
        <v>0.64543935253747908</v>
      </c>
      <c r="E10" s="145">
        <v>-1.4003450000000002</v>
      </c>
      <c r="F10" s="142" t="s">
        <v>53</v>
      </c>
      <c r="G10" s="146">
        <v>0.51469595495787601</v>
      </c>
      <c r="H10" s="141">
        <v>-0.37187400000000004</v>
      </c>
      <c r="I10" s="142" t="s">
        <v>53</v>
      </c>
      <c r="J10" s="143">
        <v>0.36344015760782561</v>
      </c>
      <c r="K10" s="145">
        <v>0.11333428571428554</v>
      </c>
      <c r="L10" s="142" t="s">
        <v>53</v>
      </c>
      <c r="M10" s="146">
        <v>0.85023451813518491</v>
      </c>
      <c r="N10" s="145">
        <v>-0.50488999999999962</v>
      </c>
      <c r="O10" s="142" t="s">
        <v>53</v>
      </c>
      <c r="P10" s="146">
        <v>1.054423489969756</v>
      </c>
      <c r="Q10" s="145">
        <v>0.79731999999999914</v>
      </c>
      <c r="R10" s="142" t="s">
        <v>53</v>
      </c>
      <c r="S10" s="146">
        <v>1.6528196746166843</v>
      </c>
      <c r="T10" s="141">
        <v>-1.4614728571428555</v>
      </c>
      <c r="U10" s="142" t="s">
        <v>53</v>
      </c>
      <c r="V10" s="146">
        <v>0.86119938269668195</v>
      </c>
      <c r="W10" s="141">
        <v>-1.946060000000001</v>
      </c>
      <c r="X10" s="142" t="s">
        <v>53</v>
      </c>
      <c r="Y10" s="146">
        <v>0.18577109355332841</v>
      </c>
      <c r="Z10" s="141">
        <v>-1.2214599999999969</v>
      </c>
      <c r="AA10" s="142" t="s">
        <v>53</v>
      </c>
      <c r="AB10" s="146">
        <v>0.57347774167790855</v>
      </c>
      <c r="AE10" s="140" t="s">
        <v>100</v>
      </c>
      <c r="AF10" s="141">
        <v>1.048449999999999</v>
      </c>
      <c r="AG10" s="142" t="s">
        <v>53</v>
      </c>
      <c r="AH10" s="143">
        <v>0.11008521212224705</v>
      </c>
      <c r="AI10" s="145">
        <v>1.6597</v>
      </c>
      <c r="AJ10" s="142" t="s">
        <v>53</v>
      </c>
      <c r="AK10" s="146">
        <v>1.2508860380546265</v>
      </c>
      <c r="AL10" s="141">
        <v>0.30344999999999978</v>
      </c>
      <c r="AM10" s="142" t="s">
        <v>53</v>
      </c>
      <c r="AN10" s="146">
        <v>1.7688558974093975</v>
      </c>
      <c r="AR10" s="153">
        <v>42.1</v>
      </c>
      <c r="AS10" s="124">
        <v>1458</v>
      </c>
    </row>
    <row r="11" spans="1:45" x14ac:dyDescent="0.25">
      <c r="A11" s="47" t="s">
        <v>29</v>
      </c>
      <c r="B11" s="152">
        <v>0.39381985714285722</v>
      </c>
      <c r="C11" s="155" t="s">
        <v>53</v>
      </c>
      <c r="D11" s="156">
        <v>0.53601054227317058</v>
      </c>
      <c r="E11" s="151">
        <v>0.90923571428571426</v>
      </c>
      <c r="F11" s="155" t="s">
        <v>53</v>
      </c>
      <c r="G11" s="157">
        <v>0.64355622191219986</v>
      </c>
      <c r="H11" s="37">
        <v>-0.60781785714285619</v>
      </c>
      <c r="I11" s="155" t="s">
        <v>53</v>
      </c>
      <c r="J11" s="39">
        <v>0.86737047926504729</v>
      </c>
      <c r="K11" s="151">
        <v>-0.16284857142857159</v>
      </c>
      <c r="L11" s="155" t="s">
        <v>53</v>
      </c>
      <c r="M11" s="157">
        <v>0.87931471050215781</v>
      </c>
      <c r="N11" s="151">
        <v>0.22401428571428536</v>
      </c>
      <c r="O11" s="155" t="s">
        <v>53</v>
      </c>
      <c r="P11" s="157">
        <v>1.2675283526461671</v>
      </c>
      <c r="Q11" s="44">
        <v>-0.89989999999999981</v>
      </c>
      <c r="R11" s="38" t="s">
        <v>53</v>
      </c>
      <c r="S11" s="40">
        <v>0.85951332663703717</v>
      </c>
      <c r="T11" s="152">
        <v>0.7737621428571434</v>
      </c>
      <c r="U11" s="155" t="s">
        <v>53</v>
      </c>
      <c r="V11" s="157">
        <v>0.60251547154318119</v>
      </c>
      <c r="W11" s="152">
        <v>1.3268285714285715</v>
      </c>
      <c r="X11" s="155" t="s">
        <v>53</v>
      </c>
      <c r="Y11" s="157">
        <v>0.80979649154234112</v>
      </c>
      <c r="Z11" s="37">
        <v>-0.39557857142857245</v>
      </c>
      <c r="AA11" s="38" t="s">
        <v>53</v>
      </c>
      <c r="AB11" s="40">
        <v>1.0206907739602717</v>
      </c>
      <c r="AE11" s="47" t="s">
        <v>29</v>
      </c>
      <c r="AF11" s="37">
        <v>-1.3184880000000001</v>
      </c>
      <c r="AG11" s="38" t="s">
        <v>53</v>
      </c>
      <c r="AH11" s="39">
        <v>0.11037191778104881</v>
      </c>
      <c r="AI11" s="44">
        <v>-0.28362428571428572</v>
      </c>
      <c r="AJ11" s="38" t="s">
        <v>53</v>
      </c>
      <c r="AK11" s="40">
        <v>0.45025761880865273</v>
      </c>
      <c r="AL11" s="37">
        <v>-2.5797942857142862</v>
      </c>
      <c r="AM11" s="38" t="s">
        <v>53</v>
      </c>
      <c r="AN11" s="40">
        <v>0.6259359937154686</v>
      </c>
      <c r="AR11" s="153">
        <v>27.4</v>
      </c>
      <c r="AS11" s="124">
        <v>1459</v>
      </c>
    </row>
    <row r="12" spans="1:45" x14ac:dyDescent="0.25">
      <c r="A12" s="47" t="s">
        <v>17</v>
      </c>
      <c r="B12" s="152">
        <v>-0.27660693333333364</v>
      </c>
      <c r="C12" s="155" t="s">
        <v>53</v>
      </c>
      <c r="D12" s="156">
        <v>0.57804086385646136</v>
      </c>
      <c r="E12" s="151">
        <v>-0.69186000000000003</v>
      </c>
      <c r="F12" s="155" t="s">
        <v>53</v>
      </c>
      <c r="G12" s="157">
        <v>0.64851355165926461</v>
      </c>
      <c r="H12" s="37">
        <v>2.4329875000002055E-2</v>
      </c>
      <c r="I12" s="38" t="s">
        <v>53</v>
      </c>
      <c r="J12" s="39">
        <v>0.69110636332362785</v>
      </c>
      <c r="K12" s="151">
        <v>0.17096933333333317</v>
      </c>
      <c r="L12" s="155" t="s">
        <v>53</v>
      </c>
      <c r="M12" s="157">
        <v>0.86867958580386895</v>
      </c>
      <c r="N12" s="151">
        <v>0.162757500000001</v>
      </c>
      <c r="O12" s="155" t="s">
        <v>53</v>
      </c>
      <c r="P12" s="157">
        <v>1.3437699307943836</v>
      </c>
      <c r="Q12" s="44">
        <v>1.1333224999999998</v>
      </c>
      <c r="R12" s="38" t="s">
        <v>53</v>
      </c>
      <c r="S12" s="40">
        <v>2.1934855433419207</v>
      </c>
      <c r="T12" s="152">
        <v>-0.58209066666666687</v>
      </c>
      <c r="U12" s="155" t="s">
        <v>53</v>
      </c>
      <c r="V12" s="157">
        <v>0.77471635850499299</v>
      </c>
      <c r="W12" s="152">
        <v>-1.2126874999999999</v>
      </c>
      <c r="X12" s="155" t="s">
        <v>53</v>
      </c>
      <c r="Y12" s="157">
        <v>0.74166754592510631</v>
      </c>
      <c r="Z12" s="37">
        <v>-0.78151124999999855</v>
      </c>
      <c r="AA12" s="38" t="s">
        <v>53</v>
      </c>
      <c r="AB12" s="40">
        <v>0.935710058075646</v>
      </c>
      <c r="AE12" s="47" t="s">
        <v>17</v>
      </c>
      <c r="AF12" s="37">
        <v>0.96029999999999993</v>
      </c>
      <c r="AG12" s="38" t="s">
        <v>53</v>
      </c>
      <c r="AH12" s="39">
        <v>1.0045227593706942</v>
      </c>
      <c r="AI12" s="44">
        <v>1.485975</v>
      </c>
      <c r="AJ12" s="38" t="s">
        <v>53</v>
      </c>
      <c r="AK12" s="40">
        <v>4.265011281753627</v>
      </c>
      <c r="AL12" s="37">
        <v>0.31959999999999988</v>
      </c>
      <c r="AM12" s="38" t="s">
        <v>53</v>
      </c>
      <c r="AN12" s="40">
        <v>3.0436918797877213</v>
      </c>
      <c r="AR12" s="153">
        <v>22.8</v>
      </c>
      <c r="AS12" s="124">
        <v>1457</v>
      </c>
    </row>
    <row r="13" spans="1:45" x14ac:dyDescent="0.25">
      <c r="A13" s="47" t="s">
        <v>21</v>
      </c>
      <c r="B13" s="152">
        <v>-4.7718666666666909E-2</v>
      </c>
      <c r="C13" s="155" t="s">
        <v>53</v>
      </c>
      <c r="D13" s="156">
        <v>0.30796042651121519</v>
      </c>
      <c r="E13" s="151">
        <v>-0.31256749999999967</v>
      </c>
      <c r="F13" s="155" t="s">
        <v>53</v>
      </c>
      <c r="G13" s="157">
        <v>0.43452093142908577</v>
      </c>
      <c r="H13" s="37">
        <v>-0.17703849999999965</v>
      </c>
      <c r="I13" s="38" t="s">
        <v>53</v>
      </c>
      <c r="J13" s="39">
        <v>0.5098488025270681</v>
      </c>
      <c r="K13" s="151">
        <v>0.18322833333333324</v>
      </c>
      <c r="L13" s="155" t="s">
        <v>53</v>
      </c>
      <c r="M13" s="157">
        <v>0.60933887788820829</v>
      </c>
      <c r="N13" s="151">
        <v>-0.11654750000000069</v>
      </c>
      <c r="O13" s="155" t="s">
        <v>53</v>
      </c>
      <c r="P13" s="157">
        <v>0.52530766842598375</v>
      </c>
      <c r="Q13" s="44">
        <v>0.50903000000000009</v>
      </c>
      <c r="R13" s="38" t="s">
        <v>53</v>
      </c>
      <c r="S13" s="40">
        <v>0.46360792905828752</v>
      </c>
      <c r="T13" s="152">
        <v>-0.20534666666666782</v>
      </c>
      <c r="U13" s="155" t="s">
        <v>53</v>
      </c>
      <c r="V13" s="157">
        <v>0.63831520865952995</v>
      </c>
      <c r="W13" s="152">
        <v>-0.43202749999999934</v>
      </c>
      <c r="X13" s="155" t="s">
        <v>53</v>
      </c>
      <c r="Y13" s="157">
        <v>0.68801745550427096</v>
      </c>
      <c r="Z13" s="37">
        <v>-0.67556500000000064</v>
      </c>
      <c r="AA13" s="38" t="s">
        <v>53</v>
      </c>
      <c r="AB13" s="40">
        <v>0.74905050838664233</v>
      </c>
      <c r="AE13" s="47" t="s">
        <v>21</v>
      </c>
      <c r="AF13" s="37">
        <v>0.1132594999999994</v>
      </c>
      <c r="AG13" s="38" t="s">
        <v>53</v>
      </c>
      <c r="AH13" s="39">
        <v>0.23591063549149344</v>
      </c>
      <c r="AI13" s="44">
        <v>-7.0359999999999992E-2</v>
      </c>
      <c r="AJ13" s="38" t="s">
        <v>53</v>
      </c>
      <c r="AK13" s="40">
        <v>0.54085775571242933</v>
      </c>
      <c r="AL13" s="37">
        <v>0.33705749999999979</v>
      </c>
      <c r="AM13" s="38" t="s">
        <v>53</v>
      </c>
      <c r="AN13" s="40">
        <v>0.72061962904453647</v>
      </c>
      <c r="AR13" s="153">
        <v>52.1</v>
      </c>
      <c r="AS13" s="124">
        <v>1717</v>
      </c>
    </row>
    <row r="14" spans="1:45" x14ac:dyDescent="0.25">
      <c r="A14" s="47" t="s">
        <v>23</v>
      </c>
      <c r="B14" s="152">
        <v>-0.22211600000000034</v>
      </c>
      <c r="C14" s="155" t="s">
        <v>53</v>
      </c>
      <c r="D14" s="156">
        <v>0.51888956003092868</v>
      </c>
      <c r="E14" s="151">
        <v>-0.38927749999999994</v>
      </c>
      <c r="F14" s="155" t="s">
        <v>53</v>
      </c>
      <c r="G14" s="157">
        <v>0.40689139273099778</v>
      </c>
      <c r="H14" s="37">
        <v>-0.35716924999999922</v>
      </c>
      <c r="I14" s="38" t="s">
        <v>53</v>
      </c>
      <c r="J14" s="39">
        <v>0.69813220888857697</v>
      </c>
      <c r="K14" s="151">
        <v>0.28930166666666679</v>
      </c>
      <c r="L14" s="155" t="s">
        <v>53</v>
      </c>
      <c r="M14" s="157">
        <v>0.71164145959545677</v>
      </c>
      <c r="N14" s="151">
        <v>0.25447000000000086</v>
      </c>
      <c r="O14" s="155" t="s">
        <v>53</v>
      </c>
      <c r="P14" s="157">
        <v>0.85678400965470825</v>
      </c>
      <c r="Q14" s="44">
        <v>1.5382274999999999</v>
      </c>
      <c r="R14" s="38" t="s">
        <v>53</v>
      </c>
      <c r="S14" s="40">
        <v>3.2873156994542785</v>
      </c>
      <c r="T14" s="152">
        <v>-0.5711733333333342</v>
      </c>
      <c r="U14" s="155" t="s">
        <v>53</v>
      </c>
      <c r="V14" s="157">
        <v>0.76546944714674936</v>
      </c>
      <c r="W14" s="152">
        <v>-0.78159499999999982</v>
      </c>
      <c r="X14" s="155" t="s">
        <v>53</v>
      </c>
      <c r="Y14" s="157">
        <v>0.48648196111029024</v>
      </c>
      <c r="Z14" s="37">
        <v>-1.7344450000000018</v>
      </c>
      <c r="AA14" s="38" t="s">
        <v>53</v>
      </c>
      <c r="AB14" s="40">
        <v>1.5514541975468419</v>
      </c>
      <c r="AE14" s="47" t="s">
        <v>23</v>
      </c>
      <c r="AF14" s="37">
        <v>0.13730749999999992</v>
      </c>
      <c r="AG14" s="38" t="s">
        <v>53</v>
      </c>
      <c r="AH14" s="39">
        <v>0.77245122955192846</v>
      </c>
      <c r="AI14" s="44">
        <v>1.2809562499999998</v>
      </c>
      <c r="AJ14" s="38" t="s">
        <v>53</v>
      </c>
      <c r="AK14" s="40">
        <v>4.0310354648258713</v>
      </c>
      <c r="AL14" s="37">
        <v>-1.2565874999999997</v>
      </c>
      <c r="AM14" s="38" t="s">
        <v>53</v>
      </c>
      <c r="AN14" s="40">
        <v>3.2680133765058903</v>
      </c>
      <c r="AR14" s="125"/>
      <c r="AS14" s="13"/>
    </row>
    <row r="15" spans="1:45" ht="17.25" x14ac:dyDescent="0.25">
      <c r="A15" s="47" t="s">
        <v>104</v>
      </c>
      <c r="B15" s="152">
        <v>-0.48409514285714267</v>
      </c>
      <c r="C15" s="155" t="s">
        <v>53</v>
      </c>
      <c r="D15" s="156">
        <v>0.37680337312866924</v>
      </c>
      <c r="E15" s="151">
        <v>-1.0352114285714287</v>
      </c>
      <c r="F15" s="155" t="s">
        <v>53</v>
      </c>
      <c r="G15" s="157">
        <v>0.41384900239211903</v>
      </c>
      <c r="H15" s="37">
        <v>-0.37858399999999942</v>
      </c>
      <c r="I15" s="38" t="s">
        <v>53</v>
      </c>
      <c r="J15" s="39">
        <v>0.40506113267752719</v>
      </c>
      <c r="K15" s="151">
        <v>0.37875142857142841</v>
      </c>
      <c r="L15" s="155" t="s">
        <v>53</v>
      </c>
      <c r="M15" s="157">
        <v>0.4636286144256912</v>
      </c>
      <c r="N15" s="151">
        <v>-0.23925142857142845</v>
      </c>
      <c r="O15" s="155" t="s">
        <v>53</v>
      </c>
      <c r="P15" s="157">
        <v>0.83614643333626137</v>
      </c>
      <c r="Q15" s="44">
        <v>0.40693666666666645</v>
      </c>
      <c r="R15" s="38" t="s">
        <v>53</v>
      </c>
      <c r="S15" s="40">
        <v>0.49040015504347761</v>
      </c>
      <c r="T15" s="152">
        <v>-1.0730128571428565</v>
      </c>
      <c r="U15" s="155" t="s">
        <v>53</v>
      </c>
      <c r="V15" s="157">
        <v>0.7975898985425679</v>
      </c>
      <c r="W15" s="152">
        <v>-1.5202914285714282</v>
      </c>
      <c r="X15" s="155" t="s">
        <v>53</v>
      </c>
      <c r="Y15" s="157">
        <v>1.116784389507492</v>
      </c>
      <c r="Z15" s="37">
        <v>-0.94937666666666942</v>
      </c>
      <c r="AA15" s="38" t="s">
        <v>53</v>
      </c>
      <c r="AB15" s="40">
        <v>0.62947791404199982</v>
      </c>
      <c r="AE15" s="47" t="s">
        <v>104</v>
      </c>
      <c r="AF15" s="37">
        <v>0.51377800000000029</v>
      </c>
      <c r="AG15" s="38" t="s">
        <v>53</v>
      </c>
      <c r="AH15" s="39">
        <v>0.16054681314557459</v>
      </c>
      <c r="AI15" s="44">
        <v>0.15338499999999999</v>
      </c>
      <c r="AJ15" s="38" t="s">
        <v>53</v>
      </c>
      <c r="AK15" s="40">
        <v>0.21249470965179348</v>
      </c>
      <c r="AL15" s="37">
        <v>0.95302999999999949</v>
      </c>
      <c r="AM15" s="38" t="s">
        <v>53</v>
      </c>
      <c r="AN15" s="40">
        <v>0.45977764378012248</v>
      </c>
    </row>
    <row r="16" spans="1:45" x14ac:dyDescent="0.25">
      <c r="A16" s="47" t="s">
        <v>27</v>
      </c>
      <c r="B16" s="152">
        <v>-0.35719300000000009</v>
      </c>
      <c r="C16" s="155" t="s">
        <v>53</v>
      </c>
      <c r="D16" s="156">
        <v>0.4242244675667417</v>
      </c>
      <c r="E16" s="151">
        <v>-0.59849999999999992</v>
      </c>
      <c r="F16" s="155" t="s">
        <v>53</v>
      </c>
      <c r="G16" s="157">
        <v>0.45791037961592468</v>
      </c>
      <c r="H16" s="152">
        <v>-0.13943483333333381</v>
      </c>
      <c r="I16" s="155" t="s">
        <v>53</v>
      </c>
      <c r="J16" s="156">
        <v>0.58375729209027094</v>
      </c>
      <c r="K16" s="151">
        <v>4.806749999999993E-2</v>
      </c>
      <c r="L16" s="155" t="s">
        <v>53</v>
      </c>
      <c r="M16" s="157">
        <v>0.68848769408548049</v>
      </c>
      <c r="N16" s="151">
        <v>-0.31635000000000052</v>
      </c>
      <c r="O16" s="155" t="s">
        <v>53</v>
      </c>
      <c r="P16" s="157">
        <v>0.91064955654741364</v>
      </c>
      <c r="Q16" s="151">
        <v>0.26493666666666665</v>
      </c>
      <c r="R16" s="38" t="s">
        <v>53</v>
      </c>
      <c r="S16" s="40">
        <v>0.61924807260633907</v>
      </c>
      <c r="T16" s="152">
        <v>-0.63379499999999833</v>
      </c>
      <c r="U16" s="155" t="s">
        <v>53</v>
      </c>
      <c r="V16" s="157">
        <v>0.65387125246488753</v>
      </c>
      <c r="W16" s="152">
        <v>-0.77044999999999975</v>
      </c>
      <c r="X16" s="155" t="s">
        <v>53</v>
      </c>
      <c r="Y16" s="157">
        <v>0.64686427729470442</v>
      </c>
      <c r="Z16" s="37">
        <v>-0.43326833333333187</v>
      </c>
      <c r="AA16" s="38" t="s">
        <v>53</v>
      </c>
      <c r="AB16" s="40">
        <v>0.82465948054737648</v>
      </c>
      <c r="AE16" s="47" t="s">
        <v>27</v>
      </c>
      <c r="AF16" s="152">
        <v>0.42737466666666685</v>
      </c>
      <c r="AG16" s="155" t="s">
        <v>53</v>
      </c>
      <c r="AH16" s="156">
        <v>0.26538499612952215</v>
      </c>
      <c r="AI16" s="44">
        <v>-7.7273333333333236E-2</v>
      </c>
      <c r="AJ16" s="38" t="s">
        <v>53</v>
      </c>
      <c r="AK16" s="40">
        <v>0.29765091376756542</v>
      </c>
      <c r="AL16" s="37">
        <v>1.0424466666666674</v>
      </c>
      <c r="AM16" s="38" t="s">
        <v>53</v>
      </c>
      <c r="AN16" s="40">
        <v>0.61430857284158791</v>
      </c>
    </row>
    <row r="17" spans="1:40" x14ac:dyDescent="0.25">
      <c r="A17" s="140" t="s">
        <v>102</v>
      </c>
      <c r="B17" s="141">
        <v>-0.79094600000000059</v>
      </c>
      <c r="C17" s="142" t="s">
        <v>53</v>
      </c>
      <c r="D17" s="143">
        <v>0.92512888775132274</v>
      </c>
      <c r="E17" s="145">
        <v>-0.86037375000000005</v>
      </c>
      <c r="F17" s="142" t="s">
        <v>53</v>
      </c>
      <c r="G17" s="146">
        <v>1.0823731788586137</v>
      </c>
      <c r="H17" s="141">
        <v>-0.76588371428571322</v>
      </c>
      <c r="I17" s="142" t="s">
        <v>53</v>
      </c>
      <c r="J17" s="143">
        <v>0.59638442879396558</v>
      </c>
      <c r="K17" s="145">
        <v>0.80655999999999994</v>
      </c>
      <c r="L17" s="142" t="s">
        <v>53</v>
      </c>
      <c r="M17" s="146">
        <v>0.70571042487087376</v>
      </c>
      <c r="N17" s="145">
        <v>7.6289999999999303E-2</v>
      </c>
      <c r="O17" s="142" t="s">
        <v>53</v>
      </c>
      <c r="P17" s="146">
        <v>0.82227221526693839</v>
      </c>
      <c r="Q17" s="145">
        <v>1.2046971428571422</v>
      </c>
      <c r="R17" s="142" t="s">
        <v>53</v>
      </c>
      <c r="S17" s="146">
        <v>0.52836861431246607</v>
      </c>
      <c r="T17" s="141">
        <v>-1.8812900000000017</v>
      </c>
      <c r="U17" s="142" t="s">
        <v>53</v>
      </c>
      <c r="V17" s="146">
        <v>1.1758354448403296</v>
      </c>
      <c r="W17" s="141">
        <v>-1.4312024999999995</v>
      </c>
      <c r="X17" s="142" t="s">
        <v>53</v>
      </c>
      <c r="Y17" s="146">
        <v>1.357443885014878</v>
      </c>
      <c r="Z17" s="141">
        <v>-2.1977914285714277</v>
      </c>
      <c r="AA17" s="142" t="s">
        <v>53</v>
      </c>
      <c r="AB17" s="146">
        <v>0.91966140942248631</v>
      </c>
      <c r="AE17" s="140" t="s">
        <v>102</v>
      </c>
      <c r="AF17" s="141">
        <v>-0.26554971428571428</v>
      </c>
      <c r="AG17" s="142" t="s">
        <v>53</v>
      </c>
      <c r="AH17" s="143">
        <v>0.18081539223354648</v>
      </c>
      <c r="AI17" s="145">
        <v>-5.6537142857142841E-2</v>
      </c>
      <c r="AJ17" s="142" t="s">
        <v>53</v>
      </c>
      <c r="AK17" s="146">
        <v>0.27094198245591777</v>
      </c>
      <c r="AL17" s="141">
        <v>-0.5202971428571429</v>
      </c>
      <c r="AM17" s="142" t="s">
        <v>53</v>
      </c>
      <c r="AN17" s="146">
        <v>0.45766519297095676</v>
      </c>
    </row>
    <row r="18" spans="1:40" x14ac:dyDescent="0.25">
      <c r="A18" s="47" t="s">
        <v>11</v>
      </c>
      <c r="B18" s="152">
        <v>0.10693442857142862</v>
      </c>
      <c r="C18" s="155" t="s">
        <v>53</v>
      </c>
      <c r="D18" s="156">
        <v>0.57123073960443771</v>
      </c>
      <c r="E18" s="151">
        <v>-2.77114285714288E-2</v>
      </c>
      <c r="F18" s="155" t="s">
        <v>53</v>
      </c>
      <c r="G18" s="157">
        <v>0.70766094646208855</v>
      </c>
      <c r="H18" s="37">
        <v>-0.10817385714285825</v>
      </c>
      <c r="I18" s="38" t="s">
        <v>53</v>
      </c>
      <c r="J18" s="39">
        <v>0.78779163177865463</v>
      </c>
      <c r="K18" s="151">
        <v>0.83592000000000033</v>
      </c>
      <c r="L18" s="155" t="s">
        <v>53</v>
      </c>
      <c r="M18" s="157">
        <v>0.87770746333844019</v>
      </c>
      <c r="N18" s="151">
        <v>0.95493428571428651</v>
      </c>
      <c r="O18" s="155" t="s">
        <v>53</v>
      </c>
      <c r="P18" s="157">
        <v>1.4859768723509477</v>
      </c>
      <c r="Q18" s="44">
        <v>0.97923714285714303</v>
      </c>
      <c r="R18" s="38" t="s">
        <v>53</v>
      </c>
      <c r="S18" s="40">
        <v>0.75734461961325283</v>
      </c>
      <c r="T18" s="152">
        <v>-0.39061928571428439</v>
      </c>
      <c r="U18" s="155" t="s">
        <v>53</v>
      </c>
      <c r="V18" s="157">
        <v>0.793090709211697</v>
      </c>
      <c r="W18" s="152">
        <v>-0.62656285714285731</v>
      </c>
      <c r="X18" s="155" t="s">
        <v>53</v>
      </c>
      <c r="Y18" s="157">
        <v>0.69848442592311422</v>
      </c>
      <c r="Z18" s="37">
        <v>-0.89833285714285849</v>
      </c>
      <c r="AA18" s="38" t="s">
        <v>53</v>
      </c>
      <c r="AB18" s="40">
        <v>0.93959451761055324</v>
      </c>
      <c r="AE18" s="47" t="s">
        <v>11</v>
      </c>
      <c r="AF18" s="37">
        <v>-0.12321371428571481</v>
      </c>
      <c r="AG18" s="38" t="s">
        <v>53</v>
      </c>
      <c r="AH18" s="39">
        <v>0.24848822300041673</v>
      </c>
      <c r="AI18" s="44">
        <v>-3.0024285714285743E-2</v>
      </c>
      <c r="AJ18" s="38" t="s">
        <v>53</v>
      </c>
      <c r="AK18" s="40">
        <v>0.46681865961195762</v>
      </c>
      <c r="AL18" s="37">
        <v>-0.23679428571428623</v>
      </c>
      <c r="AM18" s="38" t="s">
        <v>53</v>
      </c>
      <c r="AN18" s="40">
        <v>0.95459775589611795</v>
      </c>
    </row>
    <row r="19" spans="1:40" ht="6.75" customHeight="1" x14ac:dyDescent="0.25">
      <c r="A19" s="51"/>
      <c r="B19" s="158"/>
      <c r="C19" s="158"/>
      <c r="D19" s="159"/>
      <c r="E19" s="169"/>
      <c r="F19" s="159"/>
      <c r="G19" s="161"/>
      <c r="H19" s="35"/>
      <c r="I19" s="35"/>
      <c r="J19" s="34"/>
      <c r="K19" s="50"/>
      <c r="L19" s="160"/>
      <c r="M19" s="161"/>
      <c r="N19" s="50"/>
      <c r="O19" s="159"/>
      <c r="P19" s="161"/>
      <c r="Q19" s="2"/>
      <c r="R19" s="36"/>
      <c r="S19" s="41"/>
      <c r="T19" s="159"/>
      <c r="U19" s="159"/>
      <c r="V19" s="161"/>
      <c r="W19" s="159"/>
      <c r="X19" s="159"/>
      <c r="Y19" s="161"/>
      <c r="Z19" s="34"/>
      <c r="AA19" s="34"/>
      <c r="AB19" s="41"/>
      <c r="AE19" s="51"/>
      <c r="AF19" s="35"/>
      <c r="AG19" s="35"/>
      <c r="AH19" s="34"/>
      <c r="AI19" s="2"/>
      <c r="AJ19" s="36"/>
      <c r="AK19" s="41"/>
      <c r="AL19" s="34"/>
      <c r="AM19" s="34"/>
      <c r="AN19" s="41"/>
    </row>
    <row r="20" spans="1:40" x14ac:dyDescent="0.25">
      <c r="A20" s="165" t="s">
        <v>72</v>
      </c>
      <c r="B20" s="164" t="s">
        <v>105</v>
      </c>
    </row>
    <row r="21" spans="1:40" x14ac:dyDescent="0.25">
      <c r="B21" t="s">
        <v>106</v>
      </c>
    </row>
    <row r="22" spans="1:40" x14ac:dyDescent="0.25">
      <c r="B22" t="s">
        <v>107</v>
      </c>
    </row>
    <row r="46" spans="2:28" ht="15.75" thickBot="1" x14ac:dyDescent="0.3">
      <c r="B46" s="208">
        <v>14.22</v>
      </c>
      <c r="C46" s="207"/>
      <c r="D46" s="209"/>
      <c r="E46" s="168"/>
      <c r="F46" s="168"/>
      <c r="G46" s="168"/>
      <c r="H46" s="168"/>
      <c r="I46" s="168"/>
      <c r="J46" s="168"/>
      <c r="K46" s="208">
        <v>-15.2</v>
      </c>
      <c r="L46" s="207"/>
      <c r="M46" s="209"/>
      <c r="N46" s="213">
        <v>34.299999999999997</v>
      </c>
      <c r="O46" s="213"/>
      <c r="P46" s="215"/>
      <c r="Q46" s="208">
        <v>9.3000000000000007</v>
      </c>
      <c r="R46" s="207"/>
      <c r="S46" s="209"/>
      <c r="T46" s="208">
        <v>-20.399999999999999</v>
      </c>
      <c r="U46" s="207"/>
      <c r="V46" s="209"/>
      <c r="W46" s="213">
        <v>27.4</v>
      </c>
      <c r="X46" s="213"/>
      <c r="Y46" s="215"/>
      <c r="Z46" s="213">
        <v>42.1</v>
      </c>
      <c r="AA46" s="213"/>
      <c r="AB46" s="215"/>
    </row>
    <row r="47" spans="2:28" ht="19.5" thickTop="1" x14ac:dyDescent="0.35">
      <c r="B47" s="224" t="s">
        <v>96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20"/>
      <c r="Q47" s="224" t="s">
        <v>97</v>
      </c>
      <c r="R47" s="219"/>
      <c r="S47" s="219"/>
      <c r="T47" s="219"/>
      <c r="U47" s="219"/>
      <c r="V47" s="219"/>
      <c r="W47" s="219"/>
      <c r="X47" s="219"/>
      <c r="Y47" s="220"/>
      <c r="Z47" s="219"/>
      <c r="AA47" s="219"/>
      <c r="AB47" s="220"/>
    </row>
    <row r="48" spans="2:28" x14ac:dyDescent="0.25">
      <c r="B48" s="205" t="s">
        <v>85</v>
      </c>
      <c r="C48" s="204"/>
      <c r="D48" s="206"/>
      <c r="E48" s="167"/>
      <c r="F48" s="167"/>
      <c r="G48" s="167"/>
      <c r="H48" s="167"/>
      <c r="I48" s="167"/>
      <c r="J48" s="167"/>
      <c r="K48" s="205" t="s">
        <v>93</v>
      </c>
      <c r="L48" s="204"/>
      <c r="M48" s="206"/>
      <c r="N48" s="221" t="s">
        <v>92</v>
      </c>
      <c r="O48" s="222"/>
      <c r="P48" s="223"/>
      <c r="Q48" s="205" t="s">
        <v>85</v>
      </c>
      <c r="R48" s="204"/>
      <c r="S48" s="206"/>
      <c r="T48" s="205" t="s">
        <v>93</v>
      </c>
      <c r="U48" s="204"/>
      <c r="V48" s="206"/>
      <c r="W48" s="221" t="s">
        <v>92</v>
      </c>
      <c r="X48" s="222"/>
      <c r="Y48" s="223"/>
      <c r="Z48" s="221" t="s">
        <v>92</v>
      </c>
      <c r="AA48" s="222"/>
      <c r="AB48" s="223"/>
    </row>
    <row r="49" spans="1:28" x14ac:dyDescent="0.25">
      <c r="A49" t="s">
        <v>108</v>
      </c>
      <c r="B49" s="15">
        <f>AVERAGE(B17,B10,B7)</f>
        <v>-0.88698888888888916</v>
      </c>
      <c r="D49">
        <f>STDEV(B17,B10,B7)</f>
        <v>0.13980278865496126</v>
      </c>
      <c r="K49" s="15">
        <f>AVERAGE(K17,K10,K7)</f>
        <v>8.4338095238094879E-2</v>
      </c>
      <c r="M49">
        <f>STDEV(K17,K10,K7)</f>
        <v>0.73714784317435211</v>
      </c>
      <c r="N49" s="166">
        <f>AVERAGE(T17,T10,T7)</f>
        <v>-1.5499476190476196</v>
      </c>
      <c r="O49" s="147"/>
      <c r="P49" s="147">
        <f>STDEV(T17,T10,T7)</f>
        <v>0.29715335879908705</v>
      </c>
      <c r="Q49" s="15">
        <f>AVERAGE(E17,E10,E7)</f>
        <v>-1.1303593750000001</v>
      </c>
      <c r="S49">
        <f>STDEV(E17,E10,E7)</f>
        <v>0.38181733252077693</v>
      </c>
      <c r="T49" s="15">
        <f>AVERAGE(N17,N10,N7)</f>
        <v>-0.21430000000000016</v>
      </c>
      <c r="V49">
        <f>STDEV(N17,N10,N7)</f>
        <v>0.41095631908999697</v>
      </c>
      <c r="W49" s="166">
        <f>AVERAGE(W17,W10,W7)</f>
        <v>-1.6886312500000003</v>
      </c>
      <c r="X49" s="147"/>
      <c r="Y49" s="147">
        <f>STDEV(W17,W10,W7)</f>
        <v>0.36405922959475345</v>
      </c>
      <c r="Z49" s="166">
        <f>AVERAGE(Z17,Z10,Z7)</f>
        <v>-1.7096257142857123</v>
      </c>
      <c r="AA49" s="147"/>
      <c r="AB49" s="147">
        <f>STDEV(Z17,Z10,Z7)</f>
        <v>0.69037057382840739</v>
      </c>
    </row>
    <row r="50" spans="1:28" x14ac:dyDescent="0.25">
      <c r="A50" t="s">
        <v>109</v>
      </c>
      <c r="B50" s="15">
        <f>AVERAGE(B15,B8,B6)</f>
        <v>-0.61856830952380937</v>
      </c>
      <c r="D50" s="15">
        <f>STDEV(B15,B8,B6)</f>
        <v>0.15507732903008026</v>
      </c>
      <c r="E50" s="15"/>
      <c r="F50" s="15"/>
      <c r="G50" s="15"/>
      <c r="H50" s="15"/>
      <c r="I50" s="15"/>
      <c r="J50" s="15"/>
      <c r="K50" s="15">
        <f>AVERAGE(K15,K8,K6)</f>
        <v>-0.24279785714285737</v>
      </c>
      <c r="M50" s="15">
        <f>STDEV(K15,K8,K6)</f>
        <v>0.81942640547227008</v>
      </c>
      <c r="N50" s="166">
        <f>AVERAGE(T15,T8,T6)</f>
        <v>-0.87504249999999939</v>
      </c>
      <c r="O50" s="147"/>
      <c r="P50" s="166">
        <f>STDEV(T15,T8,T6)</f>
        <v>0.30263753858804027</v>
      </c>
      <c r="Q50" s="15">
        <f>AVERAGE(E15,E8,E6)</f>
        <v>-1.3445142857142862</v>
      </c>
      <c r="S50" s="15">
        <f>STDEV(E15,E8,E6)</f>
        <v>0.41744025072396751</v>
      </c>
      <c r="T50" s="15">
        <f>AVERAGE(N15,N8,N6)</f>
        <v>-1.2978428571428562</v>
      </c>
      <c r="V50" s="15">
        <f>STDEV(N15,N8,N6)</f>
        <v>1.136872008099415</v>
      </c>
      <c r="W50" s="166">
        <f>AVERAGE(W15,W8,W6)</f>
        <v>-1.3729571428571432</v>
      </c>
      <c r="X50" s="147"/>
      <c r="Y50" s="166">
        <f>STDEV(W15,W8,W6)</f>
        <v>0.16559391990711556</v>
      </c>
      <c r="Z50" s="166">
        <f>AVERAGE(Z15,Z8,Z6)</f>
        <v>-1.2521572222222226</v>
      </c>
      <c r="AA50" s="147"/>
      <c r="AB50" s="166">
        <f>STDEV(Z15,Z8,Z6)</f>
        <v>0.43907407134007181</v>
      </c>
    </row>
    <row r="51" spans="1:28" x14ac:dyDescent="0.25">
      <c r="A51" t="s">
        <v>110</v>
      </c>
      <c r="B51" s="15">
        <f>AVERAGE(B9,B11,B12,B13,B14,B16,B18)</f>
        <v>-9.3181568707483037E-2</v>
      </c>
      <c r="D51">
        <f>STDEV(B9,B11,B12,B13,B14,B16,B18)</f>
        <v>0.26572415105028463</v>
      </c>
      <c r="K51" s="15">
        <f>AVERAGE(K9,K11,K12,K13,K14,K16,K18)</f>
        <v>0.20674332312925167</v>
      </c>
      <c r="M51">
        <f>STDEV(K9,K11,K12,K13,K14,K16,K18)</f>
        <v>0.31137018300852137</v>
      </c>
      <c r="N51" s="166">
        <f>AVERAGE(T9,T11,T12,T13,T14,T16,T18)</f>
        <v>-0.29788897278911547</v>
      </c>
      <c r="O51" s="147"/>
      <c r="P51" s="147">
        <f>STDEV(T9,T11,T12,T13,T14,T16,T18)</f>
        <v>0.49423277197979665</v>
      </c>
      <c r="Q51" s="15">
        <f>AVERAGE(E9,E11,E12,E13,E14,E16,E18)</f>
        <v>-0.20522881632653062</v>
      </c>
      <c r="S51">
        <f>STDEV(E9,E11,E12,E13,E14,E16,E18)</f>
        <v>0.53618682377726345</v>
      </c>
      <c r="T51" s="15">
        <f>AVERAGE(N9,N11,N12,N13,N14,N16,N18)</f>
        <v>0.11907093877551034</v>
      </c>
      <c r="V51">
        <f>STDEV(N9,N11,N12,N13,N14,N16,N18)</f>
        <v>0.44281268904904331</v>
      </c>
      <c r="W51" s="166">
        <f>AVERAGE(W9,W11,W12,W13,W14,W16,W18)</f>
        <v>-0.40286604081632638</v>
      </c>
      <c r="X51" s="147"/>
      <c r="Y51" s="147">
        <f>STDEV(W9,W11,W12,W13,W14,W16,W18)</f>
        <v>0.81479922624846146</v>
      </c>
      <c r="Z51" s="166">
        <f>AVERAGE(Z9,Z11,Z12,Z13,Z14,Z16,Z18)</f>
        <v>-0.8943675731292523</v>
      </c>
      <c r="AA51" s="147"/>
      <c r="AB51" s="147">
        <f>STDEV(Z9,Z11,Z12,Z13,Z14,Z16,Z18)</f>
        <v>0.4878558720770198</v>
      </c>
    </row>
  </sheetData>
  <mergeCells count="54">
    <mergeCell ref="Z7:AB7"/>
    <mergeCell ref="B3:J3"/>
    <mergeCell ref="T3:AB3"/>
    <mergeCell ref="K3:S3"/>
    <mergeCell ref="AF3:AN3"/>
    <mergeCell ref="AL7:AN7"/>
    <mergeCell ref="H4:J4"/>
    <mergeCell ref="E4:G4"/>
    <mergeCell ref="N4:P4"/>
    <mergeCell ref="W4:Y4"/>
    <mergeCell ref="Z4:AB4"/>
    <mergeCell ref="H5:J5"/>
    <mergeCell ref="Q5:S5"/>
    <mergeCell ref="Z5:AB5"/>
    <mergeCell ref="E5:G5"/>
    <mergeCell ref="N5:P5"/>
    <mergeCell ref="W46:Y46"/>
    <mergeCell ref="B4:D4"/>
    <mergeCell ref="K4:M4"/>
    <mergeCell ref="T4:V4"/>
    <mergeCell ref="E7:G7"/>
    <mergeCell ref="N7:P7"/>
    <mergeCell ref="W7:Y7"/>
    <mergeCell ref="H7:J7"/>
    <mergeCell ref="Q7:S7"/>
    <mergeCell ref="W5:Y5"/>
    <mergeCell ref="Q4:S4"/>
    <mergeCell ref="B5:D5"/>
    <mergeCell ref="K5:M5"/>
    <mergeCell ref="T5:V5"/>
    <mergeCell ref="Z46:AB46"/>
    <mergeCell ref="Z47:AB47"/>
    <mergeCell ref="B48:D48"/>
    <mergeCell ref="K48:M48"/>
    <mergeCell ref="N48:P48"/>
    <mergeCell ref="Q48:S48"/>
    <mergeCell ref="T48:V48"/>
    <mergeCell ref="W48:Y48"/>
    <mergeCell ref="Z48:AB48"/>
    <mergeCell ref="B47:P47"/>
    <mergeCell ref="Q47:Y47"/>
    <mergeCell ref="B46:D46"/>
    <mergeCell ref="K46:M46"/>
    <mergeCell ref="N46:P46"/>
    <mergeCell ref="Q46:S46"/>
    <mergeCell ref="T46:V46"/>
    <mergeCell ref="AI7:AK7"/>
    <mergeCell ref="AF7:AH7"/>
    <mergeCell ref="AF4:AH4"/>
    <mergeCell ref="AI4:AK4"/>
    <mergeCell ref="AL4:AN4"/>
    <mergeCell ref="AF5:AH5"/>
    <mergeCell ref="AI5:AK5"/>
    <mergeCell ref="AL5:AN5"/>
  </mergeCells>
  <printOptions horizontalCentered="1"/>
  <pageMargins left="0.7" right="0.7" top="0.75" bottom="0.75" header="0.3" footer="0.3"/>
  <pageSetup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I21" sqref="I21"/>
    </sheetView>
  </sheetViews>
  <sheetFormatPr defaultRowHeight="15" x14ac:dyDescent="0.25"/>
  <cols>
    <col min="1" max="1" width="12.42578125" bestFit="1" customWidth="1"/>
    <col min="2" max="2" width="9.140625" style="15"/>
    <col min="3" max="3" width="2.140625" style="15" customWidth="1"/>
    <col min="5" max="5" width="15" style="59" customWidth="1"/>
    <col min="7" max="7" width="3" style="16" customWidth="1"/>
    <col min="9" max="9" width="14.85546875" style="59" customWidth="1"/>
    <col min="11" max="11" width="3.28515625" customWidth="1"/>
    <col min="15" max="15" width="11.42578125" bestFit="1" customWidth="1"/>
    <col min="17" max="17" width="3.85546875" customWidth="1"/>
  </cols>
  <sheetData>
    <row r="1" spans="1:18" x14ac:dyDescent="0.25">
      <c r="A1" t="s">
        <v>75</v>
      </c>
    </row>
    <row r="3" spans="1:18" x14ac:dyDescent="0.25">
      <c r="A3" s="42"/>
      <c r="B3" s="204" t="s">
        <v>63</v>
      </c>
      <c r="C3" s="204"/>
      <c r="D3" s="204"/>
      <c r="E3" s="6"/>
      <c r="F3" s="228" t="s">
        <v>76</v>
      </c>
      <c r="G3" s="204"/>
      <c r="H3" s="204"/>
      <c r="I3" s="6"/>
      <c r="J3" s="204" t="s">
        <v>65</v>
      </c>
      <c r="K3" s="204"/>
      <c r="L3" s="206"/>
    </row>
    <row r="4" spans="1:18" ht="15.75" thickBot="1" x14ac:dyDescent="0.3">
      <c r="A4" s="43" t="s">
        <v>1</v>
      </c>
      <c r="B4" s="208"/>
      <c r="C4" s="207"/>
      <c r="D4" s="209"/>
      <c r="E4" s="7" t="s">
        <v>1</v>
      </c>
      <c r="F4" s="208"/>
      <c r="G4" s="207"/>
      <c r="H4" s="207"/>
      <c r="I4" s="7" t="s">
        <v>1</v>
      </c>
      <c r="J4" s="213"/>
      <c r="K4" s="213"/>
      <c r="L4" s="215"/>
    </row>
    <row r="5" spans="1:18" ht="15.75" thickTop="1" x14ac:dyDescent="0.25">
      <c r="A5" s="3" t="s">
        <v>42</v>
      </c>
      <c r="B5" s="37">
        <v>-1.4192643846153852</v>
      </c>
      <c r="C5" s="38" t="s">
        <v>53</v>
      </c>
      <c r="D5" s="39">
        <v>0.52609173723419156</v>
      </c>
      <c r="E5" s="8" t="s">
        <v>42</v>
      </c>
      <c r="F5" s="44">
        <v>0.84277692307692298</v>
      </c>
      <c r="G5" s="38" t="s">
        <v>53</v>
      </c>
      <c r="H5" s="39">
        <v>1.00292701099818</v>
      </c>
      <c r="I5" s="8" t="s">
        <v>42</v>
      </c>
      <c r="J5" s="37">
        <v>-8.2303438461538452</v>
      </c>
      <c r="K5" s="38" t="s">
        <v>53</v>
      </c>
      <c r="L5" s="40">
        <v>2.8814167215293551</v>
      </c>
      <c r="O5" s="3" t="s">
        <v>42</v>
      </c>
      <c r="P5" s="37">
        <v>-8.2303438461538452</v>
      </c>
      <c r="Q5" s="38" t="s">
        <v>53</v>
      </c>
      <c r="R5" s="40">
        <v>2.8814167215293551</v>
      </c>
    </row>
    <row r="6" spans="1:18" x14ac:dyDescent="0.25">
      <c r="A6" s="3" t="s">
        <v>25</v>
      </c>
      <c r="B6" s="37">
        <v>-0.67054500000000006</v>
      </c>
      <c r="C6" s="38" t="s">
        <v>53</v>
      </c>
      <c r="D6" s="39">
        <v>0.23948317595814511</v>
      </c>
      <c r="E6" s="8" t="s">
        <v>25</v>
      </c>
      <c r="F6" s="44">
        <v>4.2814285714285659E-2</v>
      </c>
      <c r="G6" s="38" t="s">
        <v>53</v>
      </c>
      <c r="H6" s="39">
        <v>0.38645975757971418</v>
      </c>
      <c r="I6" s="8" t="s">
        <v>25</v>
      </c>
      <c r="J6" s="37">
        <v>-2.8184928571428594</v>
      </c>
      <c r="K6" s="38" t="s">
        <v>53</v>
      </c>
      <c r="L6" s="40">
        <v>1.8041342288081381</v>
      </c>
      <c r="M6">
        <v>206</v>
      </c>
      <c r="N6">
        <v>206</v>
      </c>
      <c r="O6" s="3" t="s">
        <v>25</v>
      </c>
      <c r="P6" s="37">
        <v>-2.8184928571428594</v>
      </c>
      <c r="Q6" s="38" t="s">
        <v>53</v>
      </c>
      <c r="R6" s="40">
        <v>1.8041342288081381</v>
      </c>
    </row>
    <row r="7" spans="1:18" x14ac:dyDescent="0.25">
      <c r="A7" s="3" t="s">
        <v>31</v>
      </c>
      <c r="B7" s="37">
        <v>-1.0913625000000007</v>
      </c>
      <c r="C7" s="38" t="s">
        <v>53</v>
      </c>
      <c r="D7" s="39">
        <v>1.197803017554639</v>
      </c>
      <c r="E7" s="8" t="s">
        <v>31</v>
      </c>
      <c r="F7" s="44">
        <v>1.2829999999999997</v>
      </c>
      <c r="G7" s="38" t="s">
        <v>53</v>
      </c>
      <c r="H7" s="39" t="s">
        <v>54</v>
      </c>
      <c r="I7" s="8" t="s">
        <v>31</v>
      </c>
      <c r="J7" s="37">
        <v>-5.0540500000000037</v>
      </c>
      <c r="K7" s="38" t="s">
        <v>53</v>
      </c>
      <c r="L7" s="40" t="s">
        <v>54</v>
      </c>
      <c r="M7">
        <v>133</v>
      </c>
      <c r="N7">
        <v>133</v>
      </c>
      <c r="O7" s="3" t="s">
        <v>31</v>
      </c>
      <c r="P7" s="37">
        <v>-5.0540500000000037</v>
      </c>
      <c r="Q7" s="38" t="s">
        <v>53</v>
      </c>
      <c r="R7" s="40" t="s">
        <v>54</v>
      </c>
    </row>
    <row r="8" spans="1:18" x14ac:dyDescent="0.25">
      <c r="A8" s="3" t="s">
        <v>4</v>
      </c>
      <c r="B8" s="37">
        <v>-1.2194285714285711</v>
      </c>
      <c r="C8" s="38" t="s">
        <v>53</v>
      </c>
      <c r="D8" s="39">
        <v>0.61642742166261488</v>
      </c>
      <c r="E8" s="8" t="s">
        <v>4</v>
      </c>
      <c r="F8" s="44">
        <v>0.57530000000000003</v>
      </c>
      <c r="G8" s="38" t="s">
        <v>53</v>
      </c>
      <c r="H8" s="39">
        <v>0.74085890109610841</v>
      </c>
      <c r="I8" s="8" t="s">
        <v>4</v>
      </c>
      <c r="J8" s="37">
        <v>-6.6234142857142855</v>
      </c>
      <c r="K8" s="38" t="s">
        <v>53</v>
      </c>
      <c r="L8" s="40">
        <v>2.6679488496024883</v>
      </c>
      <c r="M8">
        <v>441</v>
      </c>
      <c r="N8">
        <v>441</v>
      </c>
      <c r="O8" s="3" t="s">
        <v>4</v>
      </c>
      <c r="P8" s="37">
        <v>-6.6234142857142855</v>
      </c>
      <c r="Q8" s="38" t="s">
        <v>53</v>
      </c>
      <c r="R8" s="40">
        <v>2.6679488496024883</v>
      </c>
    </row>
    <row r="9" spans="1:18" x14ac:dyDescent="0.25">
      <c r="A9" s="3" t="s">
        <v>5</v>
      </c>
      <c r="B9" s="37">
        <v>-0.96392599999999951</v>
      </c>
      <c r="C9" s="38" t="s">
        <v>53</v>
      </c>
      <c r="D9" s="39">
        <v>0.63641290084404145</v>
      </c>
      <c r="E9" s="60" t="s">
        <v>5</v>
      </c>
      <c r="F9" s="44">
        <v>-7.4779999999999985E-2</v>
      </c>
      <c r="G9" s="38" t="s">
        <v>53</v>
      </c>
      <c r="H9" s="39">
        <v>0.56550198417785502</v>
      </c>
      <c r="I9" s="8" t="s">
        <v>5</v>
      </c>
      <c r="J9" s="37">
        <v>-3.6411733333333323</v>
      </c>
      <c r="K9" s="38" t="s">
        <v>53</v>
      </c>
      <c r="L9" s="40">
        <v>2.6621394311456728</v>
      </c>
      <c r="M9">
        <v>500</v>
      </c>
      <c r="N9">
        <v>500</v>
      </c>
      <c r="O9" s="3" t="s">
        <v>5</v>
      </c>
      <c r="P9" s="37">
        <v>-3.6411733333333323</v>
      </c>
      <c r="Q9" s="38" t="s">
        <v>53</v>
      </c>
      <c r="R9" s="40">
        <v>2.6621394311456728</v>
      </c>
    </row>
    <row r="10" spans="1:18" x14ac:dyDescent="0.25">
      <c r="A10" s="3" t="s">
        <v>9</v>
      </c>
      <c r="B10" s="37">
        <v>-1.2485252857142857</v>
      </c>
      <c r="C10" s="38" t="s">
        <v>53</v>
      </c>
      <c r="D10" s="39">
        <v>0.40868251661924287</v>
      </c>
      <c r="E10" s="8" t="s">
        <v>9</v>
      </c>
      <c r="F10" s="44">
        <v>0.30926285714285712</v>
      </c>
      <c r="G10" s="38" t="s">
        <v>53</v>
      </c>
      <c r="H10" s="39">
        <v>0.61563423680283536</v>
      </c>
      <c r="I10" s="8" t="s">
        <v>9</v>
      </c>
      <c r="J10" s="37">
        <v>-5.9390757142857149</v>
      </c>
      <c r="K10" s="38" t="s">
        <v>53</v>
      </c>
      <c r="L10" s="40">
        <v>3.3552776699197175</v>
      </c>
      <c r="O10" s="3" t="s">
        <v>9</v>
      </c>
      <c r="P10" s="37">
        <v>-5.9390757142857149</v>
      </c>
      <c r="Q10" s="38" t="s">
        <v>53</v>
      </c>
      <c r="R10" s="40">
        <v>3.3552776699197175</v>
      </c>
    </row>
    <row r="11" spans="1:18" x14ac:dyDescent="0.25">
      <c r="A11" s="3" t="s">
        <v>29</v>
      </c>
      <c r="B11" s="37">
        <v>0.31526400000000027</v>
      </c>
      <c r="C11" s="38" t="s">
        <v>53</v>
      </c>
      <c r="D11" s="39">
        <v>0.30396408702375</v>
      </c>
      <c r="E11" s="8" t="s">
        <v>29</v>
      </c>
      <c r="F11" s="44">
        <v>0.75814500000000018</v>
      </c>
      <c r="G11" s="38" t="s">
        <v>53</v>
      </c>
      <c r="H11" s="39">
        <v>0.52307670559523445</v>
      </c>
      <c r="I11" s="8" t="s">
        <v>29</v>
      </c>
      <c r="J11" s="37">
        <v>-1.0182649999999984</v>
      </c>
      <c r="K11" s="38" t="s">
        <v>53</v>
      </c>
      <c r="L11" s="40">
        <v>1.8547704729034662</v>
      </c>
      <c r="M11">
        <v>5255</v>
      </c>
      <c r="N11">
        <v>5255</v>
      </c>
      <c r="O11" s="3" t="s">
        <v>29</v>
      </c>
      <c r="P11" s="37">
        <v>-1.0182649999999984</v>
      </c>
      <c r="Q11" s="38" t="s">
        <v>53</v>
      </c>
      <c r="R11" s="40">
        <v>1.8547704729034662</v>
      </c>
    </row>
    <row r="12" spans="1:18" x14ac:dyDescent="0.25">
      <c r="A12" s="3" t="s">
        <v>17</v>
      </c>
      <c r="B12" s="37">
        <v>1.712840133333333</v>
      </c>
      <c r="C12" s="38" t="s">
        <v>53</v>
      </c>
      <c r="D12" s="39">
        <v>0.69291385512577841</v>
      </c>
      <c r="E12" s="8" t="s">
        <v>17</v>
      </c>
      <c r="F12" s="44">
        <v>2.0581773333333335</v>
      </c>
      <c r="G12" s="38" t="s">
        <v>53</v>
      </c>
      <c r="H12" s="39">
        <v>2.3934956336450868</v>
      </c>
      <c r="I12" s="8" t="s">
        <v>17</v>
      </c>
      <c r="J12" s="37">
        <v>0.67301866666666588</v>
      </c>
      <c r="K12" s="38" t="s">
        <v>53</v>
      </c>
      <c r="L12" s="40">
        <v>8.4718444619649773</v>
      </c>
      <c r="M12">
        <v>219</v>
      </c>
      <c r="N12">
        <v>219</v>
      </c>
      <c r="O12" s="3" t="s">
        <v>17</v>
      </c>
      <c r="P12" s="37">
        <v>0.67301866666666588</v>
      </c>
      <c r="Q12" s="38" t="s">
        <v>53</v>
      </c>
      <c r="R12" s="40">
        <v>8.4718444619649773</v>
      </c>
    </row>
    <row r="13" spans="1:18" x14ac:dyDescent="0.25">
      <c r="A13" s="3" t="s">
        <v>21</v>
      </c>
      <c r="B13" s="37">
        <v>1.6932296666666675</v>
      </c>
      <c r="C13" s="38" t="s">
        <v>53</v>
      </c>
      <c r="D13" s="39">
        <v>0.82769503985073811</v>
      </c>
      <c r="E13" s="8" t="s">
        <v>21</v>
      </c>
      <c r="F13" s="44">
        <v>1.375556666666667</v>
      </c>
      <c r="G13" s="38" t="s">
        <v>53</v>
      </c>
      <c r="H13" s="39">
        <v>1.1734543121395002</v>
      </c>
      <c r="I13" s="8" t="s">
        <v>21</v>
      </c>
      <c r="J13" s="37">
        <v>2.6497533333333361</v>
      </c>
      <c r="K13" s="38" t="s">
        <v>53</v>
      </c>
      <c r="L13" s="40">
        <v>1.9944626844173681</v>
      </c>
      <c r="M13">
        <v>535</v>
      </c>
      <c r="N13">
        <v>535</v>
      </c>
      <c r="O13" s="3" t="s">
        <v>21</v>
      </c>
      <c r="P13" s="37">
        <v>2.6497533333333361</v>
      </c>
      <c r="Q13" s="38" t="s">
        <v>53</v>
      </c>
      <c r="R13" s="40">
        <v>1.9944626844173681</v>
      </c>
    </row>
    <row r="14" spans="1:18" x14ac:dyDescent="0.25">
      <c r="A14" s="3" t="s">
        <v>23</v>
      </c>
      <c r="B14" s="37">
        <v>2.65</v>
      </c>
      <c r="C14" s="38" t="s">
        <v>53</v>
      </c>
      <c r="D14" s="39">
        <v>0.46199905611436914</v>
      </c>
      <c r="E14" s="8" t="s">
        <v>23</v>
      </c>
      <c r="F14" s="44">
        <v>0.81787999999999983</v>
      </c>
      <c r="G14" s="38" t="s">
        <v>53</v>
      </c>
      <c r="H14" s="39">
        <v>0.70230016271210904</v>
      </c>
      <c r="I14" s="8" t="s">
        <v>23</v>
      </c>
      <c r="J14" s="37">
        <v>0.23804416666666781</v>
      </c>
      <c r="K14" s="38" t="s">
        <v>53</v>
      </c>
      <c r="L14" s="40">
        <v>1.518252842288605</v>
      </c>
      <c r="M14">
        <v>532</v>
      </c>
      <c r="N14">
        <v>532</v>
      </c>
      <c r="O14" s="3" t="s">
        <v>23</v>
      </c>
      <c r="P14" s="37">
        <v>0.23804416666666781</v>
      </c>
      <c r="Q14" s="38" t="s">
        <v>53</v>
      </c>
      <c r="R14" s="40">
        <v>1.518252842288605</v>
      </c>
    </row>
    <row r="15" spans="1:18" x14ac:dyDescent="0.25">
      <c r="A15" s="3" t="s">
        <v>18</v>
      </c>
      <c r="B15" s="37">
        <v>0.25022685714285664</v>
      </c>
      <c r="C15" s="38" t="s">
        <v>53</v>
      </c>
      <c r="D15" s="39">
        <v>0.45922522208186967</v>
      </c>
      <c r="E15" s="8" t="s">
        <v>18</v>
      </c>
      <c r="F15" s="44">
        <v>8.8520000000000001E-2</v>
      </c>
      <c r="G15" s="38" t="s">
        <v>53</v>
      </c>
      <c r="H15" s="39">
        <v>0.42202525232502369</v>
      </c>
      <c r="I15" s="8" t="s">
        <v>18</v>
      </c>
      <c r="J15" s="37">
        <v>0.73713142857142955</v>
      </c>
      <c r="K15" s="38" t="s">
        <v>53</v>
      </c>
      <c r="L15" s="40">
        <v>0.78509225123396642</v>
      </c>
      <c r="M15">
        <v>2019</v>
      </c>
      <c r="N15">
        <v>2019</v>
      </c>
      <c r="O15" s="3" t="s">
        <v>18</v>
      </c>
      <c r="P15" s="37">
        <v>0.73713142857142955</v>
      </c>
      <c r="Q15" s="38" t="s">
        <v>53</v>
      </c>
      <c r="R15" s="40">
        <v>0.78509225123396642</v>
      </c>
    </row>
    <row r="16" spans="1:18" x14ac:dyDescent="0.25">
      <c r="A16" s="3" t="s">
        <v>27</v>
      </c>
      <c r="B16" s="37">
        <v>0.38524912499999986</v>
      </c>
      <c r="C16" s="38" t="s">
        <v>53</v>
      </c>
      <c r="D16" s="39">
        <v>0.48764729996247952</v>
      </c>
      <c r="E16" s="8" t="s">
        <v>27</v>
      </c>
      <c r="F16" s="44">
        <v>0.61731749999999996</v>
      </c>
      <c r="G16" s="38" t="s">
        <v>53</v>
      </c>
      <c r="H16" s="39">
        <v>0.28662338603370907</v>
      </c>
      <c r="I16" s="8" t="s">
        <v>27</v>
      </c>
      <c r="J16" s="37">
        <v>-0.31351624999999927</v>
      </c>
      <c r="K16" s="38" t="s">
        <v>53</v>
      </c>
      <c r="L16" s="40">
        <v>2.2416790936065079</v>
      </c>
      <c r="M16">
        <v>625</v>
      </c>
      <c r="N16">
        <v>625</v>
      </c>
      <c r="O16" s="3" t="s">
        <v>27</v>
      </c>
      <c r="P16" s="37">
        <v>-0.31351624999999927</v>
      </c>
      <c r="Q16" s="45" t="s">
        <v>53</v>
      </c>
      <c r="R16" s="40">
        <v>2.2416790936065079</v>
      </c>
    </row>
    <row r="17" spans="1:18" x14ac:dyDescent="0.25">
      <c r="A17" s="3" t="s">
        <v>7</v>
      </c>
      <c r="B17" s="54">
        <v>-1.0906971249999999</v>
      </c>
      <c r="C17" s="55" t="s">
        <v>53</v>
      </c>
      <c r="D17" s="56">
        <v>0.54272916917620784</v>
      </c>
      <c r="E17" s="8" t="s">
        <v>7</v>
      </c>
      <c r="F17" s="44">
        <v>0.19305500000000003</v>
      </c>
      <c r="G17" s="38" t="s">
        <v>53</v>
      </c>
      <c r="H17" s="39">
        <v>0.81579943941072752</v>
      </c>
      <c r="I17" s="8" t="s">
        <v>7</v>
      </c>
      <c r="J17" s="37">
        <v>-4.9561162499999982</v>
      </c>
      <c r="K17" s="38" t="s">
        <v>53</v>
      </c>
      <c r="L17" s="40">
        <v>3.6251788092803596</v>
      </c>
      <c r="M17">
        <v>1095</v>
      </c>
      <c r="N17">
        <v>1095</v>
      </c>
      <c r="O17" s="3" t="s">
        <v>7</v>
      </c>
      <c r="P17" s="37">
        <v>-4.9561162499999982</v>
      </c>
      <c r="Q17" s="38" t="s">
        <v>53</v>
      </c>
      <c r="R17" s="40">
        <v>3.6251788092803596</v>
      </c>
    </row>
    <row r="18" spans="1:18" x14ac:dyDescent="0.25">
      <c r="A18" s="3" t="s">
        <v>11</v>
      </c>
      <c r="B18" s="37">
        <v>1.2244068571428568</v>
      </c>
      <c r="C18" s="38" t="s">
        <v>53</v>
      </c>
      <c r="D18" s="39">
        <v>0.65945728759894917</v>
      </c>
      <c r="E18" s="8" t="s">
        <v>11</v>
      </c>
      <c r="F18" s="44">
        <v>1.8621700000000001</v>
      </c>
      <c r="G18" s="38" t="s">
        <v>53</v>
      </c>
      <c r="H18" s="39">
        <v>2.39992008435858</v>
      </c>
      <c r="I18" s="8" t="s">
        <v>11</v>
      </c>
      <c r="J18" s="37">
        <v>-0.69591857142857172</v>
      </c>
      <c r="K18" s="38" t="s">
        <v>53</v>
      </c>
      <c r="L18" s="40">
        <v>8.7777938159556115</v>
      </c>
      <c r="M18">
        <v>1694</v>
      </c>
      <c r="N18">
        <v>1694</v>
      </c>
      <c r="O18" s="3" t="s">
        <v>11</v>
      </c>
      <c r="P18" s="37">
        <v>-0.69591857142857172</v>
      </c>
      <c r="Q18" s="45" t="s">
        <v>53</v>
      </c>
      <c r="R18" s="40">
        <v>8.7777938159556115</v>
      </c>
    </row>
    <row r="19" spans="1:18" x14ac:dyDescent="0.25">
      <c r="A19" s="4"/>
      <c r="B19" s="35"/>
      <c r="C19" s="35"/>
      <c r="D19" s="34"/>
      <c r="E19" s="13"/>
      <c r="F19" s="2"/>
      <c r="G19" s="36"/>
      <c r="H19" s="34"/>
      <c r="I19" s="13"/>
      <c r="J19" s="34"/>
      <c r="K19" s="34"/>
      <c r="L19" s="41"/>
    </row>
    <row r="20" spans="1:18" x14ac:dyDescent="0.25">
      <c r="A20">
        <v>40</v>
      </c>
      <c r="B20" s="15">
        <v>0</v>
      </c>
      <c r="F20" s="151">
        <v>0</v>
      </c>
      <c r="J20" s="152">
        <v>0</v>
      </c>
      <c r="M20">
        <v>654</v>
      </c>
    </row>
  </sheetData>
  <mergeCells count="6">
    <mergeCell ref="B3:D3"/>
    <mergeCell ref="F3:H3"/>
    <mergeCell ref="J3:L3"/>
    <mergeCell ref="B4:D4"/>
    <mergeCell ref="F4:H4"/>
    <mergeCell ref="J4:L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showGridLines="0" workbookViewId="0">
      <selection activeCell="O4" sqref="O4"/>
    </sheetView>
  </sheetViews>
  <sheetFormatPr defaultRowHeight="15" x14ac:dyDescent="0.25"/>
  <cols>
    <col min="2" max="2" width="14.140625" customWidth="1"/>
    <col min="4" max="4" width="2" customWidth="1"/>
    <col min="7" max="7" width="2.7109375" customWidth="1"/>
    <col min="10" max="10" width="3" customWidth="1"/>
  </cols>
  <sheetData>
    <row r="2" spans="2:11" ht="18" x14ac:dyDescent="0.35">
      <c r="B2" t="s">
        <v>111</v>
      </c>
    </row>
    <row r="3" spans="2:11" ht="18.75" x14ac:dyDescent="0.35">
      <c r="B3" s="42"/>
      <c r="C3" s="225" t="s">
        <v>95</v>
      </c>
      <c r="D3" s="226"/>
      <c r="E3" s="226"/>
      <c r="F3" s="226"/>
      <c r="G3" s="226"/>
      <c r="H3" s="226"/>
      <c r="I3" s="226"/>
      <c r="J3" s="226"/>
      <c r="K3" s="227"/>
    </row>
    <row r="4" spans="2:11" x14ac:dyDescent="0.25">
      <c r="B4" s="8" t="s">
        <v>88</v>
      </c>
      <c r="C4" s="204" t="s">
        <v>89</v>
      </c>
      <c r="D4" s="204"/>
      <c r="E4" s="204"/>
      <c r="F4" s="228" t="s">
        <v>90</v>
      </c>
      <c r="G4" s="204"/>
      <c r="H4" s="204"/>
      <c r="I4" s="205" t="s">
        <v>91</v>
      </c>
      <c r="J4" s="204"/>
      <c r="K4" s="206"/>
    </row>
    <row r="5" spans="2:11" ht="15.75" thickBot="1" x14ac:dyDescent="0.3">
      <c r="B5" s="43"/>
      <c r="C5" s="208">
        <v>13.89</v>
      </c>
      <c r="D5" s="207"/>
      <c r="E5" s="209"/>
      <c r="F5" s="208">
        <v>1.2</v>
      </c>
      <c r="G5" s="207"/>
      <c r="H5" s="207"/>
      <c r="I5" s="214">
        <v>52.1</v>
      </c>
      <c r="J5" s="213"/>
      <c r="K5" s="215"/>
    </row>
    <row r="6" spans="2:11" ht="15.75" thickTop="1" x14ac:dyDescent="0.25">
      <c r="B6" s="47" t="s">
        <v>25</v>
      </c>
      <c r="C6" s="37">
        <v>-0.67054500000000006</v>
      </c>
      <c r="D6" s="38" t="s">
        <v>53</v>
      </c>
      <c r="E6" s="39">
        <v>0.23948317595814511</v>
      </c>
      <c r="F6" s="44">
        <v>4.2814285714285659E-2</v>
      </c>
      <c r="G6" s="38" t="s">
        <v>53</v>
      </c>
      <c r="H6" s="39">
        <v>0.38645975757971418</v>
      </c>
      <c r="I6" s="44">
        <v>-2.8184928571428594</v>
      </c>
      <c r="J6" s="38" t="s">
        <v>53</v>
      </c>
      <c r="K6" s="40">
        <v>1.8041342288081381</v>
      </c>
    </row>
    <row r="7" spans="2:11" x14ac:dyDescent="0.25">
      <c r="B7" s="140" t="s">
        <v>101</v>
      </c>
      <c r="C7" s="141">
        <v>-1.0913625000000007</v>
      </c>
      <c r="D7" s="142" t="s">
        <v>53</v>
      </c>
      <c r="E7" s="143">
        <v>1.197803017554639</v>
      </c>
      <c r="F7" s="145">
        <v>1.2829999999999997</v>
      </c>
      <c r="G7" s="142" t="s">
        <v>53</v>
      </c>
      <c r="H7" s="143" t="s">
        <v>54</v>
      </c>
      <c r="I7" s="145">
        <v>-5.0540500000000037</v>
      </c>
      <c r="J7" s="142" t="s">
        <v>53</v>
      </c>
      <c r="K7" s="146" t="s">
        <v>54</v>
      </c>
    </row>
    <row r="8" spans="2:11" ht="17.25" x14ac:dyDescent="0.25">
      <c r="B8" s="47" t="s">
        <v>103</v>
      </c>
      <c r="C8" s="37">
        <v>-1.2194285714285711</v>
      </c>
      <c r="D8" s="38" t="s">
        <v>53</v>
      </c>
      <c r="E8" s="39">
        <v>0.61642742166261488</v>
      </c>
      <c r="F8" s="44">
        <v>0.57530000000000003</v>
      </c>
      <c r="G8" s="38" t="s">
        <v>53</v>
      </c>
      <c r="H8" s="39">
        <v>0.74085890109610841</v>
      </c>
      <c r="I8" s="44">
        <v>-6.6234142857142855</v>
      </c>
      <c r="J8" s="38" t="s">
        <v>53</v>
      </c>
      <c r="K8" s="40">
        <v>2.6679488496024883</v>
      </c>
    </row>
    <row r="9" spans="2:11" x14ac:dyDescent="0.25">
      <c r="B9" s="47" t="s">
        <v>5</v>
      </c>
      <c r="C9" s="37">
        <v>-0.96392599999999951</v>
      </c>
      <c r="D9" s="38" t="s">
        <v>53</v>
      </c>
      <c r="E9" s="39">
        <v>0.63641290084404145</v>
      </c>
      <c r="F9" s="44">
        <v>-7.4779999999999985E-2</v>
      </c>
      <c r="G9" s="38" t="s">
        <v>53</v>
      </c>
      <c r="H9" s="39">
        <v>0.56550198417785502</v>
      </c>
      <c r="I9" s="44">
        <v>-3.6411733333333323</v>
      </c>
      <c r="J9" s="38" t="s">
        <v>53</v>
      </c>
      <c r="K9" s="40">
        <v>2.6621394311456728</v>
      </c>
    </row>
    <row r="10" spans="2:11" x14ac:dyDescent="0.25">
      <c r="B10" s="140" t="s">
        <v>100</v>
      </c>
      <c r="C10" s="141">
        <v>-1.2485252857142857</v>
      </c>
      <c r="D10" s="142" t="s">
        <v>53</v>
      </c>
      <c r="E10" s="143">
        <v>0.40868251661924287</v>
      </c>
      <c r="F10" s="145">
        <v>0.30926285714285712</v>
      </c>
      <c r="G10" s="142" t="s">
        <v>53</v>
      </c>
      <c r="H10" s="143">
        <v>0.61563423680283536</v>
      </c>
      <c r="I10" s="145">
        <v>-5.9390757142857149</v>
      </c>
      <c r="J10" s="142" t="s">
        <v>53</v>
      </c>
      <c r="K10" s="146">
        <v>3.3552776699197175</v>
      </c>
    </row>
    <row r="11" spans="2:11" x14ac:dyDescent="0.25">
      <c r="B11" s="47" t="s">
        <v>29</v>
      </c>
      <c r="C11" s="37">
        <v>0.31526400000000027</v>
      </c>
      <c r="D11" s="38" t="s">
        <v>53</v>
      </c>
      <c r="E11" s="39">
        <v>0.30396408702375</v>
      </c>
      <c r="F11" s="44">
        <v>0.75814500000000018</v>
      </c>
      <c r="G11" s="38" t="s">
        <v>53</v>
      </c>
      <c r="H11" s="39">
        <v>0.52307670559523445</v>
      </c>
      <c r="I11" s="44">
        <v>-1.0182649999999984</v>
      </c>
      <c r="J11" s="38" t="s">
        <v>53</v>
      </c>
      <c r="K11" s="40">
        <v>1.8547704729034662</v>
      </c>
    </row>
    <row r="12" spans="2:11" x14ac:dyDescent="0.25">
      <c r="B12" s="47" t="s">
        <v>17</v>
      </c>
      <c r="C12" s="37">
        <v>1.712840133333333</v>
      </c>
      <c r="D12" s="38" t="s">
        <v>53</v>
      </c>
      <c r="E12" s="39">
        <v>0.69291385512577841</v>
      </c>
      <c r="F12" s="44">
        <v>2.0581773333333335</v>
      </c>
      <c r="G12" s="38" t="s">
        <v>53</v>
      </c>
      <c r="H12" s="39">
        <v>2.3934956336450868</v>
      </c>
      <c r="I12" s="44">
        <v>0.67301866666666588</v>
      </c>
      <c r="J12" s="38" t="s">
        <v>53</v>
      </c>
      <c r="K12" s="40">
        <v>8.4718444619649773</v>
      </c>
    </row>
    <row r="13" spans="2:11" x14ac:dyDescent="0.25">
      <c r="B13" s="47" t="s">
        <v>21</v>
      </c>
      <c r="C13" s="37">
        <v>1.6932296666666675</v>
      </c>
      <c r="D13" s="38" t="s">
        <v>53</v>
      </c>
      <c r="E13" s="39">
        <v>0.82769503985073811</v>
      </c>
      <c r="F13" s="44">
        <v>1.375556666666667</v>
      </c>
      <c r="G13" s="38" t="s">
        <v>53</v>
      </c>
      <c r="H13" s="39">
        <v>1.1734543121395002</v>
      </c>
      <c r="I13" s="44">
        <v>2.6497533333333361</v>
      </c>
      <c r="J13" s="38" t="s">
        <v>53</v>
      </c>
      <c r="K13" s="40">
        <v>1.9944626844173681</v>
      </c>
    </row>
    <row r="14" spans="2:11" x14ac:dyDescent="0.25">
      <c r="B14" s="47" t="s">
        <v>23</v>
      </c>
      <c r="C14" s="37">
        <v>2.65</v>
      </c>
      <c r="D14" s="38" t="s">
        <v>53</v>
      </c>
      <c r="E14" s="39">
        <v>0.46199905611436914</v>
      </c>
      <c r="F14" s="44">
        <v>0.81787999999999983</v>
      </c>
      <c r="G14" s="38" t="s">
        <v>53</v>
      </c>
      <c r="H14" s="39">
        <v>0.70230016271210904</v>
      </c>
      <c r="I14" s="44">
        <v>0.23804416666666781</v>
      </c>
      <c r="J14" s="38" t="s">
        <v>53</v>
      </c>
      <c r="K14" s="40">
        <v>1.518252842288605</v>
      </c>
    </row>
    <row r="15" spans="2:11" ht="17.25" x14ac:dyDescent="0.25">
      <c r="B15" s="47" t="s">
        <v>104</v>
      </c>
      <c r="C15" s="37">
        <v>0.25022685714285664</v>
      </c>
      <c r="D15" s="38" t="s">
        <v>53</v>
      </c>
      <c r="E15" s="39">
        <v>0.45922522208186967</v>
      </c>
      <c r="F15" s="44">
        <v>8.8520000000000001E-2</v>
      </c>
      <c r="G15" s="38" t="s">
        <v>53</v>
      </c>
      <c r="H15" s="39">
        <v>0.42202525232502369</v>
      </c>
      <c r="I15" s="44">
        <v>0.73713142857142955</v>
      </c>
      <c r="J15" s="38" t="s">
        <v>53</v>
      </c>
      <c r="K15" s="40">
        <v>0.78509225123396642</v>
      </c>
    </row>
    <row r="16" spans="2:11" x14ac:dyDescent="0.25">
      <c r="B16" s="47" t="s">
        <v>27</v>
      </c>
      <c r="C16" s="152">
        <v>0.38524912499999986</v>
      </c>
      <c r="D16" s="155" t="s">
        <v>53</v>
      </c>
      <c r="E16" s="156">
        <v>0.48764729996247952</v>
      </c>
      <c r="F16" s="44">
        <v>0.61731749999999996</v>
      </c>
      <c r="G16" s="38" t="s">
        <v>53</v>
      </c>
      <c r="H16" s="39">
        <v>0.28662338603370907</v>
      </c>
      <c r="I16" s="44">
        <v>-0.31351624999999927</v>
      </c>
      <c r="J16" s="38" t="s">
        <v>53</v>
      </c>
      <c r="K16" s="40">
        <v>2.2416790936065079</v>
      </c>
    </row>
    <row r="17" spans="2:18" x14ac:dyDescent="0.25">
      <c r="B17" s="140" t="s">
        <v>102</v>
      </c>
      <c r="C17" s="141">
        <v>-1.0906971249999999</v>
      </c>
      <c r="D17" s="142" t="s">
        <v>53</v>
      </c>
      <c r="E17" s="143">
        <v>0.54272916917620784</v>
      </c>
      <c r="F17" s="145">
        <v>0.19305500000000003</v>
      </c>
      <c r="G17" s="142" t="s">
        <v>53</v>
      </c>
      <c r="H17" s="143">
        <v>0.81579943941072752</v>
      </c>
      <c r="I17" s="145">
        <v>-4.9561162499999982</v>
      </c>
      <c r="J17" s="142" t="s">
        <v>53</v>
      </c>
      <c r="K17" s="146">
        <v>3.6251788092803596</v>
      </c>
      <c r="O17" s="163">
        <v>13.89</v>
      </c>
      <c r="P17" s="60">
        <v>1.2</v>
      </c>
      <c r="Q17" s="162">
        <v>52.1</v>
      </c>
      <c r="R17" s="124">
        <v>1717</v>
      </c>
    </row>
    <row r="18" spans="2:18" x14ac:dyDescent="0.25">
      <c r="B18" s="47" t="s">
        <v>11</v>
      </c>
      <c r="C18" s="37">
        <v>1.2244068571428568</v>
      </c>
      <c r="D18" s="38" t="s">
        <v>53</v>
      </c>
      <c r="E18" s="39">
        <v>0.65945728759894917</v>
      </c>
      <c r="F18" s="44">
        <v>1.8621700000000001</v>
      </c>
      <c r="G18" s="38" t="s">
        <v>53</v>
      </c>
      <c r="H18" s="39">
        <v>2.39992008435858</v>
      </c>
      <c r="I18" s="44">
        <v>-0.69591857142857172</v>
      </c>
      <c r="J18" s="38" t="s">
        <v>53</v>
      </c>
      <c r="K18" s="40">
        <v>8.7777938159556115</v>
      </c>
    </row>
    <row r="19" spans="2:18" ht="6.75" customHeight="1" x14ac:dyDescent="0.25">
      <c r="B19" s="4"/>
      <c r="C19" s="35"/>
      <c r="D19" s="35"/>
      <c r="E19" s="34"/>
      <c r="F19" s="2"/>
      <c r="G19" s="36"/>
      <c r="H19" s="34"/>
      <c r="I19" s="2"/>
      <c r="J19" s="34"/>
      <c r="K19" s="41"/>
    </row>
    <row r="20" spans="2:18" x14ac:dyDescent="0.25">
      <c r="B20" s="165" t="s">
        <v>72</v>
      </c>
      <c r="C20" s="164" t="s">
        <v>105</v>
      </c>
    </row>
    <row r="21" spans="2:18" x14ac:dyDescent="0.25">
      <c r="C21" t="s">
        <v>106</v>
      </c>
    </row>
  </sheetData>
  <mergeCells count="7">
    <mergeCell ref="C3:K3"/>
    <mergeCell ref="C4:E4"/>
    <mergeCell ref="F4:H4"/>
    <mergeCell ref="I4:K4"/>
    <mergeCell ref="C5:E5"/>
    <mergeCell ref="F5:H5"/>
    <mergeCell ref="I5:K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83"/>
  <sheetViews>
    <sheetView tabSelected="1" zoomScale="80" zoomScaleNormal="80" workbookViewId="0">
      <pane ySplit="1515" activePane="bottomLeft"/>
      <selection pane="bottomLeft" activeCell="W17" sqref="W17"/>
    </sheetView>
  </sheetViews>
  <sheetFormatPr defaultRowHeight="15" x14ac:dyDescent="0.25"/>
  <cols>
    <col min="1" max="1" width="13.85546875" style="17" customWidth="1"/>
    <col min="2" max="2" width="21.5703125" style="17" bestFit="1" customWidth="1"/>
    <col min="3" max="3" width="9.140625" style="17"/>
    <col min="4" max="6" width="10.140625" style="63" customWidth="1"/>
    <col min="7" max="7" width="10.140625" style="64" customWidth="1"/>
    <col min="8" max="8" width="10.140625" style="65" customWidth="1"/>
    <col min="9" max="11" width="10.140625" style="63" customWidth="1"/>
    <col min="12" max="12" width="10.140625" style="64" customWidth="1"/>
    <col min="13" max="13" width="10.140625" style="65" customWidth="1"/>
    <col min="14" max="16" width="10.140625" style="63" customWidth="1"/>
    <col min="17" max="17" width="10.140625" style="64" customWidth="1"/>
    <col min="18" max="18" width="10.140625" style="65" customWidth="1"/>
    <col min="19" max="21" width="10.140625" style="63" customWidth="1"/>
    <col min="22" max="22" width="10.140625" style="64" customWidth="1"/>
    <col min="23" max="23" width="10.140625" style="65" customWidth="1"/>
    <col min="24" max="26" width="10.140625" style="63" customWidth="1"/>
    <col min="27" max="27" width="7.7109375" style="64" customWidth="1"/>
    <col min="28" max="28" width="7.7109375" style="65" customWidth="1"/>
    <col min="30" max="30" width="13" customWidth="1"/>
    <col min="48" max="48" width="18.42578125" customWidth="1"/>
    <col min="50" max="50" width="17" customWidth="1"/>
    <col min="51" max="51" width="18.28515625" customWidth="1"/>
    <col min="52" max="52" width="22.140625" customWidth="1"/>
  </cols>
  <sheetData>
    <row r="1" spans="1:54" x14ac:dyDescent="0.25">
      <c r="A1" s="17" t="s">
        <v>0</v>
      </c>
      <c r="G1" s="182" t="s">
        <v>122</v>
      </c>
      <c r="AD1" t="s">
        <v>0</v>
      </c>
    </row>
    <row r="2" spans="1:54" ht="18" x14ac:dyDescent="0.35">
      <c r="A2" s="66"/>
      <c r="B2" s="67"/>
      <c r="C2" s="202" t="s">
        <v>36</v>
      </c>
      <c r="D2" s="199" t="s">
        <v>37</v>
      </c>
      <c r="E2" s="200"/>
      <c r="F2" s="201"/>
      <c r="G2" s="68"/>
      <c r="H2" s="69"/>
      <c r="I2" s="199" t="s">
        <v>38</v>
      </c>
      <c r="J2" s="200"/>
      <c r="K2" s="201"/>
      <c r="L2" s="68"/>
      <c r="M2" s="69"/>
      <c r="N2" s="199" t="s">
        <v>39</v>
      </c>
      <c r="O2" s="200"/>
      <c r="P2" s="201"/>
      <c r="Q2" s="68"/>
      <c r="R2" s="69"/>
      <c r="S2" s="199" t="s">
        <v>41</v>
      </c>
      <c r="T2" s="200"/>
      <c r="U2" s="201"/>
      <c r="V2" s="68"/>
      <c r="W2" s="69"/>
      <c r="X2" s="199" t="s">
        <v>40</v>
      </c>
      <c r="Y2" s="200"/>
      <c r="Z2" s="201"/>
      <c r="AA2" s="68"/>
      <c r="AB2" s="69"/>
      <c r="AD2" s="126"/>
      <c r="AE2" s="164"/>
      <c r="AF2" s="164" t="s">
        <v>117</v>
      </c>
      <c r="AG2" s="164"/>
      <c r="AH2" s="164"/>
      <c r="AI2" s="126" t="s">
        <v>118</v>
      </c>
      <c r="AJ2" s="164"/>
      <c r="AK2" s="177"/>
      <c r="AL2" s="164" t="s">
        <v>119</v>
      </c>
      <c r="AM2" s="164"/>
      <c r="AN2" s="164"/>
      <c r="AO2" s="126" t="s">
        <v>120</v>
      </c>
      <c r="AP2" s="164"/>
      <c r="AQ2" s="177"/>
      <c r="AR2" s="164" t="s">
        <v>121</v>
      </c>
      <c r="AS2" s="164"/>
      <c r="AT2" s="177"/>
      <c r="AX2" s="164" t="s">
        <v>123</v>
      </c>
      <c r="AY2" s="164"/>
      <c r="AZ2" s="164"/>
      <c r="BA2" s="164"/>
      <c r="BB2" s="164"/>
    </row>
    <row r="3" spans="1:54" ht="15.75" thickBot="1" x14ac:dyDescent="0.3">
      <c r="A3" s="70" t="s">
        <v>1</v>
      </c>
      <c r="B3" s="71" t="s">
        <v>2</v>
      </c>
      <c r="C3" s="203"/>
      <c r="D3" s="72" t="s">
        <v>33</v>
      </c>
      <c r="E3" s="10" t="s">
        <v>34</v>
      </c>
      <c r="F3" s="10" t="s">
        <v>35</v>
      </c>
      <c r="G3" s="87" t="s">
        <v>47</v>
      </c>
      <c r="H3" s="88">
        <v>14.22</v>
      </c>
      <c r="I3" s="72" t="s">
        <v>33</v>
      </c>
      <c r="J3" s="10" t="s">
        <v>34</v>
      </c>
      <c r="K3" s="10" t="s">
        <v>35</v>
      </c>
      <c r="L3" s="20" t="s">
        <v>44</v>
      </c>
      <c r="M3" s="21">
        <v>9.3000000000000007</v>
      </c>
      <c r="N3" s="72" t="s">
        <v>33</v>
      </c>
      <c r="O3" s="10" t="s">
        <v>34</v>
      </c>
      <c r="P3" s="10" t="s">
        <v>35</v>
      </c>
      <c r="Q3" s="27" t="s">
        <v>44</v>
      </c>
      <c r="R3" s="28">
        <v>20.09</v>
      </c>
      <c r="S3" s="72" t="s">
        <v>33</v>
      </c>
      <c r="T3" s="10" t="s">
        <v>34</v>
      </c>
      <c r="U3" s="10" t="s">
        <v>35</v>
      </c>
      <c r="V3" s="99" t="s">
        <v>44</v>
      </c>
      <c r="W3" s="100">
        <v>10.88</v>
      </c>
      <c r="X3" s="72" t="s">
        <v>33</v>
      </c>
      <c r="Y3" s="10" t="s">
        <v>34</v>
      </c>
      <c r="Z3" s="10" t="s">
        <v>35</v>
      </c>
      <c r="AA3" s="112" t="s">
        <v>44</v>
      </c>
      <c r="AB3" s="113">
        <v>13.89</v>
      </c>
      <c r="AD3" s="121" t="s">
        <v>1</v>
      </c>
      <c r="AE3" s="170" t="s">
        <v>2</v>
      </c>
      <c r="AF3" s="170" t="s">
        <v>33</v>
      </c>
      <c r="AG3" s="170" t="s">
        <v>34</v>
      </c>
      <c r="AH3" s="170" t="s">
        <v>35</v>
      </c>
      <c r="AI3" s="121" t="s">
        <v>33</v>
      </c>
      <c r="AJ3" s="170" t="s">
        <v>34</v>
      </c>
      <c r="AK3" s="127" t="s">
        <v>35</v>
      </c>
      <c r="AL3" s="170" t="s">
        <v>33</v>
      </c>
      <c r="AM3" s="170" t="s">
        <v>34</v>
      </c>
      <c r="AN3" s="170" t="s">
        <v>35</v>
      </c>
      <c r="AO3" s="121" t="s">
        <v>33</v>
      </c>
      <c r="AP3" s="170" t="s">
        <v>34</v>
      </c>
      <c r="AQ3" s="127" t="s">
        <v>35</v>
      </c>
      <c r="AR3" s="170" t="s">
        <v>33</v>
      </c>
      <c r="AS3" s="170" t="s">
        <v>34</v>
      </c>
      <c r="AT3" s="127" t="s">
        <v>35</v>
      </c>
      <c r="AV3" t="s">
        <v>88</v>
      </c>
      <c r="AW3" t="s">
        <v>36</v>
      </c>
      <c r="AX3" s="170" t="s">
        <v>124</v>
      </c>
      <c r="AY3" s="170" t="s">
        <v>125</v>
      </c>
      <c r="AZ3" s="170" t="s">
        <v>126</v>
      </c>
      <c r="BA3" s="170"/>
      <c r="BB3" s="170"/>
    </row>
    <row r="4" spans="1:54" ht="15.75" thickTop="1" x14ac:dyDescent="0.25">
      <c r="A4" s="73" t="s">
        <v>42</v>
      </c>
      <c r="B4" s="74" t="s">
        <v>43</v>
      </c>
      <c r="C4" s="75">
        <v>1999</v>
      </c>
      <c r="D4" s="49">
        <v>0.97599999999999998</v>
      </c>
      <c r="E4" s="11">
        <v>-2.2877999999999998</v>
      </c>
      <c r="F4" s="11">
        <v>0.9496</v>
      </c>
      <c r="G4" s="89">
        <f>E4/(1-D4)</f>
        <v>-95.324999999999903</v>
      </c>
      <c r="H4" s="90">
        <f t="shared" ref="H4:H18" si="0">-(H$3-(D4*H$3+E4))</f>
        <v>-2.6290800000000001</v>
      </c>
      <c r="I4" s="49">
        <v>0.9849</v>
      </c>
      <c r="J4" s="11">
        <v>-3.1221999999999999</v>
      </c>
      <c r="K4" s="11">
        <v>0.94489999999999996</v>
      </c>
      <c r="L4" s="22">
        <f>J4/(1-I4)</f>
        <v>-206.76821192052975</v>
      </c>
      <c r="M4" s="23">
        <f t="shared" ref="M4:M18" si="1">-(M$3-(I4*M$3+J4))</f>
        <v>-3.2626299999999997</v>
      </c>
      <c r="N4" s="49">
        <v>0.73309999999999997</v>
      </c>
      <c r="O4" s="11">
        <v>4.8274999999999997</v>
      </c>
      <c r="P4" s="11">
        <v>0.60129999999999995</v>
      </c>
      <c r="Q4" s="29">
        <f t="shared" ref="Q4:Q11" si="2">O4/(1-N4)</f>
        <v>18.087298613712999</v>
      </c>
      <c r="R4" s="30">
        <f t="shared" ref="R4:R18" si="3">-(R$3-(N4*R$3+O4))</f>
        <v>-0.53452100000000158</v>
      </c>
      <c r="S4" s="49">
        <v>0.312</v>
      </c>
      <c r="T4" s="11">
        <v>10.012</v>
      </c>
      <c r="U4" s="11">
        <v>0.1323</v>
      </c>
      <c r="V4" s="101">
        <f t="shared" ref="V4:V11" si="4">T4/(1-S4)</f>
        <v>14.552325581395351</v>
      </c>
      <c r="W4" s="102">
        <f t="shared" ref="W4:W18" si="5">-(W$3-(S4*W$3+T4))</f>
        <v>2.5265599999999999</v>
      </c>
      <c r="X4" s="49">
        <v>0.77</v>
      </c>
      <c r="Y4" s="11">
        <v>2.7444999999999999</v>
      </c>
      <c r="Z4" s="11">
        <v>0.78310000000000002</v>
      </c>
      <c r="AA4" s="114">
        <f t="shared" ref="AA4:AA18" si="6">Y4/(1-X4)</f>
        <v>11.932608695652174</v>
      </c>
      <c r="AB4" s="115">
        <f t="shared" ref="AB4:AB18" si="7">-(AB$3-(X4*AB$3+Y4))</f>
        <v>-0.45019999999999882</v>
      </c>
      <c r="AD4" s="1" t="s">
        <v>42</v>
      </c>
      <c r="AE4" s="178" t="s">
        <v>43</v>
      </c>
      <c r="AF4" s="178"/>
      <c r="AG4" s="178"/>
      <c r="AH4" s="178"/>
      <c r="AI4" s="1"/>
      <c r="AJ4" s="178"/>
      <c r="AK4" s="128"/>
      <c r="AL4" s="178"/>
      <c r="AM4" s="178"/>
      <c r="AN4" s="178"/>
      <c r="AO4" s="1"/>
      <c r="AP4" s="178"/>
      <c r="AQ4" s="128"/>
      <c r="AR4" s="178"/>
      <c r="AS4" s="178"/>
      <c r="AT4" s="128"/>
      <c r="AV4" t="str">
        <f>A4</f>
        <v>39-135-1001</v>
      </c>
      <c r="AW4">
        <f>C4</f>
        <v>1999</v>
      </c>
      <c r="AX4" s="191">
        <f>I4/N4</f>
        <v>1.3434729232028373</v>
      </c>
      <c r="AY4" s="185">
        <f>I4/X4</f>
        <v>1.2790909090909091</v>
      </c>
      <c r="AZ4" s="185">
        <f>S4</f>
        <v>0.312</v>
      </c>
    </row>
    <row r="5" spans="1:54" x14ac:dyDescent="0.25">
      <c r="A5" s="73"/>
      <c r="B5" s="74"/>
      <c r="C5" s="75">
        <v>2000</v>
      </c>
      <c r="D5" s="49">
        <v>0.99450000000000005</v>
      </c>
      <c r="E5" s="11">
        <v>-1.0662</v>
      </c>
      <c r="F5" s="11">
        <v>0.97909999999999997</v>
      </c>
      <c r="G5" s="89">
        <f>E5/(1-D5)</f>
        <v>-193.85454545454724</v>
      </c>
      <c r="H5" s="90">
        <f t="shared" si="0"/>
        <v>-1.1444099999999988</v>
      </c>
      <c r="I5" s="49">
        <v>1.0004</v>
      </c>
      <c r="J5" s="11">
        <v>-1.8756999999999999</v>
      </c>
      <c r="K5" s="11">
        <v>0.96560000000000001</v>
      </c>
      <c r="L5" s="22">
        <f>J5/(1-I5)</f>
        <v>4689.2500000005166</v>
      </c>
      <c r="M5" s="23">
        <f t="shared" si="1"/>
        <v>-1.8719800000000006</v>
      </c>
      <c r="N5" s="49">
        <v>0.96970000000000001</v>
      </c>
      <c r="O5" s="11">
        <v>-0.3226</v>
      </c>
      <c r="P5" s="11">
        <v>0.96430000000000005</v>
      </c>
      <c r="Q5" s="29">
        <f t="shared" si="2"/>
        <v>-10.64686468646865</v>
      </c>
      <c r="R5" s="30">
        <f t="shared" si="3"/>
        <v>-0.93132699999999957</v>
      </c>
      <c r="S5" s="49">
        <v>0.86509999999999998</v>
      </c>
      <c r="T5" s="11">
        <v>2.3271999999999999</v>
      </c>
      <c r="U5" s="11">
        <v>0.6986</v>
      </c>
      <c r="V5" s="101">
        <f t="shared" si="4"/>
        <v>17.251297257227574</v>
      </c>
      <c r="W5" s="102">
        <f t="shared" si="5"/>
        <v>0.85948799999999892</v>
      </c>
      <c r="X5" s="49">
        <v>0.78839999999999999</v>
      </c>
      <c r="Y5" s="11">
        <v>2.0627</v>
      </c>
      <c r="Z5" s="11">
        <v>0.68359999999999999</v>
      </c>
      <c r="AA5" s="114">
        <f t="shared" si="6"/>
        <v>9.7481096408317569</v>
      </c>
      <c r="AB5" s="115">
        <f t="shared" si="7"/>
        <v>-0.87642400000000009</v>
      </c>
      <c r="AD5" s="1"/>
      <c r="AE5" s="178" t="s">
        <v>45</v>
      </c>
      <c r="AF5" s="180">
        <f t="shared" ref="AF5:AH6" si="8">D19</f>
        <v>1.0013266666666667</v>
      </c>
      <c r="AG5" s="180">
        <f t="shared" si="8"/>
        <v>-2.6336933333333339</v>
      </c>
      <c r="AH5" s="180">
        <f t="shared" si="8"/>
        <v>0.98137911476387552</v>
      </c>
      <c r="AI5" s="181">
        <f>I19</f>
        <v>0.99621111111111127</v>
      </c>
      <c r="AJ5" s="181">
        <f t="shared" ref="AJ5:AK5" si="9">J19</f>
        <v>-2.9470444444444448</v>
      </c>
      <c r="AK5" s="181">
        <f t="shared" si="9"/>
        <v>0.97112408834718067</v>
      </c>
      <c r="AL5" s="180">
        <f>N19</f>
        <v>0.97157777777777787</v>
      </c>
      <c r="AM5" s="180">
        <f t="shared" ref="AM5:AN5" si="10">O19</f>
        <v>-2.2256666666666667</v>
      </c>
      <c r="AN5" s="180">
        <f t="shared" si="10"/>
        <v>0.92805992606781307</v>
      </c>
      <c r="AO5" s="181">
        <f>S19</f>
        <v>0.88049999999999995</v>
      </c>
      <c r="AP5" s="181">
        <f t="shared" ref="AP5:AQ5" si="11">T19</f>
        <v>1.4350555555555558</v>
      </c>
      <c r="AQ5" s="181">
        <f t="shared" si="11"/>
        <v>0.61458129655863991</v>
      </c>
      <c r="AR5" s="180">
        <f>X19</f>
        <v>0.75051999999999996</v>
      </c>
      <c r="AS5" s="180">
        <f t="shared" ref="AS5:AT5" si="12">Y19</f>
        <v>1.9094173333333333</v>
      </c>
      <c r="AT5" s="180">
        <f t="shared" si="12"/>
        <v>0.7658455640592472</v>
      </c>
      <c r="AW5">
        <f t="shared" ref="AW5:AW69" si="13">C5</f>
        <v>2000</v>
      </c>
      <c r="AX5" s="191">
        <f t="shared" ref="AX5:AX18" si="14">I5/N5</f>
        <v>1.0316592760647623</v>
      </c>
      <c r="AY5" s="185">
        <f t="shared" ref="AY5:AY18" si="15">I5/X5</f>
        <v>1.2688990360223236</v>
      </c>
      <c r="AZ5" s="185">
        <f t="shared" ref="AZ5:AZ18" si="16">S5</f>
        <v>0.86509999999999998</v>
      </c>
    </row>
    <row r="6" spans="1:54" x14ac:dyDescent="0.25">
      <c r="A6" s="73"/>
      <c r="B6" s="74"/>
      <c r="C6" s="75">
        <v>2001</v>
      </c>
      <c r="D6" s="49">
        <v>0.98939999999999995</v>
      </c>
      <c r="E6" s="11">
        <v>-2.5291999999999999</v>
      </c>
      <c r="F6" s="11">
        <v>0.98960000000000004</v>
      </c>
      <c r="G6" s="89">
        <f t="shared" ref="G6:G81" si="17">E6/(1-D6)</f>
        <v>-238.60377358490445</v>
      </c>
      <c r="H6" s="90">
        <f t="shared" si="0"/>
        <v>-2.6799320000000009</v>
      </c>
      <c r="I6" s="49">
        <v>1.0150999999999999</v>
      </c>
      <c r="J6" s="11">
        <v>-2.7566000000000002</v>
      </c>
      <c r="K6" s="11">
        <v>0.9728</v>
      </c>
      <c r="L6" s="22">
        <f>J6/(1-I6)</f>
        <v>182.5562913907298</v>
      </c>
      <c r="M6" s="23">
        <f t="shared" si="1"/>
        <v>-2.6161700000000021</v>
      </c>
      <c r="N6" s="49">
        <v>0.95540000000000003</v>
      </c>
      <c r="O6" s="11">
        <v>-1.9315</v>
      </c>
      <c r="P6" s="11">
        <v>0.97050000000000003</v>
      </c>
      <c r="Q6" s="29">
        <f t="shared" si="2"/>
        <v>-43.307174887892401</v>
      </c>
      <c r="R6" s="30">
        <f t="shared" si="3"/>
        <v>-2.8275140000000007</v>
      </c>
      <c r="S6" s="49">
        <v>0.88780000000000003</v>
      </c>
      <c r="T6" s="11">
        <v>1.0259</v>
      </c>
      <c r="U6" s="11">
        <v>0.66080000000000005</v>
      </c>
      <c r="V6" s="101">
        <f t="shared" si="4"/>
        <v>9.1434937611408227</v>
      </c>
      <c r="W6" s="102">
        <f t="shared" si="5"/>
        <v>-0.19483600000000045</v>
      </c>
      <c r="X6" s="49">
        <v>0.7581</v>
      </c>
      <c r="Y6" s="11">
        <v>1.6959</v>
      </c>
      <c r="Z6" s="11">
        <v>0.74460000000000004</v>
      </c>
      <c r="AA6" s="114">
        <f t="shared" si="6"/>
        <v>7.0107482430756507</v>
      </c>
      <c r="AB6" s="115">
        <f t="shared" si="7"/>
        <v>-1.6640910000000009</v>
      </c>
      <c r="AD6" s="1"/>
      <c r="AE6" s="178" t="s">
        <v>46</v>
      </c>
      <c r="AF6" s="180">
        <f t="shared" si="8"/>
        <v>3.1609276817927703E-2</v>
      </c>
      <c r="AG6" s="180">
        <f t="shared" si="8"/>
        <v>0.68708651302506996</v>
      </c>
      <c r="AH6" s="180">
        <f t="shared" si="8"/>
        <v>1.0607858722035596E-2</v>
      </c>
      <c r="AI6" s="181">
        <f>I20</f>
        <v>4.0440061957310473E-2</v>
      </c>
      <c r="AJ6" s="181">
        <f t="shared" ref="AJ6:AK6" si="18">J20</f>
        <v>0.67841946852797164</v>
      </c>
      <c r="AK6" s="181">
        <f t="shared" si="18"/>
        <v>1.092680699523477E-2</v>
      </c>
      <c r="AL6" s="180">
        <f>N20</f>
        <v>2.8908293696523226E-2</v>
      </c>
      <c r="AM6" s="180">
        <f t="shared" ref="AM6" si="19">O20</f>
        <v>1.1231107247284218</v>
      </c>
      <c r="AN6" s="180">
        <f t="shared" ref="AN6" si="20">P20</f>
        <v>0.11822010028379687</v>
      </c>
      <c r="AO6" s="181">
        <f>S20</f>
        <v>5.8893654157302917E-2</v>
      </c>
      <c r="AP6" s="181">
        <f t="shared" ref="AP6" si="21">T20</f>
        <v>0.73115328952127234</v>
      </c>
      <c r="AQ6" s="181">
        <f t="shared" ref="AQ6" si="22">U20</f>
        <v>0.19755990483901334</v>
      </c>
      <c r="AR6" s="180">
        <f>X20</f>
        <v>0.20906547573154463</v>
      </c>
      <c r="AS6" s="180">
        <f t="shared" ref="AS6" si="23">Y20</f>
        <v>2.4791797670527664</v>
      </c>
      <c r="AT6" s="180">
        <f t="shared" ref="AT6" si="24">Z20</f>
        <v>5.071414737121923E-2</v>
      </c>
      <c r="AW6">
        <f t="shared" si="13"/>
        <v>2001</v>
      </c>
      <c r="AX6" s="191">
        <f t="shared" si="14"/>
        <v>1.0624869164747748</v>
      </c>
      <c r="AY6" s="185">
        <f t="shared" si="15"/>
        <v>1.3390054082574856</v>
      </c>
      <c r="AZ6" s="185">
        <f t="shared" si="16"/>
        <v>0.88780000000000003</v>
      </c>
    </row>
    <row r="7" spans="1:54" x14ac:dyDescent="0.25">
      <c r="A7" s="73"/>
      <c r="B7" s="74"/>
      <c r="C7" s="75">
        <v>2002</v>
      </c>
      <c r="D7" s="49">
        <v>0.93410000000000004</v>
      </c>
      <c r="E7" s="11">
        <v>-2.1421000000000001</v>
      </c>
      <c r="F7" s="11">
        <v>0.97840000000000005</v>
      </c>
      <c r="G7" s="89">
        <f t="shared" si="17"/>
        <v>-32.505311077390004</v>
      </c>
      <c r="H7" s="90">
        <f t="shared" si="0"/>
        <v>-3.0791979999999999</v>
      </c>
      <c r="I7" s="49">
        <v>0.94210000000000005</v>
      </c>
      <c r="J7" s="11">
        <v>-2.6164999999999998</v>
      </c>
      <c r="K7" s="11">
        <v>0.96360000000000001</v>
      </c>
      <c r="L7" s="22">
        <f t="shared" ref="L7:L18" si="25">J7/(1-I7)</f>
        <v>-45.189982728842864</v>
      </c>
      <c r="M7" s="23">
        <f t="shared" si="1"/>
        <v>-3.1549700000000005</v>
      </c>
      <c r="N7" s="49">
        <v>0.9073</v>
      </c>
      <c r="O7" s="11">
        <v>-1.2886</v>
      </c>
      <c r="P7" s="11">
        <v>0.95669999999999999</v>
      </c>
      <c r="Q7" s="29">
        <f>O7/(1-N7)</f>
        <v>-13.900755124056094</v>
      </c>
      <c r="R7" s="30">
        <f>-(R$3-(N7*R$3+O7))</f>
        <v>-3.1509429999999981</v>
      </c>
      <c r="S7" s="49">
        <v>0.75949999999999995</v>
      </c>
      <c r="T7" s="11">
        <v>2.7017000000000002</v>
      </c>
      <c r="U7" s="11">
        <v>0.63400000000000001</v>
      </c>
      <c r="V7" s="101">
        <f t="shared" si="4"/>
        <v>11.233679833679833</v>
      </c>
      <c r="W7" s="102">
        <f t="shared" si="5"/>
        <v>8.5060000000000358E-2</v>
      </c>
      <c r="X7" s="49">
        <v>0.86199999999999999</v>
      </c>
      <c r="Y7" s="11">
        <v>0.81689999999999996</v>
      </c>
      <c r="Z7" s="11">
        <v>0.79969999999999997</v>
      </c>
      <c r="AA7" s="114">
        <f t="shared" si="6"/>
        <v>5.9195652173913036</v>
      </c>
      <c r="AB7" s="115">
        <f t="shared" si="7"/>
        <v>-1.0999199999999991</v>
      </c>
      <c r="AD7" s="1"/>
      <c r="AE7" s="178"/>
      <c r="AF7" s="178"/>
      <c r="AG7" s="178"/>
      <c r="AH7" s="178"/>
      <c r="AI7" s="1"/>
      <c r="AJ7" s="178"/>
      <c r="AK7" s="128"/>
      <c r="AL7" s="178"/>
      <c r="AM7" s="178"/>
      <c r="AN7" s="178"/>
      <c r="AO7" s="1"/>
      <c r="AP7" s="178"/>
      <c r="AQ7" s="128"/>
      <c r="AR7" s="178"/>
      <c r="AS7" s="178"/>
      <c r="AT7" s="128"/>
      <c r="AW7">
        <f t="shared" si="13"/>
        <v>2002</v>
      </c>
      <c r="AX7" s="191">
        <f t="shared" si="14"/>
        <v>1.0383555604540946</v>
      </c>
      <c r="AY7" s="185">
        <f t="shared" si="15"/>
        <v>1.09292343387471</v>
      </c>
      <c r="AZ7" s="185">
        <f t="shared" si="16"/>
        <v>0.75949999999999995</v>
      </c>
    </row>
    <row r="8" spans="1:54" x14ac:dyDescent="0.25">
      <c r="A8" s="73"/>
      <c r="B8" s="74"/>
      <c r="C8" s="75">
        <v>2003</v>
      </c>
      <c r="D8" s="49">
        <v>0.98929999999999996</v>
      </c>
      <c r="E8" s="11">
        <v>-1.9603999999999999</v>
      </c>
      <c r="F8" s="11">
        <v>0.98880000000000001</v>
      </c>
      <c r="G8" s="89">
        <f t="shared" si="17"/>
        <v>-183.2149532710273</v>
      </c>
      <c r="H8" s="90">
        <f t="shared" si="0"/>
        <v>-2.1125540000000012</v>
      </c>
      <c r="I8" s="49">
        <v>1.0234000000000001</v>
      </c>
      <c r="J8" s="11">
        <v>-2.3243</v>
      </c>
      <c r="K8" s="11">
        <v>0.97960000000000003</v>
      </c>
      <c r="L8" s="22">
        <f t="shared" si="25"/>
        <v>99.32905982905946</v>
      </c>
      <c r="M8" s="23">
        <f t="shared" si="1"/>
        <v>-2.1066799999999999</v>
      </c>
      <c r="N8" s="49">
        <v>0.97030000000000005</v>
      </c>
      <c r="O8" s="11">
        <v>-1.5406</v>
      </c>
      <c r="P8" s="11">
        <v>0.9798</v>
      </c>
      <c r="Q8" s="29">
        <f t="shared" si="2"/>
        <v>-51.872053872053961</v>
      </c>
      <c r="R8" s="30">
        <f t="shared" si="3"/>
        <v>-2.1372730000000004</v>
      </c>
      <c r="S8" s="49">
        <v>0.87080000000000002</v>
      </c>
      <c r="T8" s="11">
        <v>1.4146000000000001</v>
      </c>
      <c r="U8" s="11">
        <v>0.71550000000000002</v>
      </c>
      <c r="V8" s="101">
        <f t="shared" si="4"/>
        <v>10.948916408668733</v>
      </c>
      <c r="W8" s="102">
        <f t="shared" si="5"/>
        <v>8.9039999999993569E-3</v>
      </c>
      <c r="X8" s="49">
        <v>0.92479999999999996</v>
      </c>
      <c r="Y8" s="11">
        <v>-0.67359999999999998</v>
      </c>
      <c r="Z8" s="11">
        <v>0.80289999999999995</v>
      </c>
      <c r="AA8" s="114">
        <f t="shared" si="6"/>
        <v>-8.9574468085106318</v>
      </c>
      <c r="AB8" s="115">
        <f t="shared" si="7"/>
        <v>-1.7181280000000019</v>
      </c>
      <c r="AD8" s="1" t="s">
        <v>5</v>
      </c>
      <c r="AE8" s="178" t="s">
        <v>3</v>
      </c>
      <c r="AF8" s="178"/>
      <c r="AG8" s="178"/>
      <c r="AH8" s="178"/>
      <c r="AI8" s="1"/>
      <c r="AJ8" s="178"/>
      <c r="AK8" s="128"/>
      <c r="AL8" s="178"/>
      <c r="AM8" s="178"/>
      <c r="AN8" s="178"/>
      <c r="AO8" s="1"/>
      <c r="AP8" s="178"/>
      <c r="AQ8" s="128"/>
      <c r="AR8" s="178"/>
      <c r="AS8" s="178"/>
      <c r="AT8" s="128"/>
      <c r="AW8">
        <f t="shared" si="13"/>
        <v>2003</v>
      </c>
      <c r="AX8" s="191">
        <f t="shared" si="14"/>
        <v>1.0547253426775225</v>
      </c>
      <c r="AY8" s="185">
        <f t="shared" si="15"/>
        <v>1.1066176470588236</v>
      </c>
      <c r="AZ8" s="185">
        <f t="shared" si="16"/>
        <v>0.87080000000000002</v>
      </c>
    </row>
    <row r="9" spans="1:54" x14ac:dyDescent="0.25">
      <c r="A9" s="73"/>
      <c r="B9" s="74"/>
      <c r="C9" s="75">
        <v>2004</v>
      </c>
      <c r="D9" s="49">
        <v>0.97709999999999997</v>
      </c>
      <c r="E9" s="11">
        <v>-2.3732000000000002</v>
      </c>
      <c r="F9" s="11">
        <v>0.98829999999999996</v>
      </c>
      <c r="G9" s="89">
        <f t="shared" si="17"/>
        <v>-103.63318777292564</v>
      </c>
      <c r="H9" s="90">
        <f t="shared" si="0"/>
        <v>-2.6988380000000003</v>
      </c>
      <c r="I9" s="49">
        <v>0.91900000000000004</v>
      </c>
      <c r="J9" s="11">
        <v>-2.7844000000000002</v>
      </c>
      <c r="K9" s="11">
        <v>0.9788</v>
      </c>
      <c r="L9" s="22">
        <f t="shared" si="25"/>
        <v>-34.37530864197533</v>
      </c>
      <c r="M9" s="23">
        <f t="shared" si="1"/>
        <v>-3.5376999999999992</v>
      </c>
      <c r="N9" s="49">
        <v>0.96560000000000001</v>
      </c>
      <c r="O9" s="11">
        <v>-2.1078000000000001</v>
      </c>
      <c r="P9" s="11">
        <v>0.97140000000000004</v>
      </c>
      <c r="Q9" s="29">
        <f t="shared" si="2"/>
        <v>-61.273255813953519</v>
      </c>
      <c r="R9" s="30">
        <f t="shared" si="3"/>
        <v>-2.7988959999999992</v>
      </c>
      <c r="S9" s="49">
        <v>0.96050000000000002</v>
      </c>
      <c r="T9" s="11">
        <v>0.5736</v>
      </c>
      <c r="U9" s="11">
        <v>0.75139999999999996</v>
      </c>
      <c r="V9" s="101">
        <f t="shared" si="4"/>
        <v>14.52151898734178</v>
      </c>
      <c r="W9" s="102">
        <f t="shared" si="5"/>
        <v>0.14384000000000086</v>
      </c>
      <c r="X9" s="49">
        <v>0.77749999999999997</v>
      </c>
      <c r="Y9" s="11">
        <v>1.2068000000000001</v>
      </c>
      <c r="Z9" s="11">
        <v>0.77569999999999995</v>
      </c>
      <c r="AA9" s="114">
        <f t="shared" si="6"/>
        <v>5.4238202247191012</v>
      </c>
      <c r="AB9" s="115">
        <f t="shared" si="7"/>
        <v>-1.8837250000000019</v>
      </c>
      <c r="AD9" s="1"/>
      <c r="AE9" s="178" t="s">
        <v>45</v>
      </c>
      <c r="AF9" s="180">
        <f>D33</f>
        <v>0.98871666666666658</v>
      </c>
      <c r="AG9" s="180">
        <f t="shared" ref="AG9:AH9" si="26">E33</f>
        <v>-8.8941666666666655E-2</v>
      </c>
      <c r="AH9" s="180">
        <f t="shared" si="26"/>
        <v>0.99603713886183354</v>
      </c>
      <c r="AI9" s="181">
        <f>I33</f>
        <v>1.00013</v>
      </c>
      <c r="AJ9" s="181">
        <f t="shared" ref="AJ9:AK9" si="27">J33</f>
        <v>-0.32713000000000003</v>
      </c>
      <c r="AK9" s="181">
        <f t="shared" si="27"/>
        <v>0.99039317949173911</v>
      </c>
      <c r="AL9" s="180">
        <f>N33</f>
        <v>0.96517999999999993</v>
      </c>
      <c r="AM9" s="180">
        <f t="shared" ref="AM9:AN9" si="28">O33</f>
        <v>0.12404999999999999</v>
      </c>
      <c r="AN9" s="180">
        <f t="shared" si="28"/>
        <v>0.99351550782944942</v>
      </c>
      <c r="AO9" s="181">
        <f>S33</f>
        <v>0.95220000000000005</v>
      </c>
      <c r="AP9" s="181">
        <f t="shared" ref="AP9:AQ9" si="29">T33</f>
        <v>0.27079999999999999</v>
      </c>
      <c r="AQ9" s="181">
        <f t="shared" si="29"/>
        <v>0.90910370591702072</v>
      </c>
      <c r="AR9" s="180">
        <f>X33</f>
        <v>0.9299333333333335</v>
      </c>
      <c r="AS9" s="180">
        <f t="shared" ref="AS9:AT9" si="30">Y33</f>
        <v>9.2999999999999871E-3</v>
      </c>
      <c r="AT9" s="180">
        <f t="shared" si="30"/>
        <v>0.9304818774159046</v>
      </c>
      <c r="AW9">
        <f t="shared" si="13"/>
        <v>2004</v>
      </c>
      <c r="AX9" s="191">
        <f t="shared" si="14"/>
        <v>0.95173985086992541</v>
      </c>
      <c r="AY9" s="185">
        <f t="shared" si="15"/>
        <v>1.1819935691318328</v>
      </c>
      <c r="AZ9" s="185">
        <f t="shared" si="16"/>
        <v>0.96050000000000002</v>
      </c>
    </row>
    <row r="10" spans="1:54" x14ac:dyDescent="0.25">
      <c r="A10" s="73"/>
      <c r="B10" s="74"/>
      <c r="C10" s="75">
        <v>2005</v>
      </c>
      <c r="D10" s="49">
        <v>1.0015000000000001</v>
      </c>
      <c r="E10" s="11">
        <v>-3.5127000000000002</v>
      </c>
      <c r="F10" s="11">
        <v>0.98880000000000001</v>
      </c>
      <c r="G10" s="89">
        <f t="shared" si="17"/>
        <v>2341.7999999999115</v>
      </c>
      <c r="H10" s="90">
        <f t="shared" si="0"/>
        <v>-3.4913699999999999</v>
      </c>
      <c r="I10" s="49">
        <v>1.0384</v>
      </c>
      <c r="J10" s="11">
        <v>-3.8873000000000002</v>
      </c>
      <c r="K10" s="11">
        <v>0.97189999999999999</v>
      </c>
      <c r="L10" s="22">
        <f t="shared" si="25"/>
        <v>101.23177083333337</v>
      </c>
      <c r="M10" s="23">
        <f t="shared" si="1"/>
        <v>-3.5301799999999997</v>
      </c>
      <c r="N10" s="49">
        <v>0.98919999999999997</v>
      </c>
      <c r="O10" s="11">
        <v>-3.3738999999999999</v>
      </c>
      <c r="P10" s="11">
        <v>0.9698</v>
      </c>
      <c r="Q10" s="29">
        <f t="shared" si="2"/>
        <v>-312.39814814814724</v>
      </c>
      <c r="R10" s="30">
        <f t="shared" si="3"/>
        <v>-3.590872000000001</v>
      </c>
      <c r="S10" s="49">
        <v>0.83209999999999995</v>
      </c>
      <c r="T10" s="11">
        <v>1.9544999999999999</v>
      </c>
      <c r="U10" s="11">
        <v>0.74990000000000001</v>
      </c>
      <c r="V10" s="101">
        <f t="shared" si="4"/>
        <v>11.640857653365094</v>
      </c>
      <c r="W10" s="102">
        <f t="shared" si="5"/>
        <v>0.12774799999999864</v>
      </c>
      <c r="X10" s="49">
        <v>0.84219999999999995</v>
      </c>
      <c r="Y10" s="11">
        <v>0.70340000000000003</v>
      </c>
      <c r="Z10" s="11">
        <v>0.79749999999999999</v>
      </c>
      <c r="AA10" s="114">
        <f t="shared" si="6"/>
        <v>4.4575411913814946</v>
      </c>
      <c r="AB10" s="115">
        <f t="shared" si="7"/>
        <v>-1.4884420000000009</v>
      </c>
      <c r="AD10" s="1"/>
      <c r="AE10" s="178" t="s">
        <v>46</v>
      </c>
      <c r="AF10" s="180">
        <f>D34</f>
        <v>2.1332341359512976E-2</v>
      </c>
      <c r="AG10" s="180">
        <f t="shared" ref="AG10" si="31">E34</f>
        <v>0.2879996984162983</v>
      </c>
      <c r="AH10" s="180">
        <f t="shared" ref="AH10" si="32">F34</f>
        <v>3.1349810303423075E-3</v>
      </c>
      <c r="AI10" s="181">
        <f>I34</f>
        <v>2.9982737626100056E-2</v>
      </c>
      <c r="AJ10" s="181">
        <f t="shared" ref="AJ10" si="33">J34</f>
        <v>0.27894198540596604</v>
      </c>
      <c r="AK10" s="181">
        <f t="shared" ref="AK10" si="34">K34</f>
        <v>3.8721225875911094E-3</v>
      </c>
      <c r="AL10" s="180">
        <f>N34</f>
        <v>2.7750147146757012E-2</v>
      </c>
      <c r="AM10" s="180">
        <f t="shared" ref="AM10" si="35">O34</f>
        <v>0.56338503954025776</v>
      </c>
      <c r="AN10" s="180">
        <f t="shared" ref="AN10" si="36">P34</f>
        <v>3.1467090392627269E-3</v>
      </c>
      <c r="AO10" s="181">
        <f>S34</f>
        <v>6.1338622960306725E-2</v>
      </c>
      <c r="AP10" s="181">
        <f t="shared" ref="AP10" si="37">T34</f>
        <v>0.65293096283008523</v>
      </c>
      <c r="AQ10" s="181">
        <f t="shared" ref="AQ10" si="38">U34</f>
        <v>4.6785306335310965E-2</v>
      </c>
      <c r="AR10" s="180">
        <f>X34</f>
        <v>5.7477858714675902E-2</v>
      </c>
      <c r="AS10" s="180">
        <f t="shared" ref="AS10" si="39">Y34</f>
        <v>0.60563946971174809</v>
      </c>
      <c r="AT10" s="180">
        <f t="shared" ref="AT10" si="40">Z34</f>
        <v>5.4385576296394157E-2</v>
      </c>
      <c r="AW10">
        <f t="shared" si="13"/>
        <v>2005</v>
      </c>
      <c r="AX10" s="191">
        <f t="shared" si="14"/>
        <v>1.0497371613424991</v>
      </c>
      <c r="AY10" s="185">
        <f t="shared" si="15"/>
        <v>1.2329612918546664</v>
      </c>
      <c r="AZ10" s="185">
        <f t="shared" si="16"/>
        <v>0.83209999999999995</v>
      </c>
    </row>
    <row r="11" spans="1:54" x14ac:dyDescent="0.25">
      <c r="A11" s="73"/>
      <c r="B11" s="74"/>
      <c r="C11" s="75">
        <v>2006</v>
      </c>
      <c r="D11" s="49">
        <v>0.99880000000000002</v>
      </c>
      <c r="E11" s="11">
        <v>-2.504</v>
      </c>
      <c r="F11" s="11">
        <v>0.98680000000000001</v>
      </c>
      <c r="G11" s="89">
        <f t="shared" si="17"/>
        <v>-2086.6666666667033</v>
      </c>
      <c r="H11" s="90">
        <f t="shared" si="0"/>
        <v>-2.5210639999999991</v>
      </c>
      <c r="I11" s="49">
        <v>1.0264</v>
      </c>
      <c r="J11" s="11">
        <v>-2.9298999999999999</v>
      </c>
      <c r="K11" s="11">
        <v>0.97650000000000003</v>
      </c>
      <c r="L11" s="22">
        <f t="shared" si="25"/>
        <v>110.98106060606069</v>
      </c>
      <c r="M11" s="23">
        <f t="shared" si="1"/>
        <v>-2.6843800000000009</v>
      </c>
      <c r="N11" s="49">
        <v>0.98509999999999998</v>
      </c>
      <c r="O11" s="11">
        <v>-2.3001</v>
      </c>
      <c r="P11" s="11">
        <v>0.98299999999999998</v>
      </c>
      <c r="Q11" s="29">
        <f t="shared" si="2"/>
        <v>-154.36912751677826</v>
      </c>
      <c r="R11" s="30">
        <f t="shared" si="3"/>
        <v>-2.5994410000000023</v>
      </c>
      <c r="S11" s="49">
        <v>0.90629999999999999</v>
      </c>
      <c r="T11" s="11">
        <v>1.1087</v>
      </c>
      <c r="U11" s="11">
        <v>0.78510000000000002</v>
      </c>
      <c r="V11" s="101">
        <f t="shared" si="4"/>
        <v>11.832443970117396</v>
      </c>
      <c r="W11" s="102">
        <f t="shared" si="5"/>
        <v>8.9244000000000767E-2</v>
      </c>
      <c r="X11" s="49">
        <v>0.81310000000000004</v>
      </c>
      <c r="Y11" s="11">
        <v>1.3900999999999999</v>
      </c>
      <c r="Z11" s="11">
        <v>0.87019999999999997</v>
      </c>
      <c r="AA11" s="114">
        <f t="shared" si="6"/>
        <v>7.4376672017121468</v>
      </c>
      <c r="AB11" s="115">
        <f t="shared" si="7"/>
        <v>-1.2059409999999993</v>
      </c>
      <c r="AD11" s="1"/>
      <c r="AE11" s="178"/>
      <c r="AF11" s="178"/>
      <c r="AG11" s="178"/>
      <c r="AH11" s="178"/>
      <c r="AI11" s="1"/>
      <c r="AJ11" s="178"/>
      <c r="AK11" s="128"/>
      <c r="AL11" s="178"/>
      <c r="AM11" s="178"/>
      <c r="AN11" s="178"/>
      <c r="AO11" s="1"/>
      <c r="AP11" s="178"/>
      <c r="AQ11" s="128"/>
      <c r="AR11" s="178"/>
      <c r="AS11" s="178"/>
      <c r="AT11" s="128"/>
      <c r="AW11">
        <f t="shared" si="13"/>
        <v>2006</v>
      </c>
      <c r="AX11" s="191">
        <f t="shared" si="14"/>
        <v>1.0419246776976956</v>
      </c>
      <c r="AY11" s="185">
        <f t="shared" si="15"/>
        <v>1.2623293567826834</v>
      </c>
      <c r="AZ11" s="185">
        <f t="shared" si="16"/>
        <v>0.90629999999999999</v>
      </c>
    </row>
    <row r="12" spans="1:54" x14ac:dyDescent="0.25">
      <c r="A12" s="73"/>
      <c r="B12" s="74"/>
      <c r="C12" s="75">
        <v>2007</v>
      </c>
      <c r="D12" s="49">
        <v>1.0457000000000001</v>
      </c>
      <c r="E12" s="11">
        <v>-3.5236999999999998</v>
      </c>
      <c r="F12" s="11">
        <v>0.98260000000000003</v>
      </c>
      <c r="G12" s="89">
        <f t="shared" si="17"/>
        <v>77.105032822756982</v>
      </c>
      <c r="H12" s="90">
        <f t="shared" si="0"/>
        <v>-2.8738459999999986</v>
      </c>
      <c r="I12" s="49"/>
      <c r="J12" s="11"/>
      <c r="K12" s="11"/>
      <c r="L12" s="22"/>
      <c r="M12" s="23"/>
      <c r="N12" s="49"/>
      <c r="O12" s="11"/>
      <c r="P12" s="11"/>
      <c r="Q12" s="29"/>
      <c r="R12" s="30"/>
      <c r="S12" s="49"/>
      <c r="T12" s="11"/>
      <c r="U12" s="11"/>
      <c r="V12" s="101"/>
      <c r="W12" s="102"/>
      <c r="X12" s="49">
        <v>0.81120000000000003</v>
      </c>
      <c r="Y12" s="11">
        <v>0.13866000000000001</v>
      </c>
      <c r="Z12" s="11">
        <v>0.73929999999999996</v>
      </c>
      <c r="AA12" s="114">
        <f t="shared" si="6"/>
        <v>0.73442796610169503</v>
      </c>
      <c r="AB12" s="115">
        <f t="shared" si="7"/>
        <v>-2.4837720000000001</v>
      </c>
      <c r="AD12" s="1" t="s">
        <v>4</v>
      </c>
      <c r="AE12" s="178" t="s">
        <v>6</v>
      </c>
      <c r="AF12" s="178"/>
      <c r="AG12" s="178"/>
      <c r="AH12" s="178"/>
      <c r="AI12" s="1"/>
      <c r="AJ12" s="178"/>
      <c r="AK12" s="128"/>
      <c r="AL12" s="178"/>
      <c r="AM12" s="178"/>
      <c r="AN12" s="178"/>
      <c r="AO12" s="1"/>
      <c r="AP12" s="178"/>
      <c r="AQ12" s="128"/>
      <c r="AR12" s="178"/>
      <c r="AS12" s="178"/>
      <c r="AT12" s="128"/>
      <c r="AW12">
        <f t="shared" si="13"/>
        <v>2007</v>
      </c>
      <c r="AX12" s="191"/>
      <c r="AY12" s="185"/>
      <c r="AZ12" s="185"/>
    </row>
    <row r="13" spans="1:54" x14ac:dyDescent="0.25">
      <c r="A13" s="73"/>
      <c r="B13" s="74"/>
      <c r="C13" s="75">
        <v>2008</v>
      </c>
      <c r="D13" s="49">
        <v>1.0330999999999999</v>
      </c>
      <c r="E13" s="11">
        <v>-3.3971</v>
      </c>
      <c r="F13" s="11">
        <v>0.99029999999999996</v>
      </c>
      <c r="G13" s="89">
        <f t="shared" si="17"/>
        <v>102.63141993957733</v>
      </c>
      <c r="H13" s="90">
        <f t="shared" si="0"/>
        <v>-2.9264180000000017</v>
      </c>
      <c r="I13" s="49"/>
      <c r="J13" s="11"/>
      <c r="K13" s="11"/>
      <c r="L13" s="22"/>
      <c r="M13" s="23"/>
      <c r="N13" s="49"/>
      <c r="O13" s="11"/>
      <c r="P13" s="11"/>
      <c r="Q13" s="29"/>
      <c r="R13" s="30"/>
      <c r="S13" s="49"/>
      <c r="T13" s="11"/>
      <c r="U13" s="11"/>
      <c r="V13" s="101"/>
      <c r="W13" s="102"/>
      <c r="X13" s="49">
        <v>0.84319999999999995</v>
      </c>
      <c r="Y13" s="11">
        <v>1.1801999999999999</v>
      </c>
      <c r="Z13" s="11">
        <v>0.72619999999999996</v>
      </c>
      <c r="AA13" s="114">
        <f t="shared" si="6"/>
        <v>7.5267857142857117</v>
      </c>
      <c r="AB13" s="115">
        <f t="shared" si="7"/>
        <v>-0.99775200000000197</v>
      </c>
      <c r="AD13" s="1"/>
      <c r="AE13" s="178" t="s">
        <v>45</v>
      </c>
      <c r="AF13" s="180">
        <f>D42</f>
        <v>0.97798571428571435</v>
      </c>
      <c r="AG13" s="180">
        <f t="shared" ref="AG13:AH13" si="41">E42</f>
        <v>-0.27035714285714285</v>
      </c>
      <c r="AH13" s="180">
        <f t="shared" si="41"/>
        <v>0.99495463771070769</v>
      </c>
      <c r="AI13" s="181">
        <f>I42</f>
        <v>0.99918571428571445</v>
      </c>
      <c r="AJ13" s="181">
        <f t="shared" ref="AJ13:AK13" si="42">J42</f>
        <v>-1.1714285714285715</v>
      </c>
      <c r="AK13" s="181">
        <f t="shared" si="42"/>
        <v>0.9809048495754914</v>
      </c>
      <c r="AL13" s="37">
        <f>N42</f>
        <v>0.96772857142857149</v>
      </c>
      <c r="AM13" s="37">
        <f t="shared" ref="AM13:AN13" si="43">O42</f>
        <v>0.30725714285714284</v>
      </c>
      <c r="AN13" s="37">
        <f t="shared" si="43"/>
        <v>0.9881360834519155</v>
      </c>
      <c r="AO13" s="44">
        <f>S42</f>
        <v>1.0045428571428572</v>
      </c>
      <c r="AP13" s="44">
        <f t="shared" ref="AP13:AQ13" si="44">T42</f>
        <v>0.78224285714285713</v>
      </c>
      <c r="AQ13" s="44">
        <f t="shared" si="44"/>
        <v>0.89614372932944819</v>
      </c>
      <c r="AR13" s="37">
        <f>X42</f>
        <v>0.85857142857142865</v>
      </c>
      <c r="AS13" s="37">
        <f t="shared" ref="AS13:AT13" si="45">Y42</f>
        <v>0.74501428571428563</v>
      </c>
      <c r="AT13" s="37">
        <f t="shared" si="45"/>
        <v>0.90062090715279275</v>
      </c>
      <c r="AW13">
        <f t="shared" si="13"/>
        <v>2008</v>
      </c>
      <c r="AX13" s="191"/>
      <c r="AY13" s="185"/>
      <c r="AZ13" s="185"/>
    </row>
    <row r="14" spans="1:54" x14ac:dyDescent="0.25">
      <c r="A14" s="73"/>
      <c r="B14" s="74"/>
      <c r="C14" s="75">
        <v>2009</v>
      </c>
      <c r="D14" s="49">
        <v>1.0636000000000001</v>
      </c>
      <c r="E14" s="11">
        <v>-2.9588999999999999</v>
      </c>
      <c r="F14" s="11">
        <v>0.97609999999999997</v>
      </c>
      <c r="G14" s="89">
        <f>E14/(1-D14)</f>
        <v>46.5235849056603</v>
      </c>
      <c r="H14" s="90">
        <f t="shared" si="0"/>
        <v>-2.0545079999999984</v>
      </c>
      <c r="I14" s="49"/>
      <c r="J14" s="11"/>
      <c r="K14" s="11"/>
      <c r="L14" s="22"/>
      <c r="M14" s="23"/>
      <c r="N14" s="49"/>
      <c r="O14" s="11"/>
      <c r="P14" s="11"/>
      <c r="Q14" s="29"/>
      <c r="R14" s="30"/>
      <c r="S14" s="49"/>
      <c r="T14" s="11"/>
      <c r="U14" s="11"/>
      <c r="V14" s="101"/>
      <c r="W14" s="102"/>
      <c r="X14" s="49">
        <v>0.72619999999999996</v>
      </c>
      <c r="Y14" s="11">
        <v>1.9609000000000001</v>
      </c>
      <c r="Z14" s="11">
        <v>0.70540000000000003</v>
      </c>
      <c r="AA14" s="114">
        <f t="shared" si="6"/>
        <v>7.1617969320672019</v>
      </c>
      <c r="AB14" s="115">
        <f t="shared" si="7"/>
        <v>-1.8421820000000011</v>
      </c>
      <c r="AD14" s="1"/>
      <c r="AE14" s="178" t="s">
        <v>46</v>
      </c>
      <c r="AF14" s="180">
        <f>D43</f>
        <v>3.1629597350763532E-2</v>
      </c>
      <c r="AG14" s="180">
        <f t="shared" ref="AG14" si="46">E43</f>
        <v>0.54017336370571156</v>
      </c>
      <c r="AH14" s="180">
        <f t="shared" ref="AH14" si="47">F43</f>
        <v>2.4102953780654806E-3</v>
      </c>
      <c r="AI14" s="181">
        <f>I43</f>
        <v>2.9389478194949744E-2</v>
      </c>
      <c r="AJ14" s="181">
        <f t="shared" ref="AJ14" si="48">J43</f>
        <v>0.80217318519607639</v>
      </c>
      <c r="AK14" s="181">
        <f t="shared" ref="AK14" si="49">K43</f>
        <v>1.4629194555180853E-2</v>
      </c>
      <c r="AL14" s="37">
        <f>N43</f>
        <v>3.6987687784167424E-2</v>
      </c>
      <c r="AM14" s="37">
        <f t="shared" ref="AM14" si="50">O43</f>
        <v>0.79587527678052428</v>
      </c>
      <c r="AN14" s="37">
        <f t="shared" ref="AN14" si="51">P43</f>
        <v>1.0641808832998981E-2</v>
      </c>
      <c r="AO14" s="44">
        <f>S43</f>
        <v>5.3326568023292609E-2</v>
      </c>
      <c r="AP14" s="44">
        <f t="shared" ref="AP14" si="52">T43</f>
        <v>0.47820257861127879</v>
      </c>
      <c r="AQ14" s="44">
        <f t="shared" ref="AQ14" si="53">U43</f>
        <v>5.3540198516094969E-2</v>
      </c>
      <c r="AR14" s="37">
        <f>X43</f>
        <v>6.1040306745781092E-2</v>
      </c>
      <c r="AS14" s="37">
        <f t="shared" ref="AS14" si="54">Y43</f>
        <v>0.79179930207212523</v>
      </c>
      <c r="AT14" s="37">
        <f t="shared" ref="AT14" si="55">Z43</f>
        <v>2.7636352870811301E-2</v>
      </c>
      <c r="AW14">
        <f t="shared" si="13"/>
        <v>2009</v>
      </c>
      <c r="AX14" s="191"/>
      <c r="AY14" s="185"/>
      <c r="AZ14" s="185"/>
    </row>
    <row r="15" spans="1:54" x14ac:dyDescent="0.25">
      <c r="A15" s="73"/>
      <c r="B15" s="74"/>
      <c r="C15" s="75">
        <v>2010</v>
      </c>
      <c r="D15" s="49">
        <v>1.0111000000000001</v>
      </c>
      <c r="E15" s="11">
        <v>-2.6063999999999998</v>
      </c>
      <c r="F15" s="11">
        <v>0.97250000000000003</v>
      </c>
      <c r="G15" s="89">
        <f t="shared" si="17"/>
        <v>234.81081081080848</v>
      </c>
      <c r="H15" s="90">
        <f t="shared" si="0"/>
        <v>-2.4485579999999967</v>
      </c>
      <c r="I15" s="49"/>
      <c r="J15" s="11"/>
      <c r="K15" s="11"/>
      <c r="L15" s="22"/>
      <c r="M15" s="23"/>
      <c r="N15" s="49"/>
      <c r="O15" s="11"/>
      <c r="P15" s="11"/>
      <c r="Q15" s="29"/>
      <c r="R15" s="30"/>
      <c r="S15" s="49"/>
      <c r="T15" s="11"/>
      <c r="U15" s="11"/>
      <c r="V15" s="101"/>
      <c r="W15" s="102"/>
      <c r="X15" s="49">
        <v>0.99099999999999999</v>
      </c>
      <c r="Y15" s="11">
        <v>-1.0504</v>
      </c>
      <c r="Z15" s="11">
        <v>0.81140000000000001</v>
      </c>
      <c r="AA15" s="114">
        <f t="shared" si="6"/>
        <v>-116.71111111111101</v>
      </c>
      <c r="AB15" s="115">
        <f t="shared" si="7"/>
        <v>-1.1754099999999994</v>
      </c>
      <c r="AD15" s="1"/>
      <c r="AE15" s="178"/>
      <c r="AF15" s="180"/>
      <c r="AG15" s="180"/>
      <c r="AH15" s="180"/>
      <c r="AI15" s="181"/>
      <c r="AJ15" s="180"/>
      <c r="AK15" s="192"/>
      <c r="AL15" s="178"/>
      <c r="AM15" s="178"/>
      <c r="AN15" s="178"/>
      <c r="AO15" s="1"/>
      <c r="AP15" s="178"/>
      <c r="AQ15" s="128"/>
      <c r="AR15" s="178"/>
      <c r="AS15" s="178"/>
      <c r="AT15" s="128"/>
      <c r="AW15">
        <f t="shared" si="13"/>
        <v>2010</v>
      </c>
      <c r="AX15" s="191"/>
      <c r="AY15" s="185"/>
      <c r="AZ15" s="185"/>
    </row>
    <row r="16" spans="1:54" x14ac:dyDescent="0.25">
      <c r="A16" s="73"/>
      <c r="B16" s="74"/>
      <c r="C16" s="75">
        <v>2011</v>
      </c>
      <c r="D16" s="49">
        <v>1.0009999999999999</v>
      </c>
      <c r="E16" s="11">
        <v>-2.1535000000000002</v>
      </c>
      <c r="F16" s="11">
        <v>0.97629999999999995</v>
      </c>
      <c r="G16" s="89">
        <f t="shared" si="17"/>
        <v>2153.5000000002374</v>
      </c>
      <c r="H16" s="90">
        <f t="shared" si="0"/>
        <v>-2.1392800000000012</v>
      </c>
      <c r="I16" s="49"/>
      <c r="J16" s="11"/>
      <c r="K16" s="11"/>
      <c r="L16" s="22"/>
      <c r="M16" s="23"/>
      <c r="N16" s="49"/>
      <c r="O16" s="11"/>
      <c r="P16" s="11"/>
      <c r="Q16" s="29"/>
      <c r="R16" s="30"/>
      <c r="S16" s="49"/>
      <c r="T16" s="11"/>
      <c r="U16" s="11"/>
      <c r="V16" s="101"/>
      <c r="W16" s="102"/>
      <c r="X16" s="49">
        <v>0.77500000000000002</v>
      </c>
      <c r="Y16" s="11">
        <v>1.5608</v>
      </c>
      <c r="Z16" s="11">
        <v>0.73640000000000005</v>
      </c>
      <c r="AA16" s="114">
        <f t="shared" si="6"/>
        <v>6.9368888888888893</v>
      </c>
      <c r="AB16" s="115">
        <f t="shared" si="7"/>
        <v>-1.564449999999999</v>
      </c>
      <c r="AD16" s="46" t="s">
        <v>7</v>
      </c>
      <c r="AE16" s="179" t="s">
        <v>8</v>
      </c>
      <c r="AF16" s="180"/>
      <c r="AG16" s="180"/>
      <c r="AH16" s="180"/>
      <c r="AI16" s="181"/>
      <c r="AJ16" s="180"/>
      <c r="AK16" s="192"/>
      <c r="AL16" s="178"/>
      <c r="AM16" s="178"/>
      <c r="AN16" s="178"/>
      <c r="AO16" s="1"/>
      <c r="AP16" s="178"/>
      <c r="AQ16" s="128"/>
      <c r="AR16" s="178"/>
      <c r="AS16" s="178"/>
      <c r="AT16" s="128"/>
      <c r="AW16">
        <f t="shared" si="13"/>
        <v>2011</v>
      </c>
      <c r="AX16" s="191"/>
      <c r="AY16" s="185"/>
      <c r="AZ16" s="185"/>
    </row>
    <row r="17" spans="1:52" x14ac:dyDescent="0.25">
      <c r="A17" s="73"/>
      <c r="B17" s="74"/>
      <c r="C17" s="75">
        <v>2012</v>
      </c>
      <c r="D17" s="49">
        <v>1.0241</v>
      </c>
      <c r="E17" s="11">
        <v>-3.1755</v>
      </c>
      <c r="F17" s="11">
        <v>0.99</v>
      </c>
      <c r="G17" s="89">
        <f t="shared" si="17"/>
        <v>131.76348547717836</v>
      </c>
      <c r="H17" s="90">
        <f t="shared" si="0"/>
        <v>-2.8327979999999986</v>
      </c>
      <c r="I17" s="49">
        <v>0.98729999999999996</v>
      </c>
      <c r="J17" s="11">
        <v>-3.5476000000000001</v>
      </c>
      <c r="K17" s="11">
        <v>0.97670000000000001</v>
      </c>
      <c r="L17" s="22">
        <f t="shared" si="25"/>
        <v>-279.33858267716437</v>
      </c>
      <c r="M17" s="23">
        <f t="shared" si="1"/>
        <v>-3.6657099999999998</v>
      </c>
      <c r="N17" s="49">
        <v>0.99580000000000002</v>
      </c>
      <c r="O17" s="11">
        <v>-3.6638999999999999</v>
      </c>
      <c r="P17" s="11">
        <v>0.98280000000000001</v>
      </c>
      <c r="Q17" s="29">
        <f>O17/(1-N17)</f>
        <v>-872.35714285714664</v>
      </c>
      <c r="R17" s="30">
        <f t="shared" si="3"/>
        <v>-3.7482780000000027</v>
      </c>
      <c r="S17" s="49">
        <v>0.92190000000000005</v>
      </c>
      <c r="T17" s="11">
        <v>0.78749999999999998</v>
      </c>
      <c r="U17" s="11">
        <v>0.82099999999999995</v>
      </c>
      <c r="V17" s="101">
        <f>T17/(1-S17)</f>
        <v>10.083226632522413</v>
      </c>
      <c r="W17" s="102">
        <f>-(W$3-(S17*W$3+T17))</f>
        <v>-6.2227999999999284E-2</v>
      </c>
      <c r="X17" s="49">
        <v>0.1229</v>
      </c>
      <c r="Y17" s="11">
        <v>8.2273999999999994</v>
      </c>
      <c r="Z17" s="11">
        <v>1.7500000000000002E-2</v>
      </c>
      <c r="AA17" s="114">
        <f t="shared" si="6"/>
        <v>9.380230304412267</v>
      </c>
      <c r="AB17" s="115">
        <f t="shared" si="7"/>
        <v>-3.9555190000000007</v>
      </c>
      <c r="AD17" s="1"/>
      <c r="AE17" s="178" t="s">
        <v>45</v>
      </c>
      <c r="AF17" s="180">
        <f>D52</f>
        <v>0.94569999999999999</v>
      </c>
      <c r="AG17" s="180">
        <f t="shared" ref="AG17:AH17" si="56">E52</f>
        <v>-1.879999999999997E-2</v>
      </c>
      <c r="AH17" s="180">
        <f t="shared" si="56"/>
        <v>0.99481157950079868</v>
      </c>
      <c r="AI17" s="181">
        <f>I52</f>
        <v>0.97128571428571431</v>
      </c>
      <c r="AJ17" s="181">
        <f t="shared" ref="AJ17:AK17" si="57">J52</f>
        <v>-0.26844285714285715</v>
      </c>
      <c r="AK17" s="181">
        <f t="shared" si="57"/>
        <v>0.98042318263819583</v>
      </c>
      <c r="AL17" s="37">
        <f>N52</f>
        <v>0.93494285714285719</v>
      </c>
      <c r="AM17" s="37">
        <f t="shared" ref="AM17:AN17" si="58">O52</f>
        <v>0.54111428571428577</v>
      </c>
      <c r="AN17" s="37">
        <f t="shared" si="58"/>
        <v>0.93599278285613352</v>
      </c>
      <c r="AO17" s="44">
        <f>S52</f>
        <v>0.97862857142857151</v>
      </c>
      <c r="AP17" s="44">
        <f t="shared" ref="AP17:AQ17" si="59">T52</f>
        <v>-3.3028571428571442E-2</v>
      </c>
      <c r="AQ17" s="44">
        <f t="shared" si="59"/>
        <v>0.48242265877571394</v>
      </c>
      <c r="AR17" s="37">
        <f>X52</f>
        <v>0.89639999999999997</v>
      </c>
      <c r="AS17" s="37">
        <f t="shared" ref="AS17:AT17" si="60">Y52</f>
        <v>0.30784285714285714</v>
      </c>
      <c r="AT17" s="37">
        <f t="shared" si="60"/>
        <v>0.93270302020375473</v>
      </c>
      <c r="AW17">
        <f t="shared" si="13"/>
        <v>2012</v>
      </c>
      <c r="AX17" s="191">
        <f t="shared" si="14"/>
        <v>0.99146414942759586</v>
      </c>
      <c r="AY17" s="194">
        <f>I17/X17</f>
        <v>8.0333604556550036</v>
      </c>
      <c r="AZ17" s="185">
        <f t="shared" si="16"/>
        <v>0.92190000000000005</v>
      </c>
    </row>
    <row r="18" spans="1:52" x14ac:dyDescent="0.25">
      <c r="A18" s="76"/>
      <c r="B18" s="77"/>
      <c r="C18" s="78">
        <v>2013</v>
      </c>
      <c r="D18" s="79">
        <v>0.98060000000000003</v>
      </c>
      <c r="E18" s="14">
        <v>-3.3147000000000002</v>
      </c>
      <c r="F18" s="14">
        <v>0.98429999999999995</v>
      </c>
      <c r="G18" s="91">
        <f t="shared" si="17"/>
        <v>-170.86082474226828</v>
      </c>
      <c r="H18" s="92">
        <f t="shared" si="0"/>
        <v>-3.5905679999999993</v>
      </c>
      <c r="I18" s="79">
        <v>1.0138</v>
      </c>
      <c r="J18" s="14">
        <v>-3.8010999999999999</v>
      </c>
      <c r="K18" s="14">
        <v>0.98140000000000005</v>
      </c>
      <c r="L18" s="24">
        <f t="shared" si="25"/>
        <v>275.44202898550657</v>
      </c>
      <c r="M18" s="26">
        <f t="shared" si="1"/>
        <v>-3.6727600000000002</v>
      </c>
      <c r="N18" s="79">
        <v>1.0058</v>
      </c>
      <c r="O18" s="14">
        <v>-3.5019999999999998</v>
      </c>
      <c r="P18" s="14">
        <v>0.98729999999999996</v>
      </c>
      <c r="Q18" s="31">
        <f>O18/(1-N18)</f>
        <v>603.79310344827297</v>
      </c>
      <c r="R18" s="33">
        <f t="shared" si="3"/>
        <v>-3.3854779999999991</v>
      </c>
      <c r="S18" s="79">
        <v>0.92049999999999998</v>
      </c>
      <c r="T18" s="14">
        <v>1.0218</v>
      </c>
      <c r="U18" s="14">
        <v>0.76400000000000001</v>
      </c>
      <c r="V18" s="103">
        <f>T18/(1-S18)</f>
        <v>12.852830188679244</v>
      </c>
      <c r="W18" s="104">
        <f t="shared" si="5"/>
        <v>0.15684000000000076</v>
      </c>
      <c r="X18" s="79">
        <v>0.45219999999999999</v>
      </c>
      <c r="Y18" s="14">
        <v>6.6769999999999996</v>
      </c>
      <c r="Z18" s="14">
        <v>9.1800000000000007E-2</v>
      </c>
      <c r="AA18" s="116">
        <f t="shared" si="6"/>
        <v>12.188755020080318</v>
      </c>
      <c r="AB18" s="117">
        <f t="shared" si="7"/>
        <v>-0.93194200000000116</v>
      </c>
      <c r="AD18" s="1"/>
      <c r="AE18" s="178" t="s">
        <v>46</v>
      </c>
      <c r="AF18" s="180">
        <f>D53</f>
        <v>1.6858486629249114E-2</v>
      </c>
      <c r="AG18" s="180">
        <f t="shared" ref="AG18" si="61">E53</f>
        <v>0.78833700734067869</v>
      </c>
      <c r="AH18" s="180">
        <f t="shared" ref="AH18" si="62">F53</f>
        <v>1.4466093361473157E-3</v>
      </c>
      <c r="AI18" s="181">
        <f>I53</f>
        <v>2.0657820207231101E-2</v>
      </c>
      <c r="AJ18" s="181">
        <f t="shared" ref="AJ18" si="63">J53</f>
        <v>0.96718366958622992</v>
      </c>
      <c r="AK18" s="181">
        <f t="shared" ref="AK18" si="64">K53</f>
        <v>5.654817794210008E-3</v>
      </c>
      <c r="AL18" s="37">
        <f>N53</f>
        <v>7.0171258615720211E-2</v>
      </c>
      <c r="AM18" s="37">
        <f t="shared" ref="AM18" si="65">O53</f>
        <v>0.87278366315976108</v>
      </c>
      <c r="AN18" s="37">
        <f t="shared" ref="AN18" si="66">P53</f>
        <v>0.13543431460094801</v>
      </c>
      <c r="AO18" s="44">
        <f>S53</f>
        <v>0.32681786730969481</v>
      </c>
      <c r="AP18" s="44">
        <f t="shared" ref="AP18" si="67">T53</f>
        <v>4.4057673471420227</v>
      </c>
      <c r="AQ18" s="44">
        <f t="shared" ref="AQ18" si="68">U53</f>
        <v>0.31754680982269612</v>
      </c>
      <c r="AR18" s="37">
        <f>X53</f>
        <v>8.4735115633535141E-2</v>
      </c>
      <c r="AS18" s="37">
        <f t="shared" ref="AS18" si="69">Y53</f>
        <v>0.90569635719073716</v>
      </c>
      <c r="AT18" s="37">
        <f t="shared" ref="AT18" si="70">Z53</f>
        <v>2.3431453219977638E-2</v>
      </c>
      <c r="AW18">
        <f t="shared" si="13"/>
        <v>2013</v>
      </c>
      <c r="AX18" s="191">
        <f t="shared" si="14"/>
        <v>1.007953867568105</v>
      </c>
      <c r="AY18" s="194">
        <f t="shared" si="15"/>
        <v>2.2419283502874836</v>
      </c>
      <c r="AZ18" s="185">
        <f t="shared" si="16"/>
        <v>0.92049999999999998</v>
      </c>
    </row>
    <row r="19" spans="1:52" x14ac:dyDescent="0.25">
      <c r="A19" s="73"/>
      <c r="B19" s="80" t="s">
        <v>45</v>
      </c>
      <c r="C19" s="75"/>
      <c r="D19" s="93">
        <f>AVERAGE(D4:D18)</f>
        <v>1.0013266666666667</v>
      </c>
      <c r="E19" s="93">
        <f>AVERAGE(E4:E18)</f>
        <v>-2.6336933333333339</v>
      </c>
      <c r="F19" s="18">
        <f>GEOMEAN(F4:F18)</f>
        <v>0.98137911476387552</v>
      </c>
      <c r="G19" s="89"/>
      <c r="H19" s="93">
        <f>AVERAGE(H4:H18)</f>
        <v>-2.6148281333333325</v>
      </c>
      <c r="I19" s="93">
        <f t="shared" ref="I19" si="71">AVERAGE(I5:I18)</f>
        <v>0.99621111111111127</v>
      </c>
      <c r="J19" s="93">
        <f t="shared" ref="J19" si="72">AVERAGE(J5:J18)</f>
        <v>-2.9470444444444448</v>
      </c>
      <c r="K19" s="18">
        <f>GEOMEAN(K4:K18)</f>
        <v>0.97112408834718067</v>
      </c>
      <c r="L19" s="22"/>
      <c r="M19" s="110">
        <f>AVERAGE(M4:M18)</f>
        <v>-3.0103160000000004</v>
      </c>
      <c r="N19" s="93">
        <f>AVERAGE(N5:N18)</f>
        <v>0.97157777777777787</v>
      </c>
      <c r="O19" s="93">
        <f t="shared" ref="O19" si="73">AVERAGE(O5:O18)</f>
        <v>-2.2256666666666667</v>
      </c>
      <c r="P19" s="18">
        <f>GEOMEAN(P4:P18)</f>
        <v>0.92805992606781307</v>
      </c>
      <c r="Q19" s="29"/>
      <c r="R19" s="108">
        <f>AVERAGE(R5:R18)</f>
        <v>-2.7966691111111115</v>
      </c>
      <c r="S19" s="93">
        <f t="shared" ref="S19:T19" si="74">AVERAGE(S5:S18)</f>
        <v>0.88049999999999995</v>
      </c>
      <c r="T19" s="93">
        <f t="shared" si="74"/>
        <v>1.4350555555555558</v>
      </c>
      <c r="U19" s="18">
        <f>GEOMEAN(U4:U18)</f>
        <v>0.61458129655863991</v>
      </c>
      <c r="V19" s="102"/>
      <c r="W19" s="105">
        <f>AVERAGE(W5:W18)</f>
        <v>0.13489555555555555</v>
      </c>
      <c r="X19" s="93">
        <f t="shared" ref="X19:Y19" si="75">AVERAGE(X4:X18)</f>
        <v>0.75051999999999996</v>
      </c>
      <c r="Y19" s="93">
        <f t="shared" si="75"/>
        <v>1.9094173333333333</v>
      </c>
      <c r="Z19" s="18">
        <f>GEOMEAN(Z4:Z16)</f>
        <v>0.7658455640592472</v>
      </c>
      <c r="AA19" s="114"/>
      <c r="AB19" s="118">
        <f>AVERAGE(AB4:AB16)</f>
        <v>-1.4192643846153852</v>
      </c>
      <c r="AD19" s="1"/>
      <c r="AE19" s="178"/>
      <c r="AF19" s="180"/>
      <c r="AG19" s="180"/>
      <c r="AH19" s="180"/>
      <c r="AI19" s="181"/>
      <c r="AJ19" s="180"/>
      <c r="AK19" s="192"/>
      <c r="AL19" s="178"/>
      <c r="AM19" s="178"/>
      <c r="AN19" s="178"/>
      <c r="AO19" s="1"/>
      <c r="AP19" s="178"/>
      <c r="AQ19" s="128"/>
      <c r="AR19" s="178"/>
      <c r="AS19" s="178"/>
      <c r="AT19" s="128"/>
      <c r="AV19" t="s">
        <v>127</v>
      </c>
      <c r="AX19" s="193">
        <f>AVERAGE(AX4:AX11)</f>
        <v>1.0717627135980139</v>
      </c>
      <c r="AY19" s="193">
        <f t="shared" ref="AY19:AZ19" si="76">AVERAGE(AY4:AY11)</f>
        <v>1.2204775815091793</v>
      </c>
      <c r="AZ19" s="193">
        <f t="shared" si="76"/>
        <v>0.79926249999999999</v>
      </c>
    </row>
    <row r="20" spans="1:52" x14ac:dyDescent="0.25">
      <c r="A20" s="76"/>
      <c r="B20" s="81" t="s">
        <v>46</v>
      </c>
      <c r="C20" s="78"/>
      <c r="D20" s="94">
        <f>STDEV(D4:D18)</f>
        <v>3.1609276817927703E-2</v>
      </c>
      <c r="E20" s="94">
        <f>STDEV(E4:E18)</f>
        <v>0.68708651302506996</v>
      </c>
      <c r="F20" s="19">
        <f>STDEV(F4:F18)</f>
        <v>1.0607858722035596E-2</v>
      </c>
      <c r="G20" s="91"/>
      <c r="H20" s="94">
        <f>STDEV(H4:H18)</f>
        <v>0.60652245837042018</v>
      </c>
      <c r="I20" s="94">
        <f t="shared" ref="I20:J20" si="77">STDEV(I5:I18)</f>
        <v>4.0440061957310473E-2</v>
      </c>
      <c r="J20" s="94">
        <f t="shared" si="77"/>
        <v>0.67841946852797164</v>
      </c>
      <c r="K20" s="19">
        <f>STDEV(K4:K18)</f>
        <v>1.092680699523477E-2</v>
      </c>
      <c r="L20" s="24"/>
      <c r="M20" s="111">
        <f>STDEV(M4:M18)</f>
        <v>0.6561931591840906</v>
      </c>
      <c r="N20" s="94">
        <f t="shared" ref="N20:O20" si="78">STDEV(N5:N18)</f>
        <v>2.8908293696523226E-2</v>
      </c>
      <c r="O20" s="94">
        <f t="shared" si="78"/>
        <v>1.1231107247284218</v>
      </c>
      <c r="P20" s="19">
        <f>STDEV(P4:P18)</f>
        <v>0.11822010028379687</v>
      </c>
      <c r="Q20" s="31"/>
      <c r="R20" s="109">
        <f>STDEV(R5:R18)</f>
        <v>0.86332810383458014</v>
      </c>
      <c r="S20" s="94">
        <f t="shared" ref="S20:T20" si="79">STDEV(S5:S18)</f>
        <v>5.8893654157302917E-2</v>
      </c>
      <c r="T20" s="94">
        <f t="shared" si="79"/>
        <v>0.73115328952127234</v>
      </c>
      <c r="U20" s="19">
        <f>STDEV(U4:U18)</f>
        <v>0.19755990483901334</v>
      </c>
      <c r="V20" s="104"/>
      <c r="W20" s="106">
        <f>STDEV(W5:W18)</f>
        <v>0.29446327740106676</v>
      </c>
      <c r="X20" s="94">
        <f t="shared" ref="X20:Y20" si="80">STDEV(X4:X18)</f>
        <v>0.20906547573154463</v>
      </c>
      <c r="Y20" s="94">
        <f t="shared" si="80"/>
        <v>2.4791797670527664</v>
      </c>
      <c r="Z20" s="19">
        <f>STDEV(Z4:Z16)</f>
        <v>5.071414737121923E-2</v>
      </c>
      <c r="AA20" s="116"/>
      <c r="AB20" s="119">
        <f>STDEV(AB4:AB16)</f>
        <v>0.52609173723419156</v>
      </c>
      <c r="AD20" s="1" t="s">
        <v>9</v>
      </c>
      <c r="AE20" s="178" t="s">
        <v>10</v>
      </c>
      <c r="AF20" s="180"/>
      <c r="AG20" s="180"/>
      <c r="AH20" s="180"/>
      <c r="AI20" s="181"/>
      <c r="AJ20" s="180"/>
      <c r="AK20" s="192"/>
      <c r="AL20" s="178"/>
      <c r="AM20" s="178"/>
      <c r="AN20" s="178"/>
      <c r="AO20" s="1"/>
      <c r="AP20" s="178"/>
      <c r="AQ20" s="128"/>
      <c r="AR20" s="178"/>
      <c r="AS20" s="178"/>
      <c r="AT20" s="128"/>
      <c r="AV20" t="s">
        <v>128</v>
      </c>
      <c r="AX20" s="193">
        <f>STDEV(AX4:AX11)</f>
        <v>0.11508257589525527</v>
      </c>
      <c r="AY20" s="193">
        <f t="shared" ref="AY20:AZ20" si="81">STDEV(AY4:AY11)</f>
        <v>8.6562598091981247E-2</v>
      </c>
      <c r="AZ20" s="193">
        <f t="shared" si="81"/>
        <v>0.20522800517264411</v>
      </c>
    </row>
    <row r="21" spans="1:52" x14ac:dyDescent="0.25">
      <c r="A21" s="46" t="s">
        <v>5</v>
      </c>
      <c r="B21" s="47" t="s">
        <v>3</v>
      </c>
      <c r="C21" s="48">
        <v>1999</v>
      </c>
      <c r="D21" s="49">
        <v>0.96140000000000003</v>
      </c>
      <c r="E21" s="11">
        <v>0.2019</v>
      </c>
      <c r="F21" s="11">
        <v>0.99860000000000004</v>
      </c>
      <c r="G21" s="89">
        <f t="shared" si="17"/>
        <v>5.2305699481865329</v>
      </c>
      <c r="H21" s="90">
        <f>-(H$3-(D21*H$3+E21))</f>
        <v>-0.34699200000000019</v>
      </c>
      <c r="I21" s="49">
        <v>0.96650000000000003</v>
      </c>
      <c r="J21" s="11">
        <v>-0.31719999999999998</v>
      </c>
      <c r="K21" s="11">
        <v>0.98870000000000002</v>
      </c>
      <c r="L21" s="22">
        <f t="shared" ref="L21:L32" si="82">J21/(1-I21)</f>
        <v>-9.4686567164179181</v>
      </c>
      <c r="M21" s="23">
        <f>-(M$3-(I21*M$3+J21))</f>
        <v>-0.62875000000000014</v>
      </c>
      <c r="N21" s="49">
        <v>0.93559999999999999</v>
      </c>
      <c r="O21" s="11">
        <v>0.51139999999999997</v>
      </c>
      <c r="P21" s="11">
        <v>0.98660000000000003</v>
      </c>
      <c r="Q21" s="29">
        <f t="shared" ref="Q21:Q32" si="83">O21/(1-N21)</f>
        <v>7.9409937888198741</v>
      </c>
      <c r="R21" s="30">
        <f>-(R$3-(N21*R$3+O21))</f>
        <v>-0.78239600000000209</v>
      </c>
      <c r="S21" s="49">
        <v>0.9335</v>
      </c>
      <c r="T21" s="11">
        <v>0.56220000000000003</v>
      </c>
      <c r="U21" s="11">
        <v>0.91439999999999999</v>
      </c>
      <c r="V21" s="101">
        <f t="shared" ref="V21:V32" si="84">T21/(1-S21)</f>
        <v>8.4541353383458642</v>
      </c>
      <c r="W21" s="102">
        <f>-(W$3-(S21*W$3+T21))</f>
        <v>-0.16131999999999991</v>
      </c>
      <c r="X21" s="49">
        <v>0.92369999999999997</v>
      </c>
      <c r="Y21" s="11">
        <v>0.48599999999999999</v>
      </c>
      <c r="Z21" s="11">
        <v>0.88619999999999999</v>
      </c>
      <c r="AA21" s="114">
        <f t="shared" ref="AA21:AA32" si="85">Y21/(1-X21)</f>
        <v>6.3695937090432473</v>
      </c>
      <c r="AB21" s="115">
        <f>-(AB$3-(X21*AB$3+Y21))</f>
        <v>-0.5738070000000004</v>
      </c>
      <c r="AD21" s="1"/>
      <c r="AE21" s="178" t="s">
        <v>45</v>
      </c>
      <c r="AF21" s="180">
        <f>D61</f>
        <v>0.96818571428571432</v>
      </c>
      <c r="AG21" s="180">
        <f t="shared" ref="AG21:AH21" si="86">E61</f>
        <v>-0.37024285714285721</v>
      </c>
      <c r="AH21" s="180">
        <f t="shared" si="86"/>
        <v>0.98854827383644606</v>
      </c>
      <c r="AI21" s="181">
        <f>I61</f>
        <v>0.96984999999999999</v>
      </c>
      <c r="AJ21" s="181">
        <f t="shared" ref="AJ21:AK21" si="87">J61</f>
        <v>-1.11995</v>
      </c>
      <c r="AK21" s="181">
        <f t="shared" si="87"/>
        <v>0.96912136494868384</v>
      </c>
      <c r="AL21" s="37">
        <f>N61</f>
        <v>0.96140000000000003</v>
      </c>
      <c r="AM21" s="37">
        <f t="shared" ref="AM21:AN21" si="88">O61</f>
        <v>0.40360000000000007</v>
      </c>
      <c r="AN21" s="37">
        <f t="shared" si="88"/>
        <v>0.98132095667014063</v>
      </c>
      <c r="AO21" s="44">
        <f>S61</f>
        <v>0.9375</v>
      </c>
      <c r="AP21" s="44">
        <f t="shared" ref="AP21:AQ21" si="89">T61</f>
        <v>1.72845</v>
      </c>
      <c r="AQ21" s="44">
        <f t="shared" si="89"/>
        <v>0.79395862612607215</v>
      </c>
      <c r="AR21" s="37">
        <f>X61</f>
        <v>0.87724285714285721</v>
      </c>
      <c r="AS21" s="37">
        <f t="shared" ref="AS21:AT21" si="90">Y61</f>
        <v>0.45657142857142868</v>
      </c>
      <c r="AT21" s="37">
        <f t="shared" si="90"/>
        <v>0.88656224019683105</v>
      </c>
      <c r="AV21" t="str">
        <f>A21</f>
        <v>21-117-0007</v>
      </c>
      <c r="AW21">
        <f t="shared" si="13"/>
        <v>1999</v>
      </c>
      <c r="AX21" s="191">
        <f t="shared" ref="AX21:AX32" si="91">I21/N21</f>
        <v>1.0330269345874306</v>
      </c>
      <c r="AY21" s="185">
        <f t="shared" ref="AY21:AY32" si="92">I21/X21</f>
        <v>1.0463353902782289</v>
      </c>
      <c r="AZ21" s="185">
        <f t="shared" ref="AZ21:AZ32" si="93">S21</f>
        <v>0.9335</v>
      </c>
    </row>
    <row r="22" spans="1:52" x14ac:dyDescent="0.25">
      <c r="A22" s="46"/>
      <c r="B22" s="47"/>
      <c r="C22" s="48">
        <v>2000</v>
      </c>
      <c r="D22" s="49">
        <v>0.98040000000000005</v>
      </c>
      <c r="E22" s="11">
        <v>2.8400000000000002E-2</v>
      </c>
      <c r="F22" s="11">
        <v>0.99880000000000002</v>
      </c>
      <c r="G22" s="89">
        <f t="shared" si="17"/>
        <v>1.4489795918367385</v>
      </c>
      <c r="H22" s="90">
        <f t="shared" ref="H22:H31" si="94">-(H$3-(D22*H$3+E22))</f>
        <v>-0.2503119999999992</v>
      </c>
      <c r="I22" s="49">
        <v>0.98470000000000002</v>
      </c>
      <c r="J22" s="11">
        <v>-0.26950000000000002</v>
      </c>
      <c r="K22" s="11">
        <v>0.99539999999999995</v>
      </c>
      <c r="L22" s="22">
        <f t="shared" si="82"/>
        <v>-17.614379084967343</v>
      </c>
      <c r="M22" s="23">
        <f t="shared" ref="M22:M31" si="95">-(M$3-(I22*M$3+J22))</f>
        <v>-0.41178999999999988</v>
      </c>
      <c r="N22" s="49">
        <v>0.95109999999999995</v>
      </c>
      <c r="O22" s="11">
        <v>0.2329</v>
      </c>
      <c r="P22" s="11">
        <v>0.99250000000000005</v>
      </c>
      <c r="Q22" s="29">
        <f t="shared" si="83"/>
        <v>4.7627811860940641</v>
      </c>
      <c r="R22" s="30">
        <f t="shared" ref="R22:R31" si="96">-(R$3-(N22*R$3+O22))</f>
        <v>-0.74950099999999864</v>
      </c>
      <c r="S22" s="49">
        <v>0.9728</v>
      </c>
      <c r="T22" s="11">
        <v>-8.4699999999999998E-2</v>
      </c>
      <c r="U22" s="11">
        <v>0.91890000000000005</v>
      </c>
      <c r="V22" s="101">
        <f t="shared" si="84"/>
        <v>-3.1139705882352939</v>
      </c>
      <c r="W22" s="102">
        <f t="shared" ref="W22:W31" si="97">-(W$3-(S22*W$3+T22))</f>
        <v>-0.38063599999999909</v>
      </c>
      <c r="X22" s="49">
        <v>0.89500000000000002</v>
      </c>
      <c r="Y22" s="11">
        <v>1.3360000000000001</v>
      </c>
      <c r="Z22" s="11">
        <v>0.85199999999999998</v>
      </c>
      <c r="AA22" s="114">
        <f t="shared" si="85"/>
        <v>12.723809523809527</v>
      </c>
      <c r="AB22" s="115">
        <f t="shared" ref="AB22:AB32" si="98">-(AB$3-(X22*AB$3+Y22))</f>
        <v>-0.12244999999999884</v>
      </c>
      <c r="AD22" s="1"/>
      <c r="AE22" s="178" t="s">
        <v>46</v>
      </c>
      <c r="AF22" s="180">
        <f>D62</f>
        <v>2.3181488920503538E-2</v>
      </c>
      <c r="AG22" s="180">
        <f t="shared" ref="AG22" si="99">E62</f>
        <v>0.66969540304316177</v>
      </c>
      <c r="AH22" s="180">
        <f t="shared" ref="AH22" si="100">F62</f>
        <v>7.29011071834401E-3</v>
      </c>
      <c r="AI22" s="181">
        <f>I62</f>
        <v>1.8172644276494312E-2</v>
      </c>
      <c r="AJ22" s="181">
        <f t="shared" ref="AJ22" si="101">J62</f>
        <v>0.68370154672927241</v>
      </c>
      <c r="AK22" s="181">
        <f t="shared" ref="AK22" si="102">K62</f>
        <v>1.0535891039679576E-2</v>
      </c>
      <c r="AL22" s="37">
        <f>N62</f>
        <v>4.2567828227430181E-2</v>
      </c>
      <c r="AM22" s="37">
        <f t="shared" ref="AM22" si="103">O62</f>
        <v>1.218627826696896</v>
      </c>
      <c r="AN22" s="37">
        <f t="shared" ref="AN22" si="104">P62</f>
        <v>1.0677312395916868E-2</v>
      </c>
      <c r="AO22" s="44">
        <f>S62</f>
        <v>0.1391586145375118</v>
      </c>
      <c r="AP22" s="44">
        <f t="shared" ref="AP22" si="105">T62</f>
        <v>1.4039605140458902</v>
      </c>
      <c r="AQ22" s="44">
        <f t="shared" ref="AQ22" si="106">U62</f>
        <v>0.10839946955589773</v>
      </c>
      <c r="AR22" s="37">
        <f>X62</f>
        <v>7.765796497339808E-2</v>
      </c>
      <c r="AS22" s="37">
        <f t="shared" ref="AS22" si="107">Y62</f>
        <v>0.70680406930135342</v>
      </c>
      <c r="AT22" s="37">
        <f t="shared" ref="AT22" si="108">Z62</f>
        <v>3.4986419133851414E-2</v>
      </c>
      <c r="AW22">
        <f t="shared" si="13"/>
        <v>2000</v>
      </c>
      <c r="AX22" s="191">
        <f t="shared" si="91"/>
        <v>1.0353275155083588</v>
      </c>
      <c r="AY22" s="185">
        <f t="shared" si="92"/>
        <v>1.1002234636871508</v>
      </c>
      <c r="AZ22" s="185">
        <f t="shared" si="93"/>
        <v>0.9728</v>
      </c>
    </row>
    <row r="23" spans="1:52" x14ac:dyDescent="0.25">
      <c r="A23" s="46"/>
      <c r="B23" s="47"/>
      <c r="C23" s="48">
        <v>2001</v>
      </c>
      <c r="D23" s="49">
        <v>0.99150000000000005</v>
      </c>
      <c r="E23" s="11">
        <v>-0.24729999999999999</v>
      </c>
      <c r="F23" s="11">
        <v>0.99150000000000005</v>
      </c>
      <c r="G23" s="89">
        <f t="shared" si="17"/>
        <v>-29.094117647058987</v>
      </c>
      <c r="H23" s="90">
        <f t="shared" si="94"/>
        <v>-0.36816999999999922</v>
      </c>
      <c r="I23" s="49"/>
      <c r="J23" s="11"/>
      <c r="K23" s="11"/>
      <c r="L23" s="22"/>
      <c r="M23" s="23"/>
      <c r="N23" s="49"/>
      <c r="O23" s="11"/>
      <c r="P23" s="11"/>
      <c r="Q23" s="29"/>
      <c r="R23" s="30"/>
      <c r="S23" s="49"/>
      <c r="T23" s="11"/>
      <c r="U23" s="11"/>
      <c r="V23" s="101"/>
      <c r="W23" s="102"/>
      <c r="X23" s="49">
        <v>0.95909999999999995</v>
      </c>
      <c r="Y23" s="11">
        <v>0.2641</v>
      </c>
      <c r="Z23" s="11">
        <v>0.97719999999999996</v>
      </c>
      <c r="AA23" s="114">
        <f t="shared" si="85"/>
        <v>6.457212713936423</v>
      </c>
      <c r="AB23" s="115">
        <f t="shared" si="98"/>
        <v>-0.30400099999999952</v>
      </c>
      <c r="AD23" s="1"/>
      <c r="AE23" s="178"/>
      <c r="AF23" s="180"/>
      <c r="AG23" s="180"/>
      <c r="AH23" s="180"/>
      <c r="AI23" s="181"/>
      <c r="AJ23" s="180"/>
      <c r="AK23" s="192"/>
      <c r="AL23" s="178"/>
      <c r="AM23" s="178"/>
      <c r="AN23" s="178"/>
      <c r="AO23" s="1"/>
      <c r="AP23" s="178"/>
      <c r="AQ23" s="128"/>
      <c r="AR23" s="178"/>
      <c r="AS23" s="178"/>
      <c r="AT23" s="128"/>
      <c r="AW23">
        <f t="shared" si="13"/>
        <v>2001</v>
      </c>
      <c r="AX23" s="191"/>
      <c r="AY23" s="185"/>
      <c r="AZ23" s="185"/>
    </row>
    <row r="24" spans="1:52" x14ac:dyDescent="0.25">
      <c r="A24" s="46"/>
      <c r="B24" s="47"/>
      <c r="C24" s="48">
        <v>2002</v>
      </c>
      <c r="D24" s="49">
        <v>0.9587</v>
      </c>
      <c r="E24" s="11">
        <v>-0.40579999999999999</v>
      </c>
      <c r="F24" s="11">
        <v>0.99880000000000002</v>
      </c>
      <c r="G24" s="89">
        <f t="shared" si="17"/>
        <v>-9.8256658595641628</v>
      </c>
      <c r="H24" s="90">
        <f t="shared" si="94"/>
        <v>-0.99308599999999991</v>
      </c>
      <c r="I24" s="49">
        <v>0.96840000000000004</v>
      </c>
      <c r="J24" s="11">
        <v>-0.71279999999999999</v>
      </c>
      <c r="K24" s="11">
        <v>0.99390000000000001</v>
      </c>
      <c r="L24" s="22">
        <f t="shared" si="82"/>
        <v>-22.556962025316484</v>
      </c>
      <c r="M24" s="23">
        <f t="shared" si="95"/>
        <v>-1.0066799999999994</v>
      </c>
      <c r="N24" s="49">
        <v>0.94920000000000004</v>
      </c>
      <c r="O24" s="11">
        <v>-0.34010000000000001</v>
      </c>
      <c r="P24" s="11">
        <v>0.99719999999999998</v>
      </c>
      <c r="Q24" s="29">
        <f t="shared" si="83"/>
        <v>-6.6948818897637858</v>
      </c>
      <c r="R24" s="30">
        <f t="shared" si="96"/>
        <v>-1.3606719999999974</v>
      </c>
      <c r="S24" s="49">
        <v>0.97960000000000003</v>
      </c>
      <c r="T24" s="11">
        <v>-0.12759999999999999</v>
      </c>
      <c r="U24" s="11">
        <v>0.95350000000000001</v>
      </c>
      <c r="V24" s="101">
        <f t="shared" si="84"/>
        <v>-6.2549019607843217</v>
      </c>
      <c r="W24" s="102">
        <f t="shared" si="97"/>
        <v>-0.3495519999999992</v>
      </c>
      <c r="X24" s="49">
        <v>1.0051000000000001</v>
      </c>
      <c r="Y24" s="11">
        <v>-0.81510000000000005</v>
      </c>
      <c r="Z24" s="11">
        <v>0.9718</v>
      </c>
      <c r="AA24" s="114">
        <f t="shared" si="85"/>
        <v>159.82352941176146</v>
      </c>
      <c r="AB24" s="115">
        <f t="shared" si="98"/>
        <v>-0.74426099999999806</v>
      </c>
      <c r="AD24" s="1" t="s">
        <v>11</v>
      </c>
      <c r="AE24" s="178" t="s">
        <v>12</v>
      </c>
      <c r="AF24" s="180"/>
      <c r="AG24" s="180"/>
      <c r="AH24" s="180"/>
      <c r="AI24" s="181"/>
      <c r="AJ24" s="180"/>
      <c r="AK24" s="192"/>
      <c r="AL24" s="178"/>
      <c r="AM24" s="178"/>
      <c r="AN24" s="178"/>
      <c r="AO24" s="1"/>
      <c r="AP24" s="178"/>
      <c r="AQ24" s="128"/>
      <c r="AR24" s="178"/>
      <c r="AS24" s="178"/>
      <c r="AT24" s="128"/>
      <c r="AW24">
        <f t="shared" si="13"/>
        <v>2002</v>
      </c>
      <c r="AX24" s="191">
        <f t="shared" si="91"/>
        <v>1.0202275600505688</v>
      </c>
      <c r="AY24" s="185">
        <f t="shared" si="92"/>
        <v>0.96348622027658937</v>
      </c>
      <c r="AZ24" s="185">
        <f t="shared" si="93"/>
        <v>0.97960000000000003</v>
      </c>
    </row>
    <row r="25" spans="1:52" x14ac:dyDescent="0.25">
      <c r="A25" s="46"/>
      <c r="B25" s="47"/>
      <c r="C25" s="48">
        <v>2003</v>
      </c>
      <c r="D25" s="49">
        <v>0.99660000000000004</v>
      </c>
      <c r="E25" s="11">
        <v>0.29720000000000002</v>
      </c>
      <c r="F25" s="11">
        <v>0.99560000000000004</v>
      </c>
      <c r="G25" s="89">
        <f t="shared" si="17"/>
        <v>87.411764705883428</v>
      </c>
      <c r="H25" s="90">
        <f t="shared" si="94"/>
        <v>0.24885200000000118</v>
      </c>
      <c r="I25" s="49">
        <v>1.0199</v>
      </c>
      <c r="J25" s="11">
        <v>8.4000000000000005E-2</v>
      </c>
      <c r="K25" s="11">
        <v>0.9899</v>
      </c>
      <c r="L25" s="22">
        <f t="shared" si="82"/>
        <v>-4.2211055276381853</v>
      </c>
      <c r="M25" s="23">
        <f t="shared" si="95"/>
        <v>0.26906999999999925</v>
      </c>
      <c r="N25" s="49">
        <v>0.96250000000000002</v>
      </c>
      <c r="O25" s="11">
        <v>0.51770000000000005</v>
      </c>
      <c r="P25" s="11">
        <v>0.99470000000000003</v>
      </c>
      <c r="Q25" s="29">
        <f t="shared" si="83"/>
        <v>13.805333333333342</v>
      </c>
      <c r="R25" s="30">
        <f t="shared" si="96"/>
        <v>-0.23567499999999697</v>
      </c>
      <c r="S25" s="49">
        <v>0.93640000000000001</v>
      </c>
      <c r="T25" s="11">
        <v>0.2571</v>
      </c>
      <c r="U25" s="11">
        <v>0.9002</v>
      </c>
      <c r="V25" s="101">
        <f t="shared" si="84"/>
        <v>4.0424528301886795</v>
      </c>
      <c r="W25" s="102">
        <f t="shared" si="97"/>
        <v>-0.43486799999999981</v>
      </c>
      <c r="X25" s="49">
        <v>0.91700000000000004</v>
      </c>
      <c r="Y25" s="11">
        <v>0.1691</v>
      </c>
      <c r="Z25" s="11">
        <v>0.94259999999999999</v>
      </c>
      <c r="AA25" s="114">
        <f t="shared" si="85"/>
        <v>2.0373493975903623</v>
      </c>
      <c r="AB25" s="115">
        <f t="shared" si="98"/>
        <v>-0.98376999999999981</v>
      </c>
      <c r="AD25" s="1"/>
      <c r="AE25" s="178" t="s">
        <v>45</v>
      </c>
      <c r="AF25" s="180">
        <f>D77</f>
        <v>0.97522142857142857</v>
      </c>
      <c r="AG25" s="180">
        <f t="shared" ref="AG25:AH25" si="109">E77</f>
        <v>0.45928571428571435</v>
      </c>
      <c r="AH25" s="180">
        <f t="shared" si="109"/>
        <v>0.99351416515380309</v>
      </c>
      <c r="AI25" s="181">
        <f>I77</f>
        <v>0.96691428571428573</v>
      </c>
      <c r="AJ25" s="181">
        <f t="shared" ref="AJ25:AK25" si="110">J77</f>
        <v>0.27998571428571434</v>
      </c>
      <c r="AK25" s="181">
        <f t="shared" si="110"/>
        <v>0.985815892102202</v>
      </c>
      <c r="AL25" s="37">
        <f>N77</f>
        <v>0.96409999999999996</v>
      </c>
      <c r="AM25" s="37">
        <f t="shared" ref="AM25:AN25" si="111">O77</f>
        <v>0.61305714285714275</v>
      </c>
      <c r="AN25" s="37">
        <f t="shared" si="111"/>
        <v>0.99582714780590953</v>
      </c>
      <c r="AO25" s="44">
        <f>S77</f>
        <v>0.99047142857142845</v>
      </c>
      <c r="AP25" s="44">
        <f t="shared" ref="AP25:AQ25" si="112">T77</f>
        <v>-1.9542857142857188E-2</v>
      </c>
      <c r="AQ25" s="44">
        <f t="shared" si="112"/>
        <v>0.90599756254177766</v>
      </c>
      <c r="AR25" s="37">
        <f>X77</f>
        <v>0.949742857142857</v>
      </c>
      <c r="AS25" s="37">
        <f t="shared" ref="AS25:AT25" si="113">Y77</f>
        <v>1.9224785714285715</v>
      </c>
      <c r="AT25" s="37">
        <f t="shared" si="113"/>
        <v>0.93077485498663248</v>
      </c>
      <c r="AW25">
        <f t="shared" si="13"/>
        <v>2003</v>
      </c>
      <c r="AX25" s="191">
        <f t="shared" si="91"/>
        <v>1.0596363636363637</v>
      </c>
      <c r="AY25" s="185">
        <f t="shared" si="92"/>
        <v>1.1122137404580152</v>
      </c>
      <c r="AZ25" s="185">
        <f t="shared" si="93"/>
        <v>0.93640000000000001</v>
      </c>
    </row>
    <row r="26" spans="1:52" x14ac:dyDescent="0.25">
      <c r="A26" s="46"/>
      <c r="B26" s="47"/>
      <c r="C26" s="48">
        <v>2004</v>
      </c>
      <c r="D26" s="49">
        <v>0.97940000000000005</v>
      </c>
      <c r="E26" s="11">
        <v>-0.31969999999999998</v>
      </c>
      <c r="F26" s="11">
        <v>0.99160000000000004</v>
      </c>
      <c r="G26" s="89">
        <f t="shared" si="17"/>
        <v>-15.519417475728192</v>
      </c>
      <c r="H26" s="90">
        <f t="shared" si="94"/>
        <v>-0.61263199999999784</v>
      </c>
      <c r="I26" s="49">
        <v>0.96579999999999999</v>
      </c>
      <c r="J26" s="11">
        <v>-7.3200000000000001E-2</v>
      </c>
      <c r="K26" s="11">
        <v>0.98519999999999996</v>
      </c>
      <c r="L26" s="22">
        <f t="shared" si="82"/>
        <v>-2.140350877192982</v>
      </c>
      <c r="M26" s="23">
        <f t="shared" si="95"/>
        <v>-0.39126000000000083</v>
      </c>
      <c r="N26" s="49">
        <v>0.96879999999999999</v>
      </c>
      <c r="O26" s="11">
        <v>-0.31690000000000002</v>
      </c>
      <c r="P26" s="11">
        <v>0.99209999999999998</v>
      </c>
      <c r="Q26" s="29">
        <f t="shared" si="83"/>
        <v>-10.157051282051281</v>
      </c>
      <c r="R26" s="30">
        <f t="shared" si="96"/>
        <v>-0.94370800000000088</v>
      </c>
      <c r="S26" s="49">
        <v>0.88329999999999997</v>
      </c>
      <c r="T26" s="11">
        <v>0.70089999999999997</v>
      </c>
      <c r="U26" s="11">
        <v>0.93149999999999999</v>
      </c>
      <c r="V26" s="101">
        <f t="shared" si="84"/>
        <v>6.0059982862039405</v>
      </c>
      <c r="W26" s="102">
        <f t="shared" si="97"/>
        <v>-0.56879599999999897</v>
      </c>
      <c r="X26" s="49">
        <v>0.82350000000000001</v>
      </c>
      <c r="Y26" s="11">
        <v>0.25390000000000001</v>
      </c>
      <c r="Z26" s="11">
        <v>0.81479999999999997</v>
      </c>
      <c r="AA26" s="114">
        <f t="shared" si="85"/>
        <v>1.4385269121813034</v>
      </c>
      <c r="AB26" s="115">
        <f t="shared" si="98"/>
        <v>-2.1976849999999999</v>
      </c>
      <c r="AD26" s="1"/>
      <c r="AE26" s="178" t="s">
        <v>46</v>
      </c>
      <c r="AF26" s="180">
        <f>D78</f>
        <v>2.4687186915527598E-2</v>
      </c>
      <c r="AG26" s="180">
        <f t="shared" ref="AG26" si="114">E78</f>
        <v>0.63969593721385476</v>
      </c>
      <c r="AH26" s="180">
        <f t="shared" ref="AH26" si="115">F78</f>
        <v>3.9382109509910005E-3</v>
      </c>
      <c r="AI26" s="181">
        <f>I78</f>
        <v>3.4463431274875923E-2</v>
      </c>
      <c r="AJ26" s="181">
        <f t="shared" ref="AJ26" si="116">J78</f>
        <v>0.90003937400644007</v>
      </c>
      <c r="AK26" s="181">
        <f t="shared" ref="AK26" si="117">K78</f>
        <v>5.3841478080609651E-3</v>
      </c>
      <c r="AL26" s="37">
        <f>N78</f>
        <v>1.407480017620146E-2</v>
      </c>
      <c r="AM26" s="37">
        <f t="shared" ref="AM26" si="118">O78</f>
        <v>0.74082299023258114</v>
      </c>
      <c r="AN26" s="37">
        <f t="shared" ref="AN26" si="119">P78</f>
        <v>1.8181623375579509E-3</v>
      </c>
      <c r="AO26" s="44">
        <f>S78</f>
        <v>6.3404303594359557E-2</v>
      </c>
      <c r="AP26" s="44">
        <f t="shared" ref="AP26" si="120">T78</f>
        <v>0.53253899968967178</v>
      </c>
      <c r="AQ26" s="44">
        <f t="shared" ref="AQ26" si="121">U78</f>
        <v>4.3002458401484783E-2</v>
      </c>
      <c r="AR26" s="37">
        <f>X78</f>
        <v>0.21825789514060873</v>
      </c>
      <c r="AS26" s="37">
        <f t="shared" ref="AS26" si="122">Y78</f>
        <v>2.656528287700255</v>
      </c>
      <c r="AT26" s="37">
        <f t="shared" ref="AT26" si="123">Z78</f>
        <v>3.1930733509022972E-2</v>
      </c>
      <c r="AW26">
        <f t="shared" si="13"/>
        <v>2004</v>
      </c>
      <c r="AX26" s="191">
        <f t="shared" si="91"/>
        <v>0.99690338563170933</v>
      </c>
      <c r="AY26" s="185">
        <f t="shared" si="92"/>
        <v>1.1727990285367333</v>
      </c>
      <c r="AZ26" s="185">
        <f t="shared" si="93"/>
        <v>0.88329999999999997</v>
      </c>
    </row>
    <row r="27" spans="1:52" x14ac:dyDescent="0.25">
      <c r="A27" s="46"/>
      <c r="B27" s="47"/>
      <c r="C27" s="48">
        <v>2005</v>
      </c>
      <c r="D27" s="49">
        <v>0.97629999999999995</v>
      </c>
      <c r="E27" s="11">
        <v>-0.28120000000000001</v>
      </c>
      <c r="F27" s="11">
        <v>0.99890000000000001</v>
      </c>
      <c r="G27" s="89">
        <f t="shared" si="17"/>
        <v>-11.86497890295356</v>
      </c>
      <c r="H27" s="90">
        <f t="shared" si="94"/>
        <v>-0.61821400000000004</v>
      </c>
      <c r="I27" s="49">
        <v>0.99419999999999997</v>
      </c>
      <c r="J27" s="11">
        <v>-0.59670000000000001</v>
      </c>
      <c r="K27" s="11">
        <v>0.99280000000000002</v>
      </c>
      <c r="L27" s="22">
        <f t="shared" si="82"/>
        <v>-102.8793103448271</v>
      </c>
      <c r="M27" s="23">
        <f t="shared" si="95"/>
        <v>-0.650640000000001</v>
      </c>
      <c r="N27" s="49">
        <v>0.95889999999999997</v>
      </c>
      <c r="O27" s="11">
        <v>-0.2107</v>
      </c>
      <c r="P27" s="11">
        <v>0.99670000000000003</v>
      </c>
      <c r="Q27" s="29">
        <f t="shared" si="83"/>
        <v>-5.1265206812652035</v>
      </c>
      <c r="R27" s="30">
        <f t="shared" si="96"/>
        <v>-1.0363989999999994</v>
      </c>
      <c r="S27" s="49">
        <v>0.99819999999999998</v>
      </c>
      <c r="T27" s="11">
        <v>-0.42759999999999998</v>
      </c>
      <c r="U27" s="11">
        <v>0.92989999999999995</v>
      </c>
      <c r="V27" s="101">
        <f t="shared" si="84"/>
        <v>-237.55555555555242</v>
      </c>
      <c r="W27" s="102">
        <f t="shared" si="97"/>
        <v>-0.44718400000000003</v>
      </c>
      <c r="X27" s="49">
        <v>0.96030000000000004</v>
      </c>
      <c r="Y27" s="11">
        <v>-0.67720000000000002</v>
      </c>
      <c r="Z27" s="11">
        <v>0.96489999999999998</v>
      </c>
      <c r="AA27" s="114">
        <f t="shared" si="85"/>
        <v>-17.057934508816139</v>
      </c>
      <c r="AB27" s="115">
        <f t="shared" si="98"/>
        <v>-1.2286329999999985</v>
      </c>
      <c r="AD27" s="1" t="s">
        <v>13</v>
      </c>
      <c r="AE27" s="178" t="s">
        <v>14</v>
      </c>
      <c r="AF27" s="180"/>
      <c r="AG27" s="180"/>
      <c r="AH27" s="180"/>
      <c r="AI27" s="181"/>
      <c r="AJ27" s="180"/>
      <c r="AK27" s="192"/>
      <c r="AL27" s="178"/>
      <c r="AM27" s="178"/>
      <c r="AN27" s="178"/>
      <c r="AO27" s="1"/>
      <c r="AP27" s="178"/>
      <c r="AQ27" s="128"/>
      <c r="AR27" s="178"/>
      <c r="AS27" s="178"/>
      <c r="AT27" s="128"/>
      <c r="AW27">
        <f t="shared" si="13"/>
        <v>2005</v>
      </c>
      <c r="AX27" s="191">
        <f t="shared" si="91"/>
        <v>1.0368130149129211</v>
      </c>
      <c r="AY27" s="185">
        <f t="shared" si="92"/>
        <v>1.035301468291159</v>
      </c>
      <c r="AZ27" s="185">
        <f t="shared" si="93"/>
        <v>0.99819999999999998</v>
      </c>
    </row>
    <row r="28" spans="1:52" x14ac:dyDescent="0.25">
      <c r="A28" s="46"/>
      <c r="B28" s="47"/>
      <c r="C28" s="48">
        <v>2006</v>
      </c>
      <c r="D28" s="49">
        <v>1.0302</v>
      </c>
      <c r="E28" s="11">
        <v>-0.50309999999999999</v>
      </c>
      <c r="F28" s="11">
        <v>0.99370000000000003</v>
      </c>
      <c r="G28" s="89">
        <f t="shared" si="17"/>
        <v>16.658940397350989</v>
      </c>
      <c r="H28" s="90">
        <f t="shared" si="94"/>
        <v>-7.3655999999999722E-2</v>
      </c>
      <c r="I28" s="49">
        <v>1.0459000000000001</v>
      </c>
      <c r="J28" s="11">
        <v>-0.58930000000000005</v>
      </c>
      <c r="K28" s="11">
        <v>0.98850000000000005</v>
      </c>
      <c r="L28" s="22">
        <f t="shared" si="82"/>
        <v>12.838779956427002</v>
      </c>
      <c r="M28" s="23">
        <f t="shared" si="95"/>
        <v>-0.16242999999999874</v>
      </c>
      <c r="N28" s="49">
        <v>1.0109999999999999</v>
      </c>
      <c r="O28" s="11">
        <v>-0.69779999999999998</v>
      </c>
      <c r="P28" s="11">
        <v>0.99239999999999995</v>
      </c>
      <c r="Q28" s="29">
        <f t="shared" si="83"/>
        <v>63.43636363636422</v>
      </c>
      <c r="R28" s="30">
        <f t="shared" si="96"/>
        <v>-0.47681000000000395</v>
      </c>
      <c r="S28" s="49">
        <v>1.018</v>
      </c>
      <c r="T28" s="11">
        <v>-0.52090000000000003</v>
      </c>
      <c r="U28" s="11">
        <v>0.91310000000000002</v>
      </c>
      <c r="V28" s="101">
        <f t="shared" si="84"/>
        <v>28.938888888888865</v>
      </c>
      <c r="W28" s="102">
        <f t="shared" si="97"/>
        <v>-0.32505999999999879</v>
      </c>
      <c r="X28" s="49">
        <v>1.0079</v>
      </c>
      <c r="Y28" s="11">
        <v>-0.50270000000000004</v>
      </c>
      <c r="Z28" s="11">
        <v>0.97550000000000003</v>
      </c>
      <c r="AA28" s="114">
        <f t="shared" si="85"/>
        <v>63.632911392404921</v>
      </c>
      <c r="AB28" s="115">
        <f t="shared" si="98"/>
        <v>-0.39296900000000079</v>
      </c>
      <c r="AD28" s="1"/>
      <c r="AE28" s="178"/>
      <c r="AF28" s="180"/>
      <c r="AG28" s="180"/>
      <c r="AH28" s="180"/>
      <c r="AI28" s="181"/>
      <c r="AJ28" s="180"/>
      <c r="AK28" s="192"/>
      <c r="AL28" s="178"/>
      <c r="AM28" s="178"/>
      <c r="AN28" s="178"/>
      <c r="AO28" s="1"/>
      <c r="AP28" s="178"/>
      <c r="AQ28" s="128"/>
      <c r="AR28" s="178"/>
      <c r="AS28" s="178"/>
      <c r="AT28" s="128"/>
      <c r="AW28">
        <f t="shared" si="13"/>
        <v>2006</v>
      </c>
      <c r="AX28" s="191">
        <f t="shared" si="91"/>
        <v>1.0345202769535116</v>
      </c>
      <c r="AY28" s="185">
        <f t="shared" si="92"/>
        <v>1.0377021529913681</v>
      </c>
      <c r="AZ28" s="185">
        <f t="shared" si="93"/>
        <v>1.018</v>
      </c>
    </row>
    <row r="29" spans="1:52" x14ac:dyDescent="0.25">
      <c r="A29" s="46"/>
      <c r="B29" s="47"/>
      <c r="C29" s="48">
        <v>2007</v>
      </c>
      <c r="D29" s="49">
        <v>1.02</v>
      </c>
      <c r="E29" s="11">
        <v>-2.3800000000000002E-2</v>
      </c>
      <c r="F29" s="11">
        <v>0.99139999999999995</v>
      </c>
      <c r="G29" s="89">
        <f t="shared" si="17"/>
        <v>1.1899999999999991</v>
      </c>
      <c r="H29" s="90">
        <f t="shared" si="94"/>
        <v>0.26060000000000016</v>
      </c>
      <c r="I29" s="49">
        <v>1.0443</v>
      </c>
      <c r="J29" s="11">
        <v>-6.1699999999999998E-2</v>
      </c>
      <c r="K29" s="11">
        <v>0.99329999999999996</v>
      </c>
      <c r="L29" s="22">
        <f t="shared" si="82"/>
        <v>1.3927765237020313</v>
      </c>
      <c r="M29" s="23">
        <f t="shared" si="95"/>
        <v>0.35028999999999932</v>
      </c>
      <c r="N29" s="49">
        <v>1.0039</v>
      </c>
      <c r="O29" s="11">
        <v>0.50729999999999997</v>
      </c>
      <c r="P29" s="11">
        <v>0.99299999999999999</v>
      </c>
      <c r="Q29" s="29">
        <f t="shared" si="83"/>
        <v>-130.07692307692258</v>
      </c>
      <c r="R29" s="30">
        <f t="shared" si="96"/>
        <v>0.58565100000000214</v>
      </c>
      <c r="S29" s="49">
        <v>0.9264</v>
      </c>
      <c r="T29" s="11">
        <v>0.92569999999999997</v>
      </c>
      <c r="U29" s="11">
        <v>0.90059999999999996</v>
      </c>
      <c r="V29" s="101">
        <f t="shared" si="84"/>
        <v>12.577445652173912</v>
      </c>
      <c r="W29" s="102">
        <f t="shared" si="97"/>
        <v>0.12493199999999938</v>
      </c>
      <c r="X29" s="49">
        <v>0.95430000000000004</v>
      </c>
      <c r="Y29" s="11">
        <v>-1.55E-2</v>
      </c>
      <c r="Z29" s="11">
        <v>0.97540000000000004</v>
      </c>
      <c r="AA29" s="114">
        <f t="shared" si="85"/>
        <v>-0.33916849015317313</v>
      </c>
      <c r="AB29" s="115">
        <f t="shared" si="98"/>
        <v>-0.65027299999999855</v>
      </c>
      <c r="AD29" s="1" t="s">
        <v>18</v>
      </c>
      <c r="AE29" s="178" t="s">
        <v>19</v>
      </c>
      <c r="AF29" s="180"/>
      <c r="AG29" s="180"/>
      <c r="AH29" s="180"/>
      <c r="AI29" s="181"/>
      <c r="AJ29" s="180"/>
      <c r="AK29" s="192"/>
      <c r="AL29" s="178"/>
      <c r="AM29" s="178"/>
      <c r="AN29" s="178"/>
      <c r="AO29" s="1"/>
      <c r="AP29" s="178"/>
      <c r="AQ29" s="128"/>
      <c r="AR29" s="178"/>
      <c r="AS29" s="178"/>
      <c r="AT29" s="128"/>
      <c r="AW29">
        <f t="shared" si="13"/>
        <v>2007</v>
      </c>
      <c r="AX29" s="191">
        <f t="shared" si="91"/>
        <v>1.0402430520968224</v>
      </c>
      <c r="AY29" s="185">
        <f t="shared" si="92"/>
        <v>1.0943099654196793</v>
      </c>
      <c r="AZ29" s="185">
        <f t="shared" si="93"/>
        <v>0.9264</v>
      </c>
    </row>
    <row r="30" spans="1:52" x14ac:dyDescent="0.25">
      <c r="A30" s="46"/>
      <c r="B30" s="47"/>
      <c r="C30" s="48">
        <v>2008</v>
      </c>
      <c r="D30" s="49">
        <v>0.99550000000000005</v>
      </c>
      <c r="E30" s="11">
        <v>0.25040000000000001</v>
      </c>
      <c r="F30" s="11">
        <v>0.99760000000000004</v>
      </c>
      <c r="G30" s="89">
        <f t="shared" si="17"/>
        <v>55.644444444445085</v>
      </c>
      <c r="H30" s="90">
        <f t="shared" si="94"/>
        <v>0.18641000000000219</v>
      </c>
      <c r="I30" s="49"/>
      <c r="J30" s="11"/>
      <c r="K30" s="11"/>
      <c r="L30" s="22"/>
      <c r="M30" s="23"/>
      <c r="N30" s="49"/>
      <c r="O30" s="11"/>
      <c r="P30" s="11"/>
      <c r="Q30" s="29"/>
      <c r="R30" s="30"/>
      <c r="S30" s="49"/>
      <c r="T30" s="11"/>
      <c r="U30" s="11"/>
      <c r="V30" s="101"/>
      <c r="W30" s="102"/>
      <c r="X30" s="49">
        <v>0.97409999999999997</v>
      </c>
      <c r="Y30" s="11">
        <v>-0.60550000000000004</v>
      </c>
      <c r="Z30" s="11">
        <v>0.91859999999999997</v>
      </c>
      <c r="AA30" s="114">
        <f t="shared" si="85"/>
        <v>-23.378378378378351</v>
      </c>
      <c r="AB30" s="115">
        <f t="shared" si="98"/>
        <v>-0.9652510000000003</v>
      </c>
      <c r="AD30" s="1"/>
      <c r="AE30" s="178" t="s">
        <v>45</v>
      </c>
      <c r="AF30" s="180">
        <f>D88</f>
        <v>0.97383333333333333</v>
      </c>
      <c r="AG30" s="180">
        <f t="shared" ref="AG30:AH30" si="124">E88</f>
        <v>-9.3416666666666662E-2</v>
      </c>
      <c r="AH30" s="180">
        <f t="shared" si="124"/>
        <v>0.99492133586540499</v>
      </c>
      <c r="AI30" s="181">
        <f>I88</f>
        <v>0.98059999999999992</v>
      </c>
      <c r="AJ30" s="181">
        <f t="shared" ref="AJ30:AK30" si="125">J88</f>
        <v>-0.78798333333333337</v>
      </c>
      <c r="AK30" s="181">
        <f t="shared" si="125"/>
        <v>0.98040571597643122</v>
      </c>
      <c r="AL30" s="180">
        <f>N88</f>
        <v>0.97406666666666675</v>
      </c>
      <c r="AM30" s="180">
        <f t="shared" ref="AM30:AN30" si="126">O88</f>
        <v>0.14241666666666666</v>
      </c>
      <c r="AN30" s="180">
        <f t="shared" si="126"/>
        <v>0.99191116349579744</v>
      </c>
      <c r="AO30" s="181">
        <f>S88</f>
        <v>1.03685</v>
      </c>
      <c r="AP30" s="181">
        <f t="shared" ref="AP30:AQ30" si="127">T88</f>
        <v>0.11284999999999999</v>
      </c>
      <c r="AQ30" s="181">
        <f t="shared" si="127"/>
        <v>0.8992341773750111</v>
      </c>
      <c r="AR30" s="180">
        <f>X88</f>
        <v>1.01</v>
      </c>
      <c r="AS30" s="180">
        <f t="shared" ref="AS30:AT30" si="128">Y88</f>
        <v>-4.8716666666666658E-2</v>
      </c>
      <c r="AT30" s="180">
        <f t="shared" si="128"/>
        <v>0.93339768500968301</v>
      </c>
      <c r="AW30">
        <f t="shared" si="13"/>
        <v>2008</v>
      </c>
      <c r="AX30" s="191"/>
      <c r="AY30" s="185"/>
      <c r="AZ30" s="185"/>
    </row>
    <row r="31" spans="1:52" x14ac:dyDescent="0.25">
      <c r="A31" s="46"/>
      <c r="B31" s="47"/>
      <c r="C31" s="48">
        <v>2009</v>
      </c>
      <c r="D31" s="49">
        <v>0.97660000000000002</v>
      </c>
      <c r="E31" s="11">
        <v>0.24340000000000001</v>
      </c>
      <c r="F31" s="11">
        <v>0.99750000000000005</v>
      </c>
      <c r="G31" s="89">
        <f t="shared" si="17"/>
        <v>10.401709401709413</v>
      </c>
      <c r="H31" s="90">
        <f t="shared" si="94"/>
        <v>-8.9348000000001093E-2</v>
      </c>
      <c r="I31" s="49">
        <v>1.0056</v>
      </c>
      <c r="J31" s="11">
        <v>-0.1444</v>
      </c>
      <c r="K31" s="11">
        <v>0.98370000000000002</v>
      </c>
      <c r="L31" s="22">
        <f t="shared" si="82"/>
        <v>25.785714285714057</v>
      </c>
      <c r="M31" s="23">
        <f t="shared" si="95"/>
        <v>-9.2319999999999069E-2</v>
      </c>
      <c r="N31" s="49">
        <v>0.92579999999999996</v>
      </c>
      <c r="O31" s="11">
        <v>1.1834</v>
      </c>
      <c r="P31" s="11">
        <v>0.99309999999999998</v>
      </c>
      <c r="Q31" s="29">
        <f t="shared" si="83"/>
        <v>15.948787061994599</v>
      </c>
      <c r="R31" s="30">
        <f t="shared" si="96"/>
        <v>-0.30727800000000371</v>
      </c>
      <c r="S31" s="49">
        <v>0.83750000000000002</v>
      </c>
      <c r="T31" s="11">
        <v>1.5329999999999999</v>
      </c>
      <c r="U31" s="11">
        <v>0.78810000000000002</v>
      </c>
      <c r="V31" s="101">
        <f t="shared" si="84"/>
        <v>9.4338461538461544</v>
      </c>
      <c r="W31" s="102">
        <f t="shared" si="97"/>
        <v>-0.23500000000000121</v>
      </c>
      <c r="X31" s="49">
        <v>0.85819999999999996</v>
      </c>
      <c r="Y31" s="11">
        <v>0.316</v>
      </c>
      <c r="Z31" s="11">
        <v>0.97099999999999997</v>
      </c>
      <c r="AA31" s="114">
        <f t="shared" si="85"/>
        <v>2.2284908321579686</v>
      </c>
      <c r="AB31" s="115">
        <f t="shared" si="98"/>
        <v>-1.6536019999999994</v>
      </c>
      <c r="AD31" s="1"/>
      <c r="AE31" s="178" t="s">
        <v>46</v>
      </c>
      <c r="AF31" s="180">
        <f>D89</f>
        <v>2.3932293385019919E-2</v>
      </c>
      <c r="AG31" s="180">
        <f t="shared" ref="AG31" si="129">E89</f>
        <v>0.25477203470292153</v>
      </c>
      <c r="AH31" s="180">
        <f t="shared" ref="AH31" si="130">F89</f>
        <v>4.0884855736218837E-3</v>
      </c>
      <c r="AI31" s="181">
        <f>I89</f>
        <v>3.8451631954963879E-2</v>
      </c>
      <c r="AJ31" s="181">
        <f t="shared" ref="AJ31" si="131">J89</f>
        <v>0.18991523811075975</v>
      </c>
      <c r="AK31" s="181">
        <f t="shared" ref="AK31" si="132">K89</f>
        <v>1.0797354173261938E-2</v>
      </c>
      <c r="AL31" s="180">
        <f>N89</f>
        <v>1.5809069127139232E-2</v>
      </c>
      <c r="AM31" s="180">
        <f t="shared" ref="AM31" si="133">O89</f>
        <v>0.40440641150538981</v>
      </c>
      <c r="AN31" s="180">
        <f t="shared" ref="AN31" si="134">P89</f>
        <v>1.1423251142589257E-2</v>
      </c>
      <c r="AO31" s="181">
        <f>S89</f>
        <v>2.8441571686529575E-2</v>
      </c>
      <c r="AP31" s="181">
        <f t="shared" ref="AP31" si="135">T89</f>
        <v>0.23877772718576584</v>
      </c>
      <c r="AQ31" s="181">
        <f t="shared" ref="AQ31" si="136">U89</f>
        <v>1.1917382262896474E-2</v>
      </c>
      <c r="AR31" s="180">
        <f>X89</f>
        <v>1.1228713194306792E-2</v>
      </c>
      <c r="AS31" s="180">
        <f t="shared" ref="AS31" si="137">Y89</f>
        <v>0.29706548380225301</v>
      </c>
      <c r="AT31" s="180">
        <f t="shared" ref="AT31" si="138">Z89</f>
        <v>3.1130631064534984E-2</v>
      </c>
      <c r="AW31">
        <f t="shared" si="13"/>
        <v>2009</v>
      </c>
      <c r="AX31" s="191">
        <f t="shared" si="91"/>
        <v>1.0861957226182761</v>
      </c>
      <c r="AY31" s="185">
        <f t="shared" si="92"/>
        <v>1.1717548357026335</v>
      </c>
      <c r="AZ31" s="185">
        <f t="shared" si="93"/>
        <v>0.83750000000000002</v>
      </c>
    </row>
    <row r="32" spans="1:52" x14ac:dyDescent="0.25">
      <c r="A32" s="50"/>
      <c r="B32" s="51"/>
      <c r="C32" s="82">
        <v>2010</v>
      </c>
      <c r="D32" s="79">
        <v>0.998</v>
      </c>
      <c r="E32" s="14">
        <v>-0.30769999999999997</v>
      </c>
      <c r="F32" s="14">
        <v>0.99850000000000005</v>
      </c>
      <c r="G32" s="91">
        <f t="shared" si="17"/>
        <v>-153.84999999999985</v>
      </c>
      <c r="H32" s="92">
        <f>-(H$3-(D32*H$3+E32))</f>
        <v>-0.33614000000000033</v>
      </c>
      <c r="I32" s="79">
        <v>1.006</v>
      </c>
      <c r="J32" s="14">
        <v>-0.59050000000000002</v>
      </c>
      <c r="K32" s="14">
        <v>0.99260000000000004</v>
      </c>
      <c r="L32" s="24">
        <f t="shared" si="82"/>
        <v>98.416666666666586</v>
      </c>
      <c r="M32" s="25">
        <f>-(M$3-(I32*M$3+J32))</f>
        <v>-0.53470000000000084</v>
      </c>
      <c r="N32" s="79">
        <v>0.98499999999999999</v>
      </c>
      <c r="O32" s="14">
        <v>-0.1467</v>
      </c>
      <c r="P32" s="14">
        <v>0.99690000000000001</v>
      </c>
      <c r="Q32" s="31">
        <f t="shared" si="83"/>
        <v>-9.7799999999999905</v>
      </c>
      <c r="R32" s="32">
        <f>-(R$3-(N32*R$3+O32))</f>
        <v>-0.44804999999999851</v>
      </c>
      <c r="S32" s="79">
        <v>1.0363</v>
      </c>
      <c r="T32" s="14">
        <v>-0.1101</v>
      </c>
      <c r="U32" s="14">
        <v>0.95240000000000002</v>
      </c>
      <c r="V32" s="103">
        <f t="shared" si="84"/>
        <v>3.0330578512396698</v>
      </c>
      <c r="W32" s="107">
        <f>-(W$3-(S32*W$3+T32))</f>
        <v>0.28484400000000143</v>
      </c>
      <c r="X32" s="79">
        <v>0.88100000000000001</v>
      </c>
      <c r="Y32" s="14">
        <v>-9.7500000000000003E-2</v>
      </c>
      <c r="Z32" s="14">
        <v>0.93400000000000005</v>
      </c>
      <c r="AA32" s="116">
        <f t="shared" si="85"/>
        <v>-0.81932773109243706</v>
      </c>
      <c r="AB32" s="120">
        <f t="shared" si="98"/>
        <v>-1.7504100000000005</v>
      </c>
      <c r="AD32" s="1"/>
      <c r="AE32" s="178"/>
      <c r="AF32" s="180"/>
      <c r="AG32" s="180"/>
      <c r="AH32" s="180"/>
      <c r="AI32" s="181"/>
      <c r="AJ32" s="180"/>
      <c r="AK32" s="192"/>
      <c r="AL32" s="178"/>
      <c r="AM32" s="178"/>
      <c r="AN32" s="178"/>
      <c r="AO32" s="1"/>
      <c r="AP32" s="178"/>
      <c r="AQ32" s="128"/>
      <c r="AR32" s="178"/>
      <c r="AS32" s="178"/>
      <c r="AT32" s="128"/>
      <c r="AW32">
        <f t="shared" si="13"/>
        <v>2010</v>
      </c>
      <c r="AX32" s="191">
        <f t="shared" si="91"/>
        <v>1.0213197969543146</v>
      </c>
      <c r="AY32" s="185">
        <f t="shared" si="92"/>
        <v>1.1418842224744608</v>
      </c>
      <c r="AZ32" s="185">
        <f t="shared" si="93"/>
        <v>1.0363</v>
      </c>
    </row>
    <row r="33" spans="1:52" x14ac:dyDescent="0.25">
      <c r="A33" s="73"/>
      <c r="B33" s="80" t="s">
        <v>45</v>
      </c>
      <c r="C33" s="75"/>
      <c r="D33" s="93">
        <f>AVERAGE(D21:D32)</f>
        <v>0.98871666666666658</v>
      </c>
      <c r="E33" s="93">
        <f>AVERAGE(E21:E32)</f>
        <v>-8.8941666666666655E-2</v>
      </c>
      <c r="F33" s="18">
        <f>GEOMEAN(F21:F32)</f>
        <v>0.99603713886183354</v>
      </c>
      <c r="G33" s="89"/>
      <c r="H33" s="93">
        <f>AVERAGE(H21:H32)</f>
        <v>-0.24939066666666618</v>
      </c>
      <c r="I33" s="97">
        <f>AVERAGE(I21:I32)</f>
        <v>1.00013</v>
      </c>
      <c r="J33" s="93">
        <f>AVERAGE(J21:J32)</f>
        <v>-0.32713000000000003</v>
      </c>
      <c r="K33" s="18">
        <f>GEOMEAN(K21:K32)</f>
        <v>0.99039317949173911</v>
      </c>
      <c r="L33" s="22"/>
      <c r="M33" s="110">
        <f>AVERAGE(M21:M32)</f>
        <v>-0.32592100000000013</v>
      </c>
      <c r="N33" s="93">
        <f>AVERAGE(N21:N32)</f>
        <v>0.96517999999999993</v>
      </c>
      <c r="O33" s="93">
        <f>AVERAGE(O21:O32)</f>
        <v>0.12404999999999999</v>
      </c>
      <c r="P33" s="18">
        <f>GEOMEAN(P21:P32)</f>
        <v>0.99351550782944942</v>
      </c>
      <c r="Q33" s="29"/>
      <c r="R33" s="108">
        <f>AVERAGE(R21:R32)</f>
        <v>-0.57548379999999999</v>
      </c>
      <c r="S33" s="93">
        <f>AVERAGE(S21:S32)</f>
        <v>0.95220000000000005</v>
      </c>
      <c r="T33" s="93">
        <f>AVERAGE(T21:T32)</f>
        <v>0.27079999999999999</v>
      </c>
      <c r="U33" s="18">
        <f>GEOMEAN(U21:U32)</f>
        <v>0.90910370591702072</v>
      </c>
      <c r="V33" s="101"/>
      <c r="W33" s="105">
        <f>AVERAGE(W21:W32)</f>
        <v>-0.24926399999999962</v>
      </c>
      <c r="X33" s="93">
        <f>AVERAGE(X21:X32)</f>
        <v>0.9299333333333335</v>
      </c>
      <c r="Y33" s="93">
        <f>AVERAGE(Y21:Y32)</f>
        <v>9.2999999999999871E-3</v>
      </c>
      <c r="Z33" s="18">
        <f>GEOMEAN(Z21:Z32)</f>
        <v>0.9304818774159046</v>
      </c>
      <c r="AA33" s="114"/>
      <c r="AB33" s="118">
        <f>AVERAGE(AB21:AB32)</f>
        <v>-0.96392599999999951</v>
      </c>
      <c r="AD33" s="1" t="s">
        <v>17</v>
      </c>
      <c r="AE33" s="178" t="s">
        <v>20</v>
      </c>
      <c r="AF33" s="180"/>
      <c r="AG33" s="180"/>
      <c r="AH33" s="180"/>
      <c r="AI33" s="181"/>
      <c r="AJ33" s="180"/>
      <c r="AK33" s="192"/>
      <c r="AL33" s="178"/>
      <c r="AM33" s="178"/>
      <c r="AN33" s="178"/>
      <c r="AO33" s="1"/>
      <c r="AP33" s="178"/>
      <c r="AQ33" s="128"/>
      <c r="AR33" s="178"/>
      <c r="AS33" s="178"/>
      <c r="AT33" s="128"/>
      <c r="AV33" t="s">
        <v>127</v>
      </c>
      <c r="AX33" s="193">
        <f>AVERAGE(AX21:AX32)</f>
        <v>1.0364213622950278</v>
      </c>
      <c r="AY33" s="193">
        <f t="shared" ref="AY33:AZ33" si="139">AVERAGE(AY21:AY32)</f>
        <v>1.0876010488116019</v>
      </c>
      <c r="AZ33" s="193">
        <f t="shared" si="139"/>
        <v>0.95220000000000005</v>
      </c>
    </row>
    <row r="34" spans="1:52" x14ac:dyDescent="0.25">
      <c r="A34" s="76"/>
      <c r="B34" s="81" t="s">
        <v>46</v>
      </c>
      <c r="C34" s="78"/>
      <c r="D34" s="94">
        <f>STDEV(D21:D32)</f>
        <v>2.1332341359512976E-2</v>
      </c>
      <c r="E34" s="94">
        <f>STDEV(E21:E32)</f>
        <v>0.2879996984162983</v>
      </c>
      <c r="F34" s="19">
        <f>STDEV(F21:F32)</f>
        <v>3.1349810303423075E-3</v>
      </c>
      <c r="G34" s="91"/>
      <c r="H34" s="94">
        <f>STDEV(H21:H32)</f>
        <v>0.38221522929111645</v>
      </c>
      <c r="I34" s="94">
        <f>STDEV(I21:I32)</f>
        <v>2.9982737626100056E-2</v>
      </c>
      <c r="J34" s="94">
        <f>STDEV(J21:J32)</f>
        <v>0.27894198540596604</v>
      </c>
      <c r="K34" s="19">
        <f>STDEV(K21:K32)</f>
        <v>3.8721225875911094E-3</v>
      </c>
      <c r="L34" s="24"/>
      <c r="M34" s="111">
        <f>STDEV(M21:M32)</f>
        <v>0.42274057320326153</v>
      </c>
      <c r="N34" s="94">
        <f>STDEV(N21:N32)</f>
        <v>2.7750147146757012E-2</v>
      </c>
      <c r="O34" s="94">
        <f>STDEV(O21:O32)</f>
        <v>0.56338503954025776</v>
      </c>
      <c r="P34" s="19">
        <f>STDEV(P21:P32)</f>
        <v>3.1467090392627269E-3</v>
      </c>
      <c r="Q34" s="31"/>
      <c r="R34" s="109">
        <f>STDEV(R21:R32)</f>
        <v>0.53740749328518556</v>
      </c>
      <c r="S34" s="94">
        <f>STDEV(S21:S32)</f>
        <v>6.1338622960306725E-2</v>
      </c>
      <c r="T34" s="94">
        <f>STDEV(T21:T32)</f>
        <v>0.65293096283008523</v>
      </c>
      <c r="U34" s="19">
        <f>STDEV(U21:U32)</f>
        <v>4.6785306335310965E-2</v>
      </c>
      <c r="V34" s="103"/>
      <c r="W34" s="106">
        <f>STDEV(W21:W32)</f>
        <v>0.26708608684924867</v>
      </c>
      <c r="X34" s="94">
        <f>STDEV(X21:X32)</f>
        <v>5.7477858714675902E-2</v>
      </c>
      <c r="Y34" s="94">
        <f>STDEV(Y21:Y32)</f>
        <v>0.60563946971174809</v>
      </c>
      <c r="Z34" s="19">
        <f>STDEV(Z21:Z32)</f>
        <v>5.4385576296394157E-2</v>
      </c>
      <c r="AA34" s="116"/>
      <c r="AB34" s="119">
        <f>STDEV(AB21:AB32)</f>
        <v>0.63641290084404145</v>
      </c>
      <c r="AD34" s="1"/>
      <c r="AE34" s="178" t="s">
        <v>45</v>
      </c>
      <c r="AF34" s="180">
        <f>D105</f>
        <v>0.9847866666666667</v>
      </c>
      <c r="AG34" s="180">
        <f t="shared" ref="AG34:AH34" si="140">E105</f>
        <v>-6.0273333333333325E-2</v>
      </c>
      <c r="AH34" s="180">
        <f t="shared" si="140"/>
        <v>0.99041273284595421</v>
      </c>
      <c r="AI34" s="180">
        <f>I105</f>
        <v>0.971225</v>
      </c>
      <c r="AJ34" s="180">
        <f t="shared" ref="AJ34:AK34" si="141">J105</f>
        <v>-0.42425250000000003</v>
      </c>
      <c r="AK34" s="180">
        <f t="shared" si="141"/>
        <v>0.97408649075920251</v>
      </c>
      <c r="AL34" s="37">
        <f>N105</f>
        <v>0.96338750000000006</v>
      </c>
      <c r="AM34" s="37">
        <f t="shared" ref="AM34:AN34" si="142">O105</f>
        <v>0.75987499999999986</v>
      </c>
      <c r="AN34" s="37">
        <f t="shared" si="142"/>
        <v>0.99166028460251121</v>
      </c>
      <c r="AO34" s="44">
        <f>S105</f>
        <v>0.94625000000000004</v>
      </c>
      <c r="AP34" s="44">
        <f t="shared" ref="AP34:AQ34" si="143">T105</f>
        <v>1.5450999999999997</v>
      </c>
      <c r="AQ34" s="44">
        <f t="shared" si="143"/>
        <v>0.87620766358352098</v>
      </c>
      <c r="AR34" s="37">
        <f>X105</f>
        <v>0.97278666666666624</v>
      </c>
      <c r="AS34" s="37">
        <f t="shared" ref="AS34:AT34" si="144">Y105</f>
        <v>2.0908333333333333</v>
      </c>
      <c r="AT34" s="37">
        <f t="shared" si="144"/>
        <v>0.68914465206632936</v>
      </c>
      <c r="AV34" t="s">
        <v>128</v>
      </c>
      <c r="AX34" s="193">
        <f>STDEV(AX21:AX32)</f>
        <v>2.3803551765199115E-2</v>
      </c>
      <c r="AY34" s="193">
        <f t="shared" ref="AY34:AZ34" si="145">STDEV(AY21:AY32)</f>
        <v>6.7023900556977559E-2</v>
      </c>
      <c r="AZ34" s="193">
        <f t="shared" si="145"/>
        <v>6.1338622960306725E-2</v>
      </c>
    </row>
    <row r="35" spans="1:52" x14ac:dyDescent="0.25">
      <c r="A35" s="46" t="s">
        <v>4</v>
      </c>
      <c r="B35" s="47" t="s">
        <v>6</v>
      </c>
      <c r="C35" s="48">
        <v>2007</v>
      </c>
      <c r="D35" s="49">
        <v>0.95289999999999997</v>
      </c>
      <c r="E35" s="11">
        <v>-9.2600000000000002E-2</v>
      </c>
      <c r="F35" s="11">
        <v>0.99229999999999996</v>
      </c>
      <c r="G35" s="89">
        <f t="shared" si="17"/>
        <v>-1.9660297239915061</v>
      </c>
      <c r="H35" s="90">
        <f>-(H$3-(D35*H$3+E35))</f>
        <v>-0.76236199999999954</v>
      </c>
      <c r="I35" s="49">
        <v>1.0189999999999999</v>
      </c>
      <c r="J35" s="11">
        <v>-1.6024</v>
      </c>
      <c r="K35" s="11">
        <v>0.94850000000000001</v>
      </c>
      <c r="L35" s="22">
        <f>J35/(1-I35)</f>
        <v>84.336842105263585</v>
      </c>
      <c r="M35" s="23">
        <f>-(M$3-(I35*M$3+J35))</f>
        <v>-1.4257000000000017</v>
      </c>
      <c r="N35" s="49">
        <v>0.98670000000000002</v>
      </c>
      <c r="O35" s="11">
        <v>-0.33600000000000002</v>
      </c>
      <c r="P35" s="11">
        <v>0.96579999999999999</v>
      </c>
      <c r="Q35" s="29">
        <f>O35/(1-N35)</f>
        <v>-25.263157894736885</v>
      </c>
      <c r="R35" s="30">
        <f>-(R$3-(N35*R$3+O35))</f>
        <v>-0.60319699999999798</v>
      </c>
      <c r="S35" s="49">
        <v>1.0465</v>
      </c>
      <c r="T35" s="11">
        <v>0.2356</v>
      </c>
      <c r="U35" s="11">
        <v>0.96589999999999998</v>
      </c>
      <c r="V35" s="101">
        <f>T35/(1-S35)</f>
        <v>-5.0666666666666682</v>
      </c>
      <c r="W35" s="102">
        <f>-(W$3-(S35*W$3+T35))</f>
        <v>0.74151999999999951</v>
      </c>
      <c r="X35" s="49">
        <v>0.96760000000000002</v>
      </c>
      <c r="Y35" s="11">
        <v>-0.1288</v>
      </c>
      <c r="Z35" s="11">
        <v>0.93620000000000003</v>
      </c>
      <c r="AA35" s="114">
        <f>Y35/(1-X35)</f>
        <v>-3.9753086419753103</v>
      </c>
      <c r="AB35" s="115">
        <f>-(AB$3-(X35*AB$3+Y35))</f>
        <v>-0.57883599999999902</v>
      </c>
      <c r="AD35" s="1"/>
      <c r="AE35" s="178" t="s">
        <v>46</v>
      </c>
      <c r="AF35" s="180">
        <f>D106</f>
        <v>2.3588128571885678E-2</v>
      </c>
      <c r="AG35" s="180">
        <f t="shared" ref="AG35" si="146">E106</f>
        <v>0.64583444635234355</v>
      </c>
      <c r="AH35" s="180">
        <f t="shared" ref="AH35" si="147">F106</f>
        <v>5.4302679053440358E-3</v>
      </c>
      <c r="AI35" s="180">
        <f>I106</f>
        <v>3.3546545489598671E-2</v>
      </c>
      <c r="AJ35" s="180">
        <f t="shared" ref="AJ35" si="148">J106</f>
        <v>0.8004983724753687</v>
      </c>
      <c r="AK35" s="180">
        <f t="shared" ref="AK35" si="149">K106</f>
        <v>1.5781453852997389E-2</v>
      </c>
      <c r="AL35" s="37">
        <f>N106</f>
        <v>5.5509907416861827E-2</v>
      </c>
      <c r="AM35" s="37">
        <f t="shared" ref="AM35" si="150">O106</f>
        <v>1.6494201195311902</v>
      </c>
      <c r="AN35" s="37">
        <f t="shared" ref="AN35" si="151">P106</f>
        <v>5.0681075645367139E-3</v>
      </c>
      <c r="AO35" s="44">
        <f>S106</f>
        <v>0.33596327180214192</v>
      </c>
      <c r="AP35" s="44">
        <f t="shared" ref="AP35" si="152">T106</f>
        <v>4.6339634455059873</v>
      </c>
      <c r="AQ35" s="44">
        <f t="shared" ref="AQ35" si="153">U106</f>
        <v>7.6632704693044895E-2</v>
      </c>
      <c r="AR35" s="37">
        <f>X106</f>
        <v>0.21161755553243872</v>
      </c>
      <c r="AS35" s="37">
        <f t="shared" ref="AS35" si="154">Y106</f>
        <v>2.6403745458515826</v>
      </c>
      <c r="AT35" s="37">
        <f t="shared" ref="AT35" si="155">Z106</f>
        <v>0.27721649009565158</v>
      </c>
      <c r="AV35" t="str">
        <f>A35</f>
        <v>21-037-3002</v>
      </c>
      <c r="AW35">
        <f t="shared" si="13"/>
        <v>2007</v>
      </c>
      <c r="AX35" s="191">
        <f t="shared" ref="AX35:AX41" si="156">I35/N35</f>
        <v>1.0327353805614674</v>
      </c>
      <c r="AY35" s="185">
        <f t="shared" ref="AY35:AY41" si="157">I35/X35</f>
        <v>1.0531211244315832</v>
      </c>
      <c r="AZ35" s="185">
        <f t="shared" ref="AZ35:AZ41" si="158">S35</f>
        <v>1.0465</v>
      </c>
    </row>
    <row r="36" spans="1:52" x14ac:dyDescent="0.25">
      <c r="A36" s="46"/>
      <c r="B36" s="47"/>
      <c r="C36" s="48">
        <v>2008</v>
      </c>
      <c r="D36" s="49">
        <v>0.95640000000000003</v>
      </c>
      <c r="E36" s="11">
        <v>-7.2499999999999995E-2</v>
      </c>
      <c r="F36" s="11">
        <v>0.99709999999999999</v>
      </c>
      <c r="G36" s="89">
        <f t="shared" si="17"/>
        <v>-1.6628440366972486</v>
      </c>
      <c r="H36" s="90">
        <f t="shared" ref="H36:H41" si="159">-(H$3-(D36*H$3+E36))</f>
        <v>-0.69249199999999966</v>
      </c>
      <c r="I36" s="11">
        <v>0.96930000000000005</v>
      </c>
      <c r="J36" s="49">
        <v>-0.41909999999999997</v>
      </c>
      <c r="K36" s="11">
        <v>0.98809999999999998</v>
      </c>
      <c r="L36" s="22">
        <f t="shared" ref="L36:L41" si="160">J36/(1-I36)</f>
        <v>-13.651465798045624</v>
      </c>
      <c r="M36" s="23">
        <f t="shared" ref="M36:M41" si="161">-(M$3-(I36*M$3+J36))</f>
        <v>-0.70461000000000062</v>
      </c>
      <c r="N36" s="11">
        <v>0.93159999999999998</v>
      </c>
      <c r="O36" s="49">
        <v>1.2225999999999999</v>
      </c>
      <c r="P36" s="11">
        <v>0.99470000000000003</v>
      </c>
      <c r="Q36" s="29">
        <f t="shared" ref="Q36:Q41" si="162">O36/(1-N36)</f>
        <v>17.874269005847946</v>
      </c>
      <c r="R36" s="30">
        <f t="shared" ref="R36:R41" si="163">-(R$3-(N36*R$3+O36))</f>
        <v>-0.15155599999999936</v>
      </c>
      <c r="S36" s="11">
        <v>0.9748</v>
      </c>
      <c r="T36" s="49">
        <v>0.85899999999999999</v>
      </c>
      <c r="U36" s="11">
        <v>0.92430000000000001</v>
      </c>
      <c r="V36" s="101">
        <f t="shared" ref="V36:V41" si="164">T36/(1-S36)</f>
        <v>34.087301587301589</v>
      </c>
      <c r="W36" s="102">
        <f t="shared" ref="W36:W41" si="165">-(W$3-(S36*W$3+T36))</f>
        <v>0.58482399999999934</v>
      </c>
      <c r="X36" s="11">
        <v>0.90920000000000001</v>
      </c>
      <c r="Y36" s="49">
        <v>-0.19689999999999999</v>
      </c>
      <c r="Z36" s="11">
        <v>0.91900000000000004</v>
      </c>
      <c r="AA36" s="114">
        <f t="shared" ref="AA36:AA41" si="166">Y36/(1-X36)</f>
        <v>-2.1685022026431717</v>
      </c>
      <c r="AB36" s="115">
        <f t="shared" ref="AB36:AB41" si="167">-(AB$3-(X36*AB$3+Y36))</f>
        <v>-1.4581119999999999</v>
      </c>
      <c r="AD36" s="1"/>
      <c r="AE36" s="178"/>
      <c r="AF36" s="180"/>
      <c r="AG36" s="180"/>
      <c r="AH36" s="180"/>
      <c r="AI36" s="181"/>
      <c r="AJ36" s="180"/>
      <c r="AK36" s="192"/>
      <c r="AL36" s="178"/>
      <c r="AM36" s="178"/>
      <c r="AN36" s="178"/>
      <c r="AO36" s="1"/>
      <c r="AP36" s="178"/>
      <c r="AQ36" s="128"/>
      <c r="AR36" s="178"/>
      <c r="AS36" s="178"/>
      <c r="AT36" s="128"/>
      <c r="AW36">
        <f t="shared" si="13"/>
        <v>2008</v>
      </c>
      <c r="AX36" s="191">
        <f t="shared" si="156"/>
        <v>1.0404680120223273</v>
      </c>
      <c r="AY36" s="185">
        <f t="shared" si="157"/>
        <v>1.0661020677518698</v>
      </c>
      <c r="AZ36" s="185">
        <f t="shared" si="158"/>
        <v>0.9748</v>
      </c>
    </row>
    <row r="37" spans="1:52" x14ac:dyDescent="0.25">
      <c r="A37" s="46"/>
      <c r="B37" s="47"/>
      <c r="C37" s="48">
        <v>2009</v>
      </c>
      <c r="D37" s="49">
        <v>0.98919999999999997</v>
      </c>
      <c r="E37" s="11">
        <v>0.26400000000000001</v>
      </c>
      <c r="F37" s="11">
        <v>0.99719999999999998</v>
      </c>
      <c r="G37" s="89">
        <f t="shared" si="17"/>
        <v>24.444444444444375</v>
      </c>
      <c r="H37" s="90">
        <f t="shared" si="159"/>
        <v>0.1104239999999983</v>
      </c>
      <c r="I37" s="49">
        <v>1.0223</v>
      </c>
      <c r="J37" s="11">
        <v>-0.31109999999999999</v>
      </c>
      <c r="K37" s="11">
        <v>0.98089999999999999</v>
      </c>
      <c r="L37" s="22">
        <f t="shared" si="160"/>
        <v>13.950672645739917</v>
      </c>
      <c r="M37" s="23">
        <f t="shared" si="161"/>
        <v>-0.10370999999999952</v>
      </c>
      <c r="N37" s="49">
        <v>0.95550000000000002</v>
      </c>
      <c r="O37" s="11">
        <v>1.0912999999999999</v>
      </c>
      <c r="P37" s="11">
        <v>0.99480000000000002</v>
      </c>
      <c r="Q37" s="29">
        <f t="shared" si="162"/>
        <v>24.523595505617983</v>
      </c>
      <c r="R37" s="30">
        <f t="shared" si="163"/>
        <v>0.19729500000000044</v>
      </c>
      <c r="S37" s="49">
        <v>0.93149999999999999</v>
      </c>
      <c r="T37" s="11">
        <v>1.0521</v>
      </c>
      <c r="U37" s="11">
        <v>0.81269999999999998</v>
      </c>
      <c r="V37" s="101">
        <f t="shared" si="164"/>
        <v>15.35912408759124</v>
      </c>
      <c r="W37" s="102">
        <f t="shared" si="165"/>
        <v>0.30682000000000009</v>
      </c>
      <c r="X37" s="49">
        <v>0.82509999999999994</v>
      </c>
      <c r="Y37" s="11">
        <v>0.63819999999999999</v>
      </c>
      <c r="Z37" s="11">
        <v>0.8982</v>
      </c>
      <c r="AA37" s="114">
        <f t="shared" si="166"/>
        <v>3.6489422527158366</v>
      </c>
      <c r="AB37" s="115">
        <f t="shared" si="167"/>
        <v>-1.7911610000000007</v>
      </c>
      <c r="AD37" s="1" t="s">
        <v>21</v>
      </c>
      <c r="AE37" s="178" t="s">
        <v>22</v>
      </c>
      <c r="AF37" s="180"/>
      <c r="AG37" s="180"/>
      <c r="AH37" s="180"/>
      <c r="AI37" s="181"/>
      <c r="AJ37" s="180"/>
      <c r="AK37" s="192"/>
      <c r="AL37" s="178"/>
      <c r="AM37" s="178"/>
      <c r="AN37" s="178"/>
      <c r="AO37" s="1"/>
      <c r="AP37" s="178"/>
      <c r="AQ37" s="128"/>
      <c r="AR37" s="178"/>
      <c r="AS37" s="178"/>
      <c r="AT37" s="128"/>
      <c r="AW37">
        <f t="shared" si="13"/>
        <v>2009</v>
      </c>
      <c r="AX37" s="191">
        <f t="shared" si="156"/>
        <v>1.0699110413396127</v>
      </c>
      <c r="AY37" s="185">
        <f t="shared" si="157"/>
        <v>1.2390013331717369</v>
      </c>
      <c r="AZ37" s="185">
        <f t="shared" si="158"/>
        <v>0.93149999999999999</v>
      </c>
    </row>
    <row r="38" spans="1:52" x14ac:dyDescent="0.25">
      <c r="A38" s="46"/>
      <c r="B38" s="47"/>
      <c r="C38" s="48">
        <v>2010</v>
      </c>
      <c r="D38" s="49">
        <v>1.0130999999999999</v>
      </c>
      <c r="E38" s="11">
        <v>-0.2268</v>
      </c>
      <c r="F38" s="11">
        <v>0.99099999999999999</v>
      </c>
      <c r="G38" s="89">
        <f t="shared" si="17"/>
        <v>17.312977099236786</v>
      </c>
      <c r="H38" s="90">
        <f t="shared" si="159"/>
        <v>-4.0518000000002274E-2</v>
      </c>
      <c r="I38" s="49">
        <v>1.0174000000000001</v>
      </c>
      <c r="J38" s="11">
        <v>-1.0019</v>
      </c>
      <c r="K38" s="11">
        <v>0.98640000000000005</v>
      </c>
      <c r="L38" s="22">
        <f t="shared" si="160"/>
        <v>57.580459770114672</v>
      </c>
      <c r="M38" s="23">
        <f t="shared" si="161"/>
        <v>-0.84008000000000038</v>
      </c>
      <c r="N38" s="49">
        <v>0.98309999999999997</v>
      </c>
      <c r="O38" s="11">
        <v>0.50829999999999997</v>
      </c>
      <c r="P38" s="11">
        <v>0.99219999999999997</v>
      </c>
      <c r="Q38" s="29">
        <f t="shared" si="162"/>
        <v>30.07692307692303</v>
      </c>
      <c r="R38" s="30">
        <f t="shared" si="163"/>
        <v>0.16877899999999713</v>
      </c>
      <c r="S38" s="49">
        <v>1.0653999999999999</v>
      </c>
      <c r="T38" s="11">
        <v>0.35599999999999998</v>
      </c>
      <c r="U38" s="11">
        <v>0.92669999999999997</v>
      </c>
      <c r="V38" s="101">
        <f t="shared" si="164"/>
        <v>-5.4434250764526073</v>
      </c>
      <c r="W38" s="102">
        <f t="shared" si="165"/>
        <v>1.0675519999999992</v>
      </c>
      <c r="X38" s="49">
        <v>0.83509999999999995</v>
      </c>
      <c r="Y38" s="11">
        <v>0.78269999999999995</v>
      </c>
      <c r="Z38" s="11">
        <v>0.88580000000000003</v>
      </c>
      <c r="AA38" s="114">
        <f t="shared" si="166"/>
        <v>4.7465130382049709</v>
      </c>
      <c r="AB38" s="115">
        <f t="shared" si="167"/>
        <v>-1.5077610000000004</v>
      </c>
      <c r="AD38" s="1"/>
      <c r="AE38" s="178" t="s">
        <v>45</v>
      </c>
      <c r="AF38" s="180">
        <f>D119</f>
        <v>0.99214999999999998</v>
      </c>
      <c r="AG38" s="180">
        <f t="shared" ref="AG38:AH38" si="168">E119</f>
        <v>6.3908333333333359E-2</v>
      </c>
      <c r="AH38" s="180">
        <f t="shared" si="168"/>
        <v>0.99452854648570943</v>
      </c>
      <c r="AI38" s="181">
        <f>I119</f>
        <v>0.99339999999999995</v>
      </c>
      <c r="AJ38" s="181">
        <f t="shared" ref="AJ38:AK38" si="169">J119</f>
        <v>-0.25118749999999995</v>
      </c>
      <c r="AK38" s="181">
        <f t="shared" si="169"/>
        <v>0.985227339841385</v>
      </c>
      <c r="AL38" s="181">
        <f>N119</f>
        <v>0.97734999999999994</v>
      </c>
      <c r="AM38" s="181">
        <f t="shared" ref="AM38:AN38" si="170">O119</f>
        <v>0.27800000000000002</v>
      </c>
      <c r="AN38" s="181">
        <f t="shared" si="170"/>
        <v>0.99182175267725425</v>
      </c>
      <c r="AO38" s="181">
        <f>S119</f>
        <v>1.0187749999999998</v>
      </c>
      <c r="AP38" s="181">
        <f t="shared" ref="AP38:AQ38" si="171">T119</f>
        <v>-9.101250000000001E-2</v>
      </c>
      <c r="AQ38" s="181">
        <f t="shared" si="171"/>
        <v>0.89584596145572415</v>
      </c>
      <c r="AR38" s="181">
        <f>X119</f>
        <v>1.0250333333333335</v>
      </c>
      <c r="AS38" s="181">
        <f t="shared" ref="AS38:AT38" si="172">Y119</f>
        <v>1.3455166666666667</v>
      </c>
      <c r="AT38" s="181">
        <f t="shared" si="172"/>
        <v>0.88538584307062163</v>
      </c>
      <c r="AW38">
        <f t="shared" si="13"/>
        <v>2010</v>
      </c>
      <c r="AX38" s="191">
        <f t="shared" si="156"/>
        <v>1.0348896348286034</v>
      </c>
      <c r="AY38" s="185">
        <f t="shared" si="157"/>
        <v>1.2182972099149805</v>
      </c>
      <c r="AZ38" s="185">
        <f t="shared" si="158"/>
        <v>1.0653999999999999</v>
      </c>
    </row>
    <row r="39" spans="1:52" x14ac:dyDescent="0.25">
      <c r="A39" s="46"/>
      <c r="B39" s="47"/>
      <c r="C39" s="48">
        <v>2011</v>
      </c>
      <c r="D39" s="49">
        <v>0.96030000000000004</v>
      </c>
      <c r="E39" s="11">
        <v>6.5299999999999997E-2</v>
      </c>
      <c r="F39" s="11">
        <v>0.99580000000000002</v>
      </c>
      <c r="G39" s="89">
        <f t="shared" si="17"/>
        <v>1.644836272040304</v>
      </c>
      <c r="H39" s="90">
        <f t="shared" si="159"/>
        <v>-0.49923399999999951</v>
      </c>
      <c r="I39" s="49">
        <v>0.97050000000000003</v>
      </c>
      <c r="J39" s="11">
        <v>-0.55330000000000001</v>
      </c>
      <c r="K39" s="11">
        <v>0.98750000000000004</v>
      </c>
      <c r="L39" s="22">
        <f t="shared" si="160"/>
        <v>-18.75593220338985</v>
      </c>
      <c r="M39" s="23">
        <f t="shared" si="161"/>
        <v>-0.82765000000000022</v>
      </c>
      <c r="N39" s="49">
        <v>0.94630000000000003</v>
      </c>
      <c r="O39" s="11">
        <v>0.70389999999999997</v>
      </c>
      <c r="P39" s="11">
        <v>0.99439999999999995</v>
      </c>
      <c r="Q39" s="29">
        <f t="shared" si="162"/>
        <v>13.108007448789579</v>
      </c>
      <c r="R39" s="30">
        <f t="shared" si="163"/>
        <v>-0.37493299999999863</v>
      </c>
      <c r="S39" s="49">
        <v>1.0035000000000001</v>
      </c>
      <c r="T39" s="11">
        <v>0.4622</v>
      </c>
      <c r="U39" s="11">
        <v>0.9103</v>
      </c>
      <c r="V39" s="101">
        <f t="shared" si="164"/>
        <v>-132.05714285714063</v>
      </c>
      <c r="W39" s="102">
        <f t="shared" si="165"/>
        <v>0.50028000000000006</v>
      </c>
      <c r="X39" s="49">
        <v>0.84930000000000005</v>
      </c>
      <c r="Y39" s="11">
        <v>1.9686999999999999</v>
      </c>
      <c r="Z39" s="11">
        <v>0.86560000000000004</v>
      </c>
      <c r="AA39" s="114">
        <f t="shared" si="166"/>
        <v>13.063702720637032</v>
      </c>
      <c r="AB39" s="115">
        <f t="shared" si="167"/>
        <v>-0.12452299999999994</v>
      </c>
      <c r="AD39" s="1"/>
      <c r="AE39" s="178" t="s">
        <v>46</v>
      </c>
      <c r="AF39" s="180">
        <f>D120</f>
        <v>2.245753568606558E-2</v>
      </c>
      <c r="AG39" s="180">
        <f t="shared" ref="AG39" si="173">E120</f>
        <v>0.34561835351711112</v>
      </c>
      <c r="AH39" s="180">
        <f t="shared" ref="AH39" si="174">F120</f>
        <v>3.2173770608238091E-3</v>
      </c>
      <c r="AI39" s="181">
        <f>I120</f>
        <v>1.975557787418171E-2</v>
      </c>
      <c r="AJ39" s="181">
        <f t="shared" ref="AJ39" si="175">J120</f>
        <v>0.37689540586784248</v>
      </c>
      <c r="AK39" s="181">
        <f t="shared" ref="AK39" si="176">K120</f>
        <v>4.7713243145153725E-3</v>
      </c>
      <c r="AL39" s="181">
        <f>N120</f>
        <v>1.5270326032631292E-2</v>
      </c>
      <c r="AM39" s="181">
        <f t="shared" ref="AM39:AN39" si="177">O120</f>
        <v>0.42697424479034524</v>
      </c>
      <c r="AN39" s="181">
        <f t="shared" si="177"/>
        <v>9.5570374220107571E-3</v>
      </c>
      <c r="AO39" s="181">
        <f>S120</f>
        <v>5.3931192935337241E-2</v>
      </c>
      <c r="AP39" s="181">
        <f t="shared" ref="AP39:AQ39" si="178">T120</f>
        <v>0.5949614355749695</v>
      </c>
      <c r="AQ39" s="181">
        <f t="shared" si="178"/>
        <v>5.5759784535349258E-2</v>
      </c>
      <c r="AR39" s="181">
        <f>X120</f>
        <v>5.2576253425310041E-2</v>
      </c>
      <c r="AS39" s="181">
        <f t="shared" ref="AS39:AT39" si="179">Y120</f>
        <v>1.2200406355627023</v>
      </c>
      <c r="AT39" s="181">
        <f t="shared" si="179"/>
        <v>9.9526162237357579E-2</v>
      </c>
      <c r="AW39">
        <f t="shared" si="13"/>
        <v>2011</v>
      </c>
      <c r="AX39" s="191">
        <f t="shared" si="156"/>
        <v>1.0255732854274542</v>
      </c>
      <c r="AY39" s="185">
        <f t="shared" si="157"/>
        <v>1.1427057576827975</v>
      </c>
      <c r="AZ39" s="185">
        <f t="shared" si="158"/>
        <v>1.0035000000000001</v>
      </c>
    </row>
    <row r="40" spans="1:52" x14ac:dyDescent="0.25">
      <c r="A40" s="46"/>
      <c r="B40" s="47"/>
      <c r="C40" s="48">
        <v>2012</v>
      </c>
      <c r="D40" s="49">
        <v>0.94779999999999998</v>
      </c>
      <c r="E40" s="11">
        <v>-0.44119999999999998</v>
      </c>
      <c r="F40" s="11">
        <v>0.995</v>
      </c>
      <c r="G40" s="89">
        <f t="shared" si="17"/>
        <v>-8.4521072796934824</v>
      </c>
      <c r="H40" s="90">
        <f t="shared" si="159"/>
        <v>-1.183484</v>
      </c>
      <c r="I40" s="49">
        <v>0.9647</v>
      </c>
      <c r="J40" s="11">
        <v>-2.2536</v>
      </c>
      <c r="K40" s="11">
        <v>0.98519999999999996</v>
      </c>
      <c r="L40" s="22">
        <f t="shared" si="160"/>
        <v>-63.84135977337111</v>
      </c>
      <c r="M40" s="23">
        <f t="shared" si="161"/>
        <v>-2.5818900000000014</v>
      </c>
      <c r="N40" s="49">
        <v>0.93510000000000004</v>
      </c>
      <c r="O40" s="11">
        <v>-9.0200000000000002E-2</v>
      </c>
      <c r="P40" s="11">
        <v>0.99199999999999999</v>
      </c>
      <c r="Q40" s="29">
        <f t="shared" si="162"/>
        <v>-1.3898305084745772</v>
      </c>
      <c r="R40" s="30">
        <f t="shared" si="163"/>
        <v>-1.3940409999999979</v>
      </c>
      <c r="S40" s="49">
        <v>0.95320000000000005</v>
      </c>
      <c r="T40" s="11">
        <v>1.6177999999999999</v>
      </c>
      <c r="U40" s="11">
        <v>0.90490000000000004</v>
      </c>
      <c r="V40" s="101">
        <f t="shared" si="164"/>
        <v>34.568376068376104</v>
      </c>
      <c r="W40" s="102">
        <f t="shared" si="165"/>
        <v>1.1086159999999996</v>
      </c>
      <c r="X40" s="49">
        <v>0.78200000000000003</v>
      </c>
      <c r="Y40" s="11">
        <v>1.5126999999999999</v>
      </c>
      <c r="Z40" s="11">
        <v>0.53039999999999998</v>
      </c>
      <c r="AA40" s="114">
        <f t="shared" si="166"/>
        <v>6.9389908256880739</v>
      </c>
      <c r="AB40" s="115">
        <f t="shared" si="167"/>
        <v>-1.5153199999999991</v>
      </c>
      <c r="AF40" s="185"/>
      <c r="AG40" s="185"/>
      <c r="AH40" s="185"/>
      <c r="AI40" s="185"/>
      <c r="AJ40" s="185"/>
      <c r="AK40" s="185"/>
      <c r="AW40">
        <f t="shared" si="13"/>
        <v>2012</v>
      </c>
      <c r="AX40" s="191">
        <f t="shared" si="156"/>
        <v>1.0316543685167361</v>
      </c>
      <c r="AY40" s="185">
        <f t="shared" si="157"/>
        <v>1.2336317135549872</v>
      </c>
      <c r="AZ40" s="185">
        <f t="shared" si="158"/>
        <v>0.95320000000000005</v>
      </c>
    </row>
    <row r="41" spans="1:52" x14ac:dyDescent="0.25">
      <c r="A41" s="50"/>
      <c r="B41" s="51"/>
      <c r="C41" s="82">
        <v>2013</v>
      </c>
      <c r="D41" s="79">
        <v>1.0262</v>
      </c>
      <c r="E41" s="14">
        <v>-1.3887</v>
      </c>
      <c r="F41" s="79">
        <v>0.99629999999999996</v>
      </c>
      <c r="G41" s="91">
        <f t="shared" si="17"/>
        <v>53.003816793893129</v>
      </c>
      <c r="H41" s="95">
        <f t="shared" si="159"/>
        <v>-1.0161359999999995</v>
      </c>
      <c r="I41" s="79">
        <v>1.0310999999999999</v>
      </c>
      <c r="J41" s="14">
        <v>-2.0586000000000002</v>
      </c>
      <c r="K41" s="14">
        <v>0.99039999999999995</v>
      </c>
      <c r="L41" s="24">
        <f t="shared" si="160"/>
        <v>66.192926045016279</v>
      </c>
      <c r="M41" s="26">
        <f t="shared" si="161"/>
        <v>-1.7693700000000003</v>
      </c>
      <c r="N41" s="79">
        <v>1.0358000000000001</v>
      </c>
      <c r="O41" s="14">
        <v>-0.94910000000000005</v>
      </c>
      <c r="P41" s="14">
        <v>0.98340000000000005</v>
      </c>
      <c r="Q41" s="31">
        <f t="shared" si="162"/>
        <v>26.511173184357503</v>
      </c>
      <c r="R41" s="33">
        <f t="shared" si="163"/>
        <v>-0.22987799999999936</v>
      </c>
      <c r="S41" s="79">
        <v>1.0569</v>
      </c>
      <c r="T41" s="14">
        <v>0.89300000000000002</v>
      </c>
      <c r="U41" s="14">
        <v>0.83799999999999997</v>
      </c>
      <c r="V41" s="103">
        <f t="shared" si="164"/>
        <v>-15.694200351493862</v>
      </c>
      <c r="W41" s="104">
        <f t="shared" si="165"/>
        <v>1.5120719999999999</v>
      </c>
      <c r="X41" s="79">
        <v>0.8417</v>
      </c>
      <c r="Y41" s="14">
        <v>0.63849999999999996</v>
      </c>
      <c r="Z41" s="14">
        <v>0.9093</v>
      </c>
      <c r="AA41" s="116">
        <f t="shared" si="166"/>
        <v>4.0334807327858497</v>
      </c>
      <c r="AB41" s="117">
        <f t="shared" si="167"/>
        <v>-1.5602869999999989</v>
      </c>
      <c r="AD41" s="1" t="s">
        <v>23</v>
      </c>
      <c r="AE41" s="178" t="s">
        <v>24</v>
      </c>
      <c r="AF41" s="180"/>
      <c r="AG41" s="180"/>
      <c r="AH41" s="180"/>
      <c r="AI41" s="181"/>
      <c r="AJ41" s="180"/>
      <c r="AK41" s="192"/>
      <c r="AL41" s="178"/>
      <c r="AM41" s="178"/>
      <c r="AN41" s="178"/>
      <c r="AO41" s="1"/>
      <c r="AP41" s="178"/>
      <c r="AQ41" s="128"/>
      <c r="AR41" s="178"/>
      <c r="AS41" s="178"/>
      <c r="AT41" s="128"/>
      <c r="AW41">
        <f t="shared" si="13"/>
        <v>2013</v>
      </c>
      <c r="AX41" s="191">
        <f t="shared" si="156"/>
        <v>0.99546244448735266</v>
      </c>
      <c r="AY41" s="185">
        <f t="shared" si="157"/>
        <v>1.2250207912557918</v>
      </c>
      <c r="AZ41" s="185">
        <f t="shared" si="158"/>
        <v>1.0569</v>
      </c>
    </row>
    <row r="42" spans="1:52" x14ac:dyDescent="0.25">
      <c r="A42" s="73"/>
      <c r="B42" s="80" t="s">
        <v>45</v>
      </c>
      <c r="C42" s="75"/>
      <c r="D42" s="93">
        <f>AVERAGE(D35:D41)</f>
        <v>0.97798571428571435</v>
      </c>
      <c r="E42" s="93">
        <f>AVERAGE(E35:E41)</f>
        <v>-0.27035714285714285</v>
      </c>
      <c r="F42" s="18">
        <f>GEOMEAN(F35:F41)</f>
        <v>0.99495463771070769</v>
      </c>
      <c r="G42" s="89"/>
      <c r="H42" s="93">
        <f>AVERAGE(H35:H41)</f>
        <v>-0.58340028571428604</v>
      </c>
      <c r="I42" s="93">
        <f>AVERAGE(I35:I41)</f>
        <v>0.99918571428571445</v>
      </c>
      <c r="J42" s="93">
        <f>AVERAGE(J35:J41)</f>
        <v>-1.1714285714285715</v>
      </c>
      <c r="K42" s="18">
        <f>GEOMEAN(K35:K41)</f>
        <v>0.9809048495754914</v>
      </c>
      <c r="L42" s="22"/>
      <c r="M42" s="110">
        <f>AVERAGE(M35:M41)</f>
        <v>-1.179001428571429</v>
      </c>
      <c r="N42" s="93">
        <f>AVERAGE(N35:N41)</f>
        <v>0.96772857142857149</v>
      </c>
      <c r="O42" s="93">
        <f>AVERAGE(O35:O41)</f>
        <v>0.30725714285714284</v>
      </c>
      <c r="P42" s="18">
        <f>GEOMEAN(P35:P41)</f>
        <v>0.9881360834519155</v>
      </c>
      <c r="Q42" s="29"/>
      <c r="R42" s="108">
        <f>AVERAGE(R35:R41)</f>
        <v>-0.34107585714285654</v>
      </c>
      <c r="S42" s="93">
        <f>AVERAGE(S35:S41)</f>
        <v>1.0045428571428572</v>
      </c>
      <c r="T42" s="93">
        <f>AVERAGE(T35:T41)</f>
        <v>0.78224285714285713</v>
      </c>
      <c r="U42" s="18">
        <f>GEOMEAN(U35:U41)</f>
        <v>0.89614372932944819</v>
      </c>
      <c r="V42" s="101"/>
      <c r="W42" s="105">
        <f>AVERAGE(W35:W41)</f>
        <v>0.83166914285714255</v>
      </c>
      <c r="X42" s="93">
        <f>AVERAGE(X35:X41)</f>
        <v>0.85857142857142865</v>
      </c>
      <c r="Y42" s="93">
        <f>AVERAGE(Y35:Y41)</f>
        <v>0.74501428571428563</v>
      </c>
      <c r="Z42" s="18">
        <f>GEOMEAN(Z35:Z39)</f>
        <v>0.90062090715279275</v>
      </c>
      <c r="AA42" s="114"/>
      <c r="AB42" s="118">
        <f>AVERAGE(AB35:AB41)</f>
        <v>-1.2194285714285711</v>
      </c>
      <c r="AD42" s="1"/>
      <c r="AE42" s="178" t="s">
        <v>45</v>
      </c>
      <c r="AF42" s="180">
        <f>D133</f>
        <v>0.98261666666666658</v>
      </c>
      <c r="AG42" s="180">
        <f t="shared" ref="AG42:AH42" si="180">E133</f>
        <v>2.5074999999999997E-2</v>
      </c>
      <c r="AH42" s="180">
        <f t="shared" si="180"/>
        <v>0.99637262263146953</v>
      </c>
      <c r="AI42" s="180">
        <f>I133</f>
        <v>0.97832499999999989</v>
      </c>
      <c r="AJ42" s="180">
        <f t="shared" ref="AJ42:AK42" si="181">J133</f>
        <v>-0.18769999999999998</v>
      </c>
      <c r="AK42" s="180">
        <f t="shared" si="181"/>
        <v>0.99115950466038338</v>
      </c>
      <c r="AL42" s="180">
        <f>N133</f>
        <v>0.93742499999999995</v>
      </c>
      <c r="AM42" s="180">
        <f t="shared" ref="AM42:AN42" si="182">O133</f>
        <v>0.89996249999999978</v>
      </c>
      <c r="AN42" s="180">
        <f t="shared" si="182"/>
        <v>0.99519771073289875</v>
      </c>
      <c r="AO42" s="180">
        <f>S133</f>
        <v>0.88306249999999997</v>
      </c>
      <c r="AP42" s="180">
        <f t="shared" ref="AP42:AQ42" si="183">T133</f>
        <v>1.4095875</v>
      </c>
      <c r="AQ42" s="180">
        <f t="shared" si="183"/>
        <v>0.93075442537918374</v>
      </c>
      <c r="AR42" s="180">
        <f>X133</f>
        <v>0.98860833333333342</v>
      </c>
      <c r="AS42" s="180">
        <f t="shared" ref="AS42:AT42" si="184">Y133</f>
        <v>0.83154999999999968</v>
      </c>
      <c r="AT42" s="180">
        <f t="shared" si="184"/>
        <v>0.94637557688331664</v>
      </c>
      <c r="AV42" t="s">
        <v>127</v>
      </c>
      <c r="AX42" s="193">
        <f>AVERAGE(AX35:AX41)</f>
        <v>1.0329563095976506</v>
      </c>
      <c r="AY42" s="193">
        <f t="shared" ref="AY42:AZ42" si="185">AVERAGE(AY35:AY41)</f>
        <v>1.1682685711091068</v>
      </c>
      <c r="AZ42" s="193">
        <f t="shared" si="185"/>
        <v>1.0045428571428572</v>
      </c>
    </row>
    <row r="43" spans="1:52" x14ac:dyDescent="0.25">
      <c r="A43" s="76"/>
      <c r="B43" s="81" t="s">
        <v>46</v>
      </c>
      <c r="C43" s="78"/>
      <c r="D43" s="94">
        <f>STDEV(D35:D41)</f>
        <v>3.1629597350763532E-2</v>
      </c>
      <c r="E43" s="94">
        <f>STDEV(E35:E41)</f>
        <v>0.54017336370571156</v>
      </c>
      <c r="F43" s="19">
        <f>STDEV(F35:F41)</f>
        <v>2.4102953780654806E-3</v>
      </c>
      <c r="G43" s="91"/>
      <c r="H43" s="94">
        <f>STDEV(H35:H41)</f>
        <v>0.47862411123194631</v>
      </c>
      <c r="I43" s="94">
        <f>STDEV(I35:I41)</f>
        <v>2.9389478194949744E-2</v>
      </c>
      <c r="J43" s="94">
        <f>STDEV(J35:J41)</f>
        <v>0.80217318519607639</v>
      </c>
      <c r="K43" s="19">
        <f>STDEV(K35:K41)</f>
        <v>1.4629194555180853E-2</v>
      </c>
      <c r="L43" s="24"/>
      <c r="M43" s="111">
        <f>STDEV(M35:M41)</f>
        <v>0.81620116230474704</v>
      </c>
      <c r="N43" s="94">
        <f>STDEV(N35:N41)</f>
        <v>3.6987687784167424E-2</v>
      </c>
      <c r="O43" s="94">
        <f>STDEV(O35:O41)</f>
        <v>0.79587527678052428</v>
      </c>
      <c r="P43" s="19">
        <f>STDEV(P35:P41)</f>
        <v>1.0641808832998981E-2</v>
      </c>
      <c r="Q43" s="31"/>
      <c r="R43" s="109">
        <f>STDEV(R35:R41)</f>
        <v>0.54416101884534895</v>
      </c>
      <c r="S43" s="94">
        <f>STDEV(S35:S41)</f>
        <v>5.3326568023292609E-2</v>
      </c>
      <c r="T43" s="94">
        <f>STDEV(T35:T41)</f>
        <v>0.47820257861127879</v>
      </c>
      <c r="U43" s="19">
        <f>STDEV(U35:U41)</f>
        <v>5.3540198516094969E-2</v>
      </c>
      <c r="V43" s="103"/>
      <c r="W43" s="106">
        <f>STDEV(W35:W41)</f>
        <v>0.41825692089409527</v>
      </c>
      <c r="X43" s="94">
        <f>STDEV(X35:X41)</f>
        <v>6.1040306745781092E-2</v>
      </c>
      <c r="Y43" s="94">
        <f>STDEV(Y35:Y41)</f>
        <v>0.79179930207212523</v>
      </c>
      <c r="Z43" s="19">
        <f>STDEV(Z35:Z39)</f>
        <v>2.7636352870811301E-2</v>
      </c>
      <c r="AA43" s="116"/>
      <c r="AB43" s="119">
        <f>STDEV(AB35:AB41)</f>
        <v>0.61642742166261488</v>
      </c>
      <c r="AD43" s="1"/>
      <c r="AE43" s="178" t="s">
        <v>46</v>
      </c>
      <c r="AF43" s="180">
        <f>D134</f>
        <v>2.1942935634103843E-2</v>
      </c>
      <c r="AG43" s="180">
        <f t="shared" ref="AG43:AH43" si="186">E134</f>
        <v>0.52897810940271683</v>
      </c>
      <c r="AH43" s="180">
        <f t="shared" si="186"/>
        <v>2.2708128300436715E-3</v>
      </c>
      <c r="AI43" s="180">
        <f>I134</f>
        <v>2.196918296159418E-2</v>
      </c>
      <c r="AJ43" s="180">
        <f t="shared" ref="AJ43:AK43" si="187">J134</f>
        <v>0.50201001697461889</v>
      </c>
      <c r="AK43" s="180">
        <f t="shared" si="187"/>
        <v>2.603260318468813E-3</v>
      </c>
      <c r="AL43" s="180">
        <f>N134</f>
        <v>9.0451514241451106E-2</v>
      </c>
      <c r="AM43" s="180">
        <f t="shared" ref="AM43:AN43" si="188">O134</f>
        <v>2.3780294981574857</v>
      </c>
      <c r="AN43" s="180">
        <f t="shared" si="188"/>
        <v>2.303620339089458E-3</v>
      </c>
      <c r="AO43" s="180">
        <f>S134</f>
        <v>0.33576211365233827</v>
      </c>
      <c r="AP43" s="180">
        <f t="shared" ref="AP43:AQ43" si="189">T134</f>
        <v>4.399884917143531</v>
      </c>
      <c r="AQ43" s="180">
        <f t="shared" si="189"/>
        <v>2.3099350640223643E-2</v>
      </c>
      <c r="AR43" s="180">
        <f>X134</f>
        <v>3.8840851463687605E-2</v>
      </c>
      <c r="AS43" s="180">
        <f t="shared" ref="AS43:AT43" si="190">Y134</f>
        <v>0.73812466611492755</v>
      </c>
      <c r="AT43" s="180">
        <f t="shared" si="190"/>
        <v>3.1986355992781837E-2</v>
      </c>
      <c r="AV43" t="s">
        <v>128</v>
      </c>
      <c r="AX43" s="193">
        <f>STDEV(AX35:AX41)</f>
        <v>2.1938772545845385E-2</v>
      </c>
      <c r="AY43" s="193">
        <f t="shared" ref="AY43:AZ43" si="191">STDEV(AY35:AY41)</f>
        <v>8.0983053295757723E-2</v>
      </c>
      <c r="AZ43" s="193">
        <f t="shared" si="191"/>
        <v>5.3326568023292609E-2</v>
      </c>
    </row>
    <row r="44" spans="1:52" s="17" customFormat="1" x14ac:dyDescent="0.25">
      <c r="A44" s="46" t="s">
        <v>7</v>
      </c>
      <c r="B44" s="47" t="s">
        <v>8</v>
      </c>
      <c r="C44" s="48">
        <v>1999</v>
      </c>
      <c r="D44" s="49">
        <v>0.93869999999999998</v>
      </c>
      <c r="E44" s="11">
        <v>-1.7966</v>
      </c>
      <c r="F44" s="11">
        <v>0.99309999999999998</v>
      </c>
      <c r="G44" s="89">
        <f t="shared" si="17"/>
        <v>-29.308319738988569</v>
      </c>
      <c r="H44" s="90">
        <f>-(H$3-(D44*H$3+E44))</f>
        <v>-2.6682860000000002</v>
      </c>
      <c r="I44" s="49">
        <v>0.94869999999999999</v>
      </c>
      <c r="J44" s="11">
        <v>-2.6575000000000002</v>
      </c>
      <c r="K44" s="11">
        <v>0.96950000000000003</v>
      </c>
      <c r="L44" s="22">
        <f t="shared" ref="L44:L51" si="192">J44/(1-I44)</f>
        <v>-51.803118908382061</v>
      </c>
      <c r="M44" s="23">
        <f>-(M$3-(I44*M$3+J44))</f>
        <v>-3.1345900000000011</v>
      </c>
      <c r="N44" s="49">
        <v>0.74309999999999998</v>
      </c>
      <c r="O44" s="11">
        <v>2.6703000000000001</v>
      </c>
      <c r="P44" s="11">
        <v>0.61160000000000003</v>
      </c>
      <c r="Q44" s="29">
        <f t="shared" ref="Q44:Q51" si="193">O44/(1-N44)</f>
        <v>10.394316854807318</v>
      </c>
      <c r="R44" s="30">
        <f>-(R$3-(N44*R$3+O44))</f>
        <v>-2.4908210000000004</v>
      </c>
      <c r="S44" s="52">
        <v>5.7500000000000002E-2</v>
      </c>
      <c r="T44" s="53">
        <v>12.404</v>
      </c>
      <c r="U44" s="53">
        <v>6.1999999999999998E-3</v>
      </c>
      <c r="V44" s="101">
        <f t="shared" ref="V44:V51" si="194">T44/(1-S44)</f>
        <v>13.160742705570291</v>
      </c>
      <c r="W44" s="102">
        <f>-(W$3-(S44*W$3+T44))</f>
        <v>2.1495999999999995</v>
      </c>
      <c r="X44" s="49">
        <v>0.91590000000000005</v>
      </c>
      <c r="Y44" s="11">
        <v>0.36070000000000002</v>
      </c>
      <c r="Z44" s="11">
        <v>0.93149999999999999</v>
      </c>
      <c r="AA44" s="114">
        <f t="shared" ref="AA44:AA51" si="195">Y44/(1-X44)</f>
        <v>4.2889417360285398</v>
      </c>
      <c r="AB44" s="115">
        <f>-(AB$3-(X44*AB$3+Y44))</f>
        <v>-0.80744900000000008</v>
      </c>
      <c r="AD44" s="1"/>
      <c r="AE44" s="178"/>
      <c r="AF44" s="178"/>
      <c r="AG44" s="178"/>
      <c r="AH44" s="178"/>
      <c r="AI44" s="1"/>
      <c r="AJ44" s="178"/>
      <c r="AK44" s="128"/>
      <c r="AL44" s="178"/>
      <c r="AM44" s="178"/>
      <c r="AN44" s="178"/>
      <c r="AO44" s="1"/>
      <c r="AP44" s="178"/>
      <c r="AQ44" s="128"/>
      <c r="AR44" s="178"/>
      <c r="AS44" s="178"/>
      <c r="AT44" s="128"/>
      <c r="AU44"/>
      <c r="AV44" t="str">
        <f>A44</f>
        <v>21-037-0003</v>
      </c>
      <c r="AW44">
        <f t="shared" si="13"/>
        <v>1999</v>
      </c>
      <c r="AX44" s="195">
        <f t="shared" ref="AX44:AX51" si="196">I44/N44</f>
        <v>1.2766787780917777</v>
      </c>
      <c r="AY44" s="196">
        <f t="shared" ref="AY44:AY51" si="197">I44/X44</f>
        <v>1.0358117698438694</v>
      </c>
      <c r="AZ44" s="196">
        <f t="shared" ref="AZ44:AZ51" si="198">S44</f>
        <v>5.7500000000000002E-2</v>
      </c>
    </row>
    <row r="45" spans="1:52" s="17" customFormat="1" x14ac:dyDescent="0.25">
      <c r="A45" s="46"/>
      <c r="B45" s="47"/>
      <c r="C45" s="48">
        <v>2000</v>
      </c>
      <c r="D45" s="49">
        <v>0.97</v>
      </c>
      <c r="E45" s="11">
        <v>0.43180000000000002</v>
      </c>
      <c r="F45" s="11">
        <v>0.99550000000000005</v>
      </c>
      <c r="G45" s="89">
        <f t="shared" si="17"/>
        <v>14.393333333333322</v>
      </c>
      <c r="H45" s="90">
        <f t="shared" ref="H45:H51" si="199">-(H$3-(D45*H$3+E45))</f>
        <v>5.2000000000003155E-3</v>
      </c>
      <c r="I45" s="49">
        <v>0.99</v>
      </c>
      <c r="J45" s="11">
        <v>-0.18970000000000001</v>
      </c>
      <c r="K45" s="11">
        <v>0.98340000000000005</v>
      </c>
      <c r="L45" s="22">
        <f t="shared" si="192"/>
        <v>-18.969999999999985</v>
      </c>
      <c r="M45" s="23">
        <f t="shared" ref="M45:M51" si="200">-(M$3-(I45*M$3+J45))</f>
        <v>-0.28270000000000017</v>
      </c>
      <c r="N45" s="49">
        <v>0.93610000000000004</v>
      </c>
      <c r="O45" s="11">
        <v>1.0641</v>
      </c>
      <c r="P45" s="11">
        <v>0.99490000000000001</v>
      </c>
      <c r="Q45" s="29">
        <f t="shared" si="193"/>
        <v>16.652582159624426</v>
      </c>
      <c r="R45" s="30">
        <f t="shared" ref="R45:R51" si="201">-(R$3-(N45*R$3+O45))</f>
        <v>-0.21965099999999893</v>
      </c>
      <c r="S45" s="49">
        <v>0.99360000000000004</v>
      </c>
      <c r="T45" s="11">
        <v>9.5500000000000002E-2</v>
      </c>
      <c r="U45" s="11">
        <v>0.90010000000000001</v>
      </c>
      <c r="V45" s="101">
        <f t="shared" si="194"/>
        <v>14.921875000000091</v>
      </c>
      <c r="W45" s="102">
        <f t="shared" ref="W45:W51" si="202">-(W$3-(S45*W$3+T45))</f>
        <v>2.5867999999999114E-2</v>
      </c>
      <c r="X45" s="49">
        <v>0.86240000000000006</v>
      </c>
      <c r="Y45" s="11">
        <v>0.54259999999999997</v>
      </c>
      <c r="Z45" s="11">
        <v>0.89729999999999999</v>
      </c>
      <c r="AA45" s="114">
        <f t="shared" si="195"/>
        <v>3.9433139534883734</v>
      </c>
      <c r="AB45" s="115">
        <f t="shared" ref="AB45:AB51" si="203">-(AB$3-(X45*AB$3+Y45))</f>
        <v>-1.368663999999999</v>
      </c>
      <c r="AD45" s="1" t="s">
        <v>25</v>
      </c>
      <c r="AE45" s="178" t="s">
        <v>26</v>
      </c>
      <c r="AF45" s="178"/>
      <c r="AG45" s="178"/>
      <c r="AH45" s="178"/>
      <c r="AI45" s="1"/>
      <c r="AJ45" s="178"/>
      <c r="AK45" s="128"/>
      <c r="AL45" s="178"/>
      <c r="AM45" s="178"/>
      <c r="AN45" s="178"/>
      <c r="AO45" s="1"/>
      <c r="AP45" s="178"/>
      <c r="AQ45" s="128"/>
      <c r="AR45" s="178"/>
      <c r="AS45" s="178"/>
      <c r="AT45" s="128"/>
      <c r="AU45"/>
      <c r="AV45"/>
      <c r="AW45">
        <f t="shared" si="13"/>
        <v>2000</v>
      </c>
      <c r="AX45" s="191">
        <f t="shared" si="196"/>
        <v>1.0575793184488835</v>
      </c>
      <c r="AY45" s="185">
        <f t="shared" si="197"/>
        <v>1.1479591836734693</v>
      </c>
      <c r="AZ45" s="185">
        <f t="shared" si="198"/>
        <v>0.99360000000000004</v>
      </c>
    </row>
    <row r="46" spans="1:52" s="17" customFormat="1" x14ac:dyDescent="0.25">
      <c r="A46" s="46"/>
      <c r="B46" s="47"/>
      <c r="C46" s="48">
        <v>2001</v>
      </c>
      <c r="D46" s="49">
        <v>0.95620000000000005</v>
      </c>
      <c r="E46" s="11">
        <v>9.4500000000000001E-2</v>
      </c>
      <c r="F46" s="11">
        <v>0.99309999999999998</v>
      </c>
      <c r="G46" s="89">
        <f t="shared" si="17"/>
        <v>2.1575342465753451</v>
      </c>
      <c r="H46" s="90">
        <f t="shared" si="199"/>
        <v>-0.52833599999999947</v>
      </c>
      <c r="I46" s="49">
        <v>0.99370000000000003</v>
      </c>
      <c r="J46" s="11">
        <v>-0.67969999999999997</v>
      </c>
      <c r="K46" s="11">
        <v>0.97589999999999999</v>
      </c>
      <c r="L46" s="22">
        <f t="shared" si="192"/>
        <v>-107.88888888888935</v>
      </c>
      <c r="M46" s="23">
        <f t="shared" si="200"/>
        <v>-0.738290000000001</v>
      </c>
      <c r="N46" s="49">
        <v>0.9304</v>
      </c>
      <c r="O46" s="11">
        <v>0.72970000000000002</v>
      </c>
      <c r="P46" s="11">
        <v>0.99309999999999998</v>
      </c>
      <c r="Q46" s="29">
        <f t="shared" si="193"/>
        <v>10.484195402298852</v>
      </c>
      <c r="R46" s="30">
        <f t="shared" si="201"/>
        <v>-0.66856399999999994</v>
      </c>
      <c r="S46" s="49">
        <v>0.97450000000000003</v>
      </c>
      <c r="T46" s="11">
        <v>0.17480000000000001</v>
      </c>
      <c r="U46" s="11">
        <v>0.83909999999999996</v>
      </c>
      <c r="V46" s="101">
        <f t="shared" si="194"/>
        <v>6.8549019607843231</v>
      </c>
      <c r="W46" s="102">
        <f t="shared" si="202"/>
        <v>-0.10264000000000095</v>
      </c>
      <c r="X46" s="49">
        <v>0.92810000000000004</v>
      </c>
      <c r="Y46" s="11">
        <v>0.80310000000000004</v>
      </c>
      <c r="Z46" s="11">
        <v>0.96250000000000002</v>
      </c>
      <c r="AA46" s="114">
        <f t="shared" si="195"/>
        <v>11.169680111265652</v>
      </c>
      <c r="AB46" s="115">
        <f t="shared" si="203"/>
        <v>-0.19559099999999852</v>
      </c>
      <c r="AD46" s="1"/>
      <c r="AE46" s="178" t="s">
        <v>45</v>
      </c>
      <c r="AF46" s="180">
        <f>D144</f>
        <v>1.0130250000000001</v>
      </c>
      <c r="AG46" s="180">
        <f t="shared" ref="AG46:AH46" si="204">E144</f>
        <v>-0.9734250000000001</v>
      </c>
      <c r="AH46" s="180">
        <f t="shared" si="204"/>
        <v>0.99476129213129949</v>
      </c>
      <c r="AI46" s="180">
        <f>I144</f>
        <v>1.0228999999999999</v>
      </c>
      <c r="AJ46" s="180">
        <f t="shared" ref="AJ46:AK46" si="205">J144</f>
        <v>-2.0323000000000002</v>
      </c>
      <c r="AK46" s="180">
        <f t="shared" si="205"/>
        <v>0.98939959066092198</v>
      </c>
      <c r="AL46" s="180">
        <f>N144</f>
        <v>0.98924999999999996</v>
      </c>
      <c r="AM46" s="180">
        <f t="shared" ref="AM46:AN46" si="206">O144</f>
        <v>-1.30315</v>
      </c>
      <c r="AN46" s="180">
        <f t="shared" si="206"/>
        <v>0.99319967780904961</v>
      </c>
      <c r="AO46" s="180">
        <f>S144</f>
        <v>0.95394999999999996</v>
      </c>
      <c r="AP46" s="180">
        <f t="shared" ref="AP46:AQ46" si="207">T144</f>
        <v>0.80154999999999998</v>
      </c>
      <c r="AQ46" s="180">
        <f t="shared" si="207"/>
        <v>0.91471044598823725</v>
      </c>
      <c r="AR46" s="180">
        <f>X144</f>
        <v>0.81321111111111111</v>
      </c>
      <c r="AS46" s="180">
        <f t="shared" ref="AS46:AT46" si="208">Y144</f>
        <v>1.7653333333333334</v>
      </c>
      <c r="AT46" s="180">
        <f t="shared" si="208"/>
        <v>0.94166747429211439</v>
      </c>
      <c r="AU46"/>
      <c r="AV46"/>
      <c r="AW46">
        <f t="shared" si="13"/>
        <v>2001</v>
      </c>
      <c r="AX46" s="191">
        <f t="shared" si="196"/>
        <v>1.0680352536543423</v>
      </c>
      <c r="AY46" s="185">
        <f t="shared" si="197"/>
        <v>1.0706820385734295</v>
      </c>
      <c r="AZ46" s="185">
        <f t="shared" si="198"/>
        <v>0.97450000000000003</v>
      </c>
    </row>
    <row r="47" spans="1:52" s="17" customFormat="1" x14ac:dyDescent="0.25">
      <c r="A47" s="46"/>
      <c r="B47" s="47"/>
      <c r="C47" s="48">
        <v>2002</v>
      </c>
      <c r="D47" s="49">
        <v>0.91400000000000003</v>
      </c>
      <c r="E47" s="11">
        <v>-0.43059999999999998</v>
      </c>
      <c r="F47" s="11">
        <v>0.99329999999999996</v>
      </c>
      <c r="G47" s="89">
        <f t="shared" si="17"/>
        <v>-5.0069767441860487</v>
      </c>
      <c r="H47" s="90">
        <f t="shared" si="199"/>
        <v>-1.6535200000000003</v>
      </c>
      <c r="I47" s="49">
        <v>0.93610000000000004</v>
      </c>
      <c r="J47" s="11">
        <v>-1.0818000000000001</v>
      </c>
      <c r="K47" s="11">
        <v>0.98209999999999997</v>
      </c>
      <c r="L47" s="22">
        <f t="shared" si="192"/>
        <v>-16.929577464788746</v>
      </c>
      <c r="M47" s="23">
        <f t="shared" si="200"/>
        <v>-1.6760700000000002</v>
      </c>
      <c r="N47" s="49">
        <v>0.92290000000000005</v>
      </c>
      <c r="O47" s="11">
        <v>-0.37059999999999998</v>
      </c>
      <c r="P47" s="11">
        <v>0.99390000000000001</v>
      </c>
      <c r="Q47" s="29">
        <f t="shared" si="193"/>
        <v>-4.8067444876783432</v>
      </c>
      <c r="R47" s="30">
        <f t="shared" si="201"/>
        <v>-1.9195389999999968</v>
      </c>
      <c r="S47" s="49">
        <v>0.97070000000000001</v>
      </c>
      <c r="T47" s="11">
        <v>4.4900000000000002E-2</v>
      </c>
      <c r="U47" s="11">
        <v>0.92859999999999998</v>
      </c>
      <c r="V47" s="101">
        <f t="shared" si="194"/>
        <v>1.5324232081911267</v>
      </c>
      <c r="W47" s="102">
        <f t="shared" si="202"/>
        <v>-0.27388399999999891</v>
      </c>
      <c r="X47" s="49">
        <v>1.0165</v>
      </c>
      <c r="Y47" s="11">
        <v>-0.7903</v>
      </c>
      <c r="Z47" s="11">
        <v>0.93340000000000001</v>
      </c>
      <c r="AA47" s="114">
        <f t="shared" si="195"/>
        <v>47.896969696969819</v>
      </c>
      <c r="AB47" s="115">
        <f t="shared" si="203"/>
        <v>-0.56111500000000092</v>
      </c>
      <c r="AD47" s="1"/>
      <c r="AE47" s="178" t="s">
        <v>46</v>
      </c>
      <c r="AF47" s="180">
        <f>D145</f>
        <v>3.0457640373851323E-2</v>
      </c>
      <c r="AG47" s="180">
        <f t="shared" ref="AG47:AH47" si="209">E145</f>
        <v>0.56303513909625791</v>
      </c>
      <c r="AH47" s="180">
        <f t="shared" si="209"/>
        <v>3.4637407524236051E-3</v>
      </c>
      <c r="AI47" s="180">
        <f>I145</f>
        <v>2.8567113959936514E-2</v>
      </c>
      <c r="AJ47" s="180">
        <f t="shared" ref="AJ47:AK47" si="210">J145</f>
        <v>6.4770981156687835E-2</v>
      </c>
      <c r="AK47" s="180">
        <f t="shared" si="210"/>
        <v>1.272792206135724E-3</v>
      </c>
      <c r="AL47" s="180">
        <f>N145</f>
        <v>3.5001785668734096E-2</v>
      </c>
      <c r="AM47" s="180">
        <f t="shared" ref="AM47:AN47" si="211">O145</f>
        <v>0.51385449788826409</v>
      </c>
      <c r="AN47" s="180">
        <f t="shared" si="211"/>
        <v>1.1313708498985084E-3</v>
      </c>
      <c r="AO47" s="180">
        <f>S145</f>
        <v>2.6162950903902515E-3</v>
      </c>
      <c r="AP47" s="180">
        <f t="shared" ref="AP47:AQ47" si="212">T145</f>
        <v>2.8213560569343279E-2</v>
      </c>
      <c r="AQ47" s="180">
        <f t="shared" si="212"/>
        <v>1.8101933598375586E-2</v>
      </c>
      <c r="AR47" s="180">
        <f>X145</f>
        <v>0.2676093862537543</v>
      </c>
      <c r="AS47" s="180">
        <f t="shared" ref="AS47:AT47" si="213">Y145</f>
        <v>3.3154161556281281</v>
      </c>
      <c r="AT47" s="180">
        <f t="shared" si="213"/>
        <v>2.5768114294331165E-2</v>
      </c>
      <c r="AU47"/>
      <c r="AV47"/>
      <c r="AW47">
        <f t="shared" si="13"/>
        <v>2002</v>
      </c>
      <c r="AX47" s="191">
        <f t="shared" si="196"/>
        <v>1.0143027413587604</v>
      </c>
      <c r="AY47" s="185">
        <f t="shared" si="197"/>
        <v>0.92090506640432868</v>
      </c>
      <c r="AZ47" s="185">
        <f t="shared" si="198"/>
        <v>0.97070000000000001</v>
      </c>
    </row>
    <row r="48" spans="1:52" s="17" customFormat="1" x14ac:dyDescent="0.25">
      <c r="A48" s="46"/>
      <c r="B48" s="47"/>
      <c r="C48" s="48">
        <v>2003</v>
      </c>
      <c r="D48" s="49">
        <v>0.94499999999999995</v>
      </c>
      <c r="E48" s="11">
        <v>0.53800000000000003</v>
      </c>
      <c r="F48" s="11">
        <v>0.99490000000000001</v>
      </c>
      <c r="G48" s="89">
        <f t="shared" si="17"/>
        <v>9.7818181818181742</v>
      </c>
      <c r="H48" s="90">
        <f t="shared" si="199"/>
        <v>-0.24410000000000132</v>
      </c>
      <c r="I48" s="49">
        <v>0.96230000000000004</v>
      </c>
      <c r="J48" s="11">
        <v>0.1298</v>
      </c>
      <c r="K48" s="11">
        <v>0.98480000000000001</v>
      </c>
      <c r="L48" s="22">
        <f t="shared" si="192"/>
        <v>3.442970822281171</v>
      </c>
      <c r="M48" s="23">
        <f t="shared" si="200"/>
        <v>-0.22081000000000017</v>
      </c>
      <c r="N48" s="49">
        <v>0.92490000000000006</v>
      </c>
      <c r="O48" s="11">
        <v>0.9506</v>
      </c>
      <c r="P48" s="11">
        <v>0.99399999999999999</v>
      </c>
      <c r="Q48" s="29">
        <f t="shared" si="193"/>
        <v>12.657789613848212</v>
      </c>
      <c r="R48" s="30">
        <f t="shared" si="201"/>
        <v>-0.5581589999999963</v>
      </c>
      <c r="S48" s="49">
        <v>0.97189999999999999</v>
      </c>
      <c r="T48" s="11">
        <v>-1.5900000000000001E-2</v>
      </c>
      <c r="U48" s="11">
        <v>0.88</v>
      </c>
      <c r="V48" s="101">
        <f t="shared" si="194"/>
        <v>-0.56583629893238407</v>
      </c>
      <c r="W48" s="102">
        <f t="shared" si="202"/>
        <v>-0.32162800000000047</v>
      </c>
      <c r="X48" s="49">
        <v>0.87450000000000006</v>
      </c>
      <c r="Y48" s="11">
        <v>4.5999999999999999E-3</v>
      </c>
      <c r="Z48" s="11">
        <v>0.94</v>
      </c>
      <c r="AA48" s="114">
        <f t="shared" si="195"/>
        <v>3.6653386454183284E-2</v>
      </c>
      <c r="AB48" s="115">
        <f t="shared" si="203"/>
        <v>-1.7385950000000001</v>
      </c>
      <c r="AD48" s="1"/>
      <c r="AE48" s="178"/>
      <c r="AF48" s="178"/>
      <c r="AG48" s="178"/>
      <c r="AH48" s="178"/>
      <c r="AI48" s="1"/>
      <c r="AJ48" s="178"/>
      <c r="AK48" s="128"/>
      <c r="AL48" s="178"/>
      <c r="AM48" s="178"/>
      <c r="AN48" s="178"/>
      <c r="AO48" s="1"/>
      <c r="AP48" s="178"/>
      <c r="AQ48" s="128"/>
      <c r="AR48" s="178"/>
      <c r="AS48" s="178"/>
      <c r="AT48" s="128"/>
      <c r="AU48"/>
      <c r="AV48"/>
      <c r="AW48">
        <f t="shared" si="13"/>
        <v>2003</v>
      </c>
      <c r="AX48" s="191">
        <f t="shared" si="196"/>
        <v>1.0404368039788086</v>
      </c>
      <c r="AY48" s="185">
        <f t="shared" si="197"/>
        <v>1.1004002287021155</v>
      </c>
      <c r="AZ48" s="185">
        <f t="shared" si="198"/>
        <v>0.97189999999999999</v>
      </c>
    </row>
    <row r="49" spans="1:52" s="17" customFormat="1" x14ac:dyDescent="0.25">
      <c r="A49" s="46"/>
      <c r="B49" s="47"/>
      <c r="C49" s="48">
        <v>2004</v>
      </c>
      <c r="D49" s="49">
        <v>0.94479999999999997</v>
      </c>
      <c r="E49" s="11">
        <v>0.1804</v>
      </c>
      <c r="F49" s="11">
        <v>0.99580000000000002</v>
      </c>
      <c r="G49" s="89">
        <f t="shared" si="17"/>
        <v>3.268115942028984</v>
      </c>
      <c r="H49" s="90">
        <f t="shared" si="199"/>
        <v>-0.60454400000000064</v>
      </c>
      <c r="I49" s="49">
        <v>0.96</v>
      </c>
      <c r="J49" s="11">
        <v>-0.17319999999999999</v>
      </c>
      <c r="K49" s="11">
        <v>0.98519999999999996</v>
      </c>
      <c r="L49" s="22">
        <f t="shared" si="192"/>
        <v>-4.3299999999999956</v>
      </c>
      <c r="M49" s="23">
        <f t="shared" si="200"/>
        <v>-0.54519999999999946</v>
      </c>
      <c r="N49" s="49">
        <v>0.92249999999999999</v>
      </c>
      <c r="O49" s="11">
        <v>0.53700000000000003</v>
      </c>
      <c r="P49" s="11">
        <v>0.99550000000000005</v>
      </c>
      <c r="Q49" s="29">
        <f t="shared" si="193"/>
        <v>6.9290322580645149</v>
      </c>
      <c r="R49" s="30">
        <f t="shared" si="201"/>
        <v>-1.0199750000000023</v>
      </c>
      <c r="S49" s="49">
        <v>0.92459999999999998</v>
      </c>
      <c r="T49" s="11">
        <v>0.29430000000000001</v>
      </c>
      <c r="U49" s="11">
        <v>0.88939999999999997</v>
      </c>
      <c r="V49" s="101">
        <f t="shared" si="194"/>
        <v>3.9031830238726779</v>
      </c>
      <c r="W49" s="102">
        <f t="shared" si="202"/>
        <v>-0.52605199999999996</v>
      </c>
      <c r="X49" s="49">
        <v>0.86260000000000003</v>
      </c>
      <c r="Y49" s="11">
        <v>0.40550000000000003</v>
      </c>
      <c r="Z49" s="11">
        <v>0.93359999999999999</v>
      </c>
      <c r="AA49" s="114">
        <f t="shared" si="195"/>
        <v>2.9512372634643387</v>
      </c>
      <c r="AB49" s="115">
        <f t="shared" si="203"/>
        <v>-1.5029859999999999</v>
      </c>
      <c r="AD49" s="1" t="s">
        <v>27</v>
      </c>
      <c r="AE49" s="178" t="s">
        <v>28</v>
      </c>
      <c r="AF49" s="178"/>
      <c r="AG49" s="178"/>
      <c r="AH49" s="178"/>
      <c r="AI49" s="1"/>
      <c r="AJ49" s="178"/>
      <c r="AK49" s="128"/>
      <c r="AL49" s="178"/>
      <c r="AM49" s="178"/>
      <c r="AN49" s="178"/>
      <c r="AO49" s="1"/>
      <c r="AP49" s="178"/>
      <c r="AQ49" s="128"/>
      <c r="AR49" s="178"/>
      <c r="AS49" s="178"/>
      <c r="AT49" s="128"/>
      <c r="AU49"/>
      <c r="AV49"/>
      <c r="AW49">
        <f t="shared" si="13"/>
        <v>2004</v>
      </c>
      <c r="AX49" s="191">
        <f t="shared" si="196"/>
        <v>1.0406504065040649</v>
      </c>
      <c r="AY49" s="185">
        <f t="shared" si="197"/>
        <v>1.1129144447020634</v>
      </c>
      <c r="AZ49" s="185">
        <f t="shared" si="198"/>
        <v>0.92459999999999998</v>
      </c>
    </row>
    <row r="50" spans="1:52" s="17" customFormat="1" x14ac:dyDescent="0.25">
      <c r="A50" s="46"/>
      <c r="B50" s="47"/>
      <c r="C50" s="48">
        <v>2005</v>
      </c>
      <c r="D50" s="49">
        <v>0.93799999999999994</v>
      </c>
      <c r="E50" s="11">
        <v>0.22059999999999999</v>
      </c>
      <c r="F50" s="11">
        <v>0.99639999999999995</v>
      </c>
      <c r="G50" s="89">
        <f>E50/(1-D50)</f>
        <v>3.5580645161290287</v>
      </c>
      <c r="H50" s="90">
        <f t="shared" si="199"/>
        <v>-0.66104000000000163</v>
      </c>
      <c r="I50" s="49">
        <v>0.97009999999999996</v>
      </c>
      <c r="J50" s="11">
        <v>-0.35249999999999998</v>
      </c>
      <c r="K50" s="11">
        <v>0.98509999999999998</v>
      </c>
      <c r="L50" s="22">
        <f>J50/(1-I50)</f>
        <v>-11.789297658862861</v>
      </c>
      <c r="M50" s="23">
        <f t="shared" si="200"/>
        <v>-0.63056999999999874</v>
      </c>
      <c r="N50" s="49">
        <v>0.93020000000000003</v>
      </c>
      <c r="O50" s="11">
        <v>0.57350000000000001</v>
      </c>
      <c r="P50" s="11">
        <v>0.99570000000000003</v>
      </c>
      <c r="Q50" s="29">
        <f>O50/(1-N50)</f>
        <v>8.2163323782234983</v>
      </c>
      <c r="R50" s="30">
        <f t="shared" si="201"/>
        <v>-0.82878200000000035</v>
      </c>
      <c r="S50" s="49">
        <v>0.99509999999999998</v>
      </c>
      <c r="T50" s="11">
        <v>-0.22570000000000001</v>
      </c>
      <c r="U50" s="11">
        <v>0.90329999999999999</v>
      </c>
      <c r="V50" s="101">
        <f>T50/(1-S50)</f>
        <v>-46.061224489795777</v>
      </c>
      <c r="W50" s="102">
        <f t="shared" si="202"/>
        <v>-0.27901199999999982</v>
      </c>
      <c r="X50" s="49">
        <v>0.74329999999999996</v>
      </c>
      <c r="Y50" s="11">
        <v>2.0030999999999999</v>
      </c>
      <c r="Z50" s="11">
        <v>0.70960000000000001</v>
      </c>
      <c r="AA50" s="114">
        <f>Y50/(1-X50)</f>
        <v>7.8032723022984012</v>
      </c>
      <c r="AB50" s="115">
        <f t="shared" si="203"/>
        <v>-1.562463000000001</v>
      </c>
      <c r="AD50" s="1"/>
      <c r="AE50" s="178" t="s">
        <v>45</v>
      </c>
      <c r="AF50" s="180">
        <f>D155</f>
        <v>0.98622500000000013</v>
      </c>
      <c r="AG50" s="180">
        <f t="shared" ref="AG50:AH50" si="214">E155</f>
        <v>-0.1613125</v>
      </c>
      <c r="AH50" s="180">
        <f t="shared" si="214"/>
        <v>0.99556250000000002</v>
      </c>
      <c r="AI50" s="180">
        <f>I155</f>
        <v>0.99049999999999994</v>
      </c>
      <c r="AJ50" s="180">
        <f t="shared" ref="AJ50:AK50" si="215">J155</f>
        <v>-0.51014999999999999</v>
      </c>
      <c r="AK50" s="180">
        <f t="shared" si="215"/>
        <v>0.98545000000000005</v>
      </c>
      <c r="AL50" s="180">
        <f>N155</f>
        <v>0.98665000000000003</v>
      </c>
      <c r="AM50" s="180">
        <f t="shared" ref="AM50:AN50" si="216">O155</f>
        <v>0.12876666666666664</v>
      </c>
      <c r="AN50" s="180">
        <f t="shared" si="216"/>
        <v>0.99548333333333339</v>
      </c>
      <c r="AO50" s="180">
        <f>S155</f>
        <v>1.0515999999999999</v>
      </c>
      <c r="AP50" s="180">
        <f t="shared" ref="AP50:AQ50" si="217">T155</f>
        <v>-0.13403333333333334</v>
      </c>
      <c r="AQ50" s="180">
        <f t="shared" si="217"/>
        <v>0.90826666666666667</v>
      </c>
      <c r="AR50" s="180">
        <f>X155</f>
        <v>0.98171249999999999</v>
      </c>
      <c r="AS50" s="180">
        <f t="shared" ref="AS50:AT50" si="218">Y155</f>
        <v>0.63926250000000007</v>
      </c>
      <c r="AT50" s="180">
        <f t="shared" si="218"/>
        <v>0.92917500000000008</v>
      </c>
      <c r="AU50"/>
      <c r="AV50"/>
      <c r="AW50">
        <f t="shared" si="13"/>
        <v>2005</v>
      </c>
      <c r="AX50" s="191">
        <f t="shared" si="196"/>
        <v>1.0428940012900452</v>
      </c>
      <c r="AY50" s="185">
        <f t="shared" si="197"/>
        <v>1.3051257903941882</v>
      </c>
      <c r="AZ50" s="185">
        <f t="shared" si="198"/>
        <v>0.99509999999999998</v>
      </c>
    </row>
    <row r="51" spans="1:52" s="17" customFormat="1" x14ac:dyDescent="0.25">
      <c r="A51" s="50"/>
      <c r="B51" s="51"/>
      <c r="C51" s="82">
        <v>2006</v>
      </c>
      <c r="D51" s="79">
        <v>0.95889999999999997</v>
      </c>
      <c r="E51" s="14">
        <v>0.61150000000000004</v>
      </c>
      <c r="F51" s="14">
        <v>0.99639999999999995</v>
      </c>
      <c r="G51" s="91">
        <f t="shared" si="17"/>
        <v>14.878345498783446</v>
      </c>
      <c r="H51" s="92">
        <f t="shared" si="199"/>
        <v>2.7057999999998472E-2</v>
      </c>
      <c r="I51" s="79">
        <v>0.98680000000000001</v>
      </c>
      <c r="J51" s="14">
        <v>0.46800000000000003</v>
      </c>
      <c r="K51" s="14">
        <v>0.97750000000000004</v>
      </c>
      <c r="L51" s="24">
        <f t="shared" si="192"/>
        <v>35.454545454545482</v>
      </c>
      <c r="M51" s="26">
        <f t="shared" si="200"/>
        <v>0.34524000000000044</v>
      </c>
      <c r="N51" s="79">
        <v>0.97760000000000002</v>
      </c>
      <c r="O51" s="14">
        <v>0.30349999999999999</v>
      </c>
      <c r="P51" s="14">
        <v>0.99550000000000005</v>
      </c>
      <c r="Q51" s="31">
        <f t="shared" si="193"/>
        <v>13.549107142857157</v>
      </c>
      <c r="R51" s="33">
        <f t="shared" si="201"/>
        <v>-0.14651599999999831</v>
      </c>
      <c r="S51" s="79">
        <v>1.02</v>
      </c>
      <c r="T51" s="14">
        <v>-0.59909999999999997</v>
      </c>
      <c r="U51" s="14">
        <v>0.95430000000000004</v>
      </c>
      <c r="V51" s="103">
        <f t="shared" si="194"/>
        <v>29.954999999999973</v>
      </c>
      <c r="W51" s="104">
        <f t="shared" si="202"/>
        <v>-0.38149999999999906</v>
      </c>
      <c r="X51" s="79">
        <v>0.98740000000000006</v>
      </c>
      <c r="Y51" s="14">
        <v>-0.81369999999999998</v>
      </c>
      <c r="Z51" s="14">
        <v>0.96789999999999998</v>
      </c>
      <c r="AA51" s="116">
        <f t="shared" si="195"/>
        <v>-64.57936507936536</v>
      </c>
      <c r="AB51" s="117">
        <f t="shared" si="203"/>
        <v>-0.98871399999999987</v>
      </c>
      <c r="AD51" s="1"/>
      <c r="AE51" s="178" t="s">
        <v>46</v>
      </c>
      <c r="AF51" s="180">
        <f>D156</f>
        <v>2.1236811033136356E-2</v>
      </c>
      <c r="AG51" s="180">
        <f t="shared" ref="AG51:AH51" si="219">E156</f>
        <v>0.47393244376176658</v>
      </c>
      <c r="AH51" s="180">
        <f t="shared" si="219"/>
        <v>2.0873342534712329E-3</v>
      </c>
      <c r="AI51" s="180">
        <f>I156</f>
        <v>2.603313273503597E-2</v>
      </c>
      <c r="AJ51" s="180">
        <f t="shared" ref="AJ51:AK51" si="220">J156</f>
        <v>0.52451930279065995</v>
      </c>
      <c r="AK51" s="180">
        <f t="shared" si="220"/>
        <v>1.6146206984923731E-3</v>
      </c>
      <c r="AL51" s="180">
        <f>N156</f>
        <v>1.7935969446896328E-2</v>
      </c>
      <c r="AM51" s="180">
        <f t="shared" ref="AM51:AN51" si="221">O156</f>
        <v>0.55060760861675961</v>
      </c>
      <c r="AN51" s="180">
        <f t="shared" si="221"/>
        <v>1.6940090515303163E-3</v>
      </c>
      <c r="AO51" s="180">
        <f>S156</f>
        <v>3.5668753833011886E-2</v>
      </c>
      <c r="AP51" s="180">
        <f t="shared" ref="AP51:AQ51" si="222">T156</f>
        <v>0.32537022400131616</v>
      </c>
      <c r="AQ51" s="180">
        <f t="shared" si="222"/>
        <v>8.3389847503557886E-3</v>
      </c>
      <c r="AR51" s="180">
        <f>X156</f>
        <v>4.7122407090470241E-2</v>
      </c>
      <c r="AS51" s="180">
        <f t="shared" ref="AS51:AT51" si="223">Y156</f>
        <v>0.32318141715274584</v>
      </c>
      <c r="AT51" s="180">
        <f t="shared" si="223"/>
        <v>2.3455474536113838E-2</v>
      </c>
      <c r="AU51"/>
      <c r="AV51"/>
      <c r="AW51">
        <f t="shared" si="13"/>
        <v>2006</v>
      </c>
      <c r="AX51" s="191">
        <f t="shared" si="196"/>
        <v>1.0094108019639934</v>
      </c>
      <c r="AY51" s="185">
        <f t="shared" si="197"/>
        <v>0.99939234352845852</v>
      </c>
      <c r="AZ51" s="185">
        <f t="shared" si="198"/>
        <v>1.02</v>
      </c>
    </row>
    <row r="52" spans="1:52" x14ac:dyDescent="0.25">
      <c r="A52" s="73"/>
      <c r="B52" s="80" t="s">
        <v>45</v>
      </c>
      <c r="C52" s="75"/>
      <c r="D52" s="93">
        <f>AVERAGE(D44:D51)</f>
        <v>0.94569999999999999</v>
      </c>
      <c r="E52" s="93">
        <f>AVERAGE(E44:E51)</f>
        <v>-1.879999999999997E-2</v>
      </c>
      <c r="F52" s="18">
        <f>GEOMEAN(F44:F51)</f>
        <v>0.99481157950079868</v>
      </c>
      <c r="G52" s="89"/>
      <c r="H52" s="93">
        <f>AVERAGE(H44:H51)</f>
        <v>-0.79094600000000059</v>
      </c>
      <c r="I52" s="93">
        <f>AVERAGE(I45:I51)</f>
        <v>0.97128571428571431</v>
      </c>
      <c r="J52" s="93">
        <f>AVERAGE(J45:J51)</f>
        <v>-0.26844285714285715</v>
      </c>
      <c r="K52" s="18">
        <f>GEOMEAN(K44:K51)</f>
        <v>0.98042318263819583</v>
      </c>
      <c r="L52" s="22"/>
      <c r="M52" s="110">
        <f>AVERAGE(M44:M51)</f>
        <v>-0.86037375000000005</v>
      </c>
      <c r="N52" s="93">
        <f>AVERAGE(N45:N51)</f>
        <v>0.93494285714285719</v>
      </c>
      <c r="O52" s="93">
        <f>AVERAGE(O45:O51)</f>
        <v>0.54111428571428577</v>
      </c>
      <c r="P52" s="18">
        <f>GEOMEAN(P44:P51)</f>
        <v>0.93599278285613352</v>
      </c>
      <c r="Q52" s="29"/>
      <c r="R52" s="108">
        <f>AVERAGE(R45:R51)</f>
        <v>-0.76588371428571322</v>
      </c>
      <c r="S52" s="93">
        <f>AVERAGE(S45:S51)</f>
        <v>0.97862857142857151</v>
      </c>
      <c r="T52" s="93">
        <f>AVERAGE(T45:T51)</f>
        <v>-3.3028571428571442E-2</v>
      </c>
      <c r="U52" s="18">
        <f>GEOMEAN(U44:U51)</f>
        <v>0.48242265877571394</v>
      </c>
      <c r="V52" s="101"/>
      <c r="W52" s="105">
        <f>AVERAGE(W45:W51)</f>
        <v>-0.26554971428571428</v>
      </c>
      <c r="X52" s="93">
        <f>AVERAGE(X45:X51)</f>
        <v>0.89639999999999997</v>
      </c>
      <c r="Y52" s="93">
        <f>AVERAGE(Y45:Y51)</f>
        <v>0.30784285714285714</v>
      </c>
      <c r="Z52" s="18">
        <f>GEOMEAN(Z44:Z48)</f>
        <v>0.93270302020375473</v>
      </c>
      <c r="AA52" s="114"/>
      <c r="AB52" s="118">
        <f>AVERAGE(AB44:AB51)</f>
        <v>-1.0906971249999999</v>
      </c>
      <c r="AD52" s="1"/>
      <c r="AE52" s="178"/>
      <c r="AF52" s="178"/>
      <c r="AG52" s="178"/>
      <c r="AH52" s="178"/>
      <c r="AI52" s="1"/>
      <c r="AJ52" s="178"/>
      <c r="AK52" s="128"/>
      <c r="AL52" s="178"/>
      <c r="AM52" s="178"/>
      <c r="AN52" s="178"/>
      <c r="AO52" s="1"/>
      <c r="AP52" s="178"/>
      <c r="AQ52" s="128"/>
      <c r="AR52" s="178"/>
      <c r="AS52" s="178"/>
      <c r="AT52" s="128"/>
      <c r="AV52" t="s">
        <v>127</v>
      </c>
      <c r="AX52" s="193">
        <f>AVERAGE(AX45:AX51)</f>
        <v>1.0390441895998426</v>
      </c>
      <c r="AY52" s="193">
        <f t="shared" ref="AY52:AZ52" si="224">AVERAGE(AY45:AY51)</f>
        <v>1.0939112994254363</v>
      </c>
      <c r="AZ52" s="193">
        <f t="shared" si="224"/>
        <v>0.97862857142857151</v>
      </c>
    </row>
    <row r="53" spans="1:52" x14ac:dyDescent="0.25">
      <c r="A53" s="76"/>
      <c r="B53" s="81" t="s">
        <v>46</v>
      </c>
      <c r="C53" s="78"/>
      <c r="D53" s="94">
        <f>STDEV(D44:D51)</f>
        <v>1.6858486629249114E-2</v>
      </c>
      <c r="E53" s="94">
        <f>STDEV(E44:E51)</f>
        <v>0.78833700734067869</v>
      </c>
      <c r="F53" s="19">
        <f>STDEV(F44:F51)</f>
        <v>1.4466093361473157E-3</v>
      </c>
      <c r="G53" s="91"/>
      <c r="H53" s="94">
        <f>STDEV(H44:H51)</f>
        <v>0.92512888775132274</v>
      </c>
      <c r="I53" s="94">
        <f>STDEV(I44:I51)</f>
        <v>2.0657820207231101E-2</v>
      </c>
      <c r="J53" s="94">
        <f>STDEV(J44:J51)</f>
        <v>0.96718366958622992</v>
      </c>
      <c r="K53" s="19">
        <f>STDEV(K44:K51)</f>
        <v>5.654817794210008E-3</v>
      </c>
      <c r="L53" s="24"/>
      <c r="M53" s="111">
        <f>STDEV(M44:M51)</f>
        <v>1.0823731788586137</v>
      </c>
      <c r="N53" s="94">
        <f>STDEV(N44:N51)</f>
        <v>7.0171258615720211E-2</v>
      </c>
      <c r="O53" s="94">
        <f>STDEV(O44:O51)</f>
        <v>0.87278366315976108</v>
      </c>
      <c r="P53" s="19">
        <f>STDEV(P44:P51)</f>
        <v>0.13543431460094801</v>
      </c>
      <c r="Q53" s="31"/>
      <c r="R53" s="109">
        <f>STDEV(R45:R51)</f>
        <v>0.59638442879396558</v>
      </c>
      <c r="S53" s="94">
        <f>STDEV(S44:S51)</f>
        <v>0.32681786730969481</v>
      </c>
      <c r="T53" s="94">
        <f>STDEV(T44:T51)</f>
        <v>4.4057673471420227</v>
      </c>
      <c r="U53" s="19">
        <f>STDEV(U44:U51)</f>
        <v>0.31754680982269612</v>
      </c>
      <c r="V53" s="103"/>
      <c r="W53" s="106">
        <f>STDEV(W45:W51)</f>
        <v>0.18081539223354648</v>
      </c>
      <c r="X53" s="94">
        <f>STDEV(X44:X51)</f>
        <v>8.4735115633535141E-2</v>
      </c>
      <c r="Y53" s="94">
        <f>STDEV(Y44:Y51)</f>
        <v>0.90569635719073716</v>
      </c>
      <c r="Z53" s="19">
        <f>STDEV(Z44:Z48)</f>
        <v>2.3431453219977638E-2</v>
      </c>
      <c r="AA53" s="116"/>
      <c r="AB53" s="119">
        <f>STDEV(AB44:AB51)</f>
        <v>0.54272916917620784</v>
      </c>
      <c r="AD53" s="1" t="s">
        <v>29</v>
      </c>
      <c r="AE53" s="178" t="s">
        <v>30</v>
      </c>
      <c r="AF53" s="178"/>
      <c r="AG53" s="178"/>
      <c r="AH53" s="178"/>
      <c r="AI53" s="1"/>
      <c r="AJ53" s="178"/>
      <c r="AK53" s="128"/>
      <c r="AL53" s="178"/>
      <c r="AM53" s="178"/>
      <c r="AN53" s="178"/>
      <c r="AO53" s="1"/>
      <c r="AP53" s="178"/>
      <c r="AQ53" s="128"/>
      <c r="AR53" s="178"/>
      <c r="AS53" s="178"/>
      <c r="AT53" s="128"/>
      <c r="AV53" t="s">
        <v>128</v>
      </c>
      <c r="AX53" s="193">
        <f>STDEV(AX45:AX51)</f>
        <v>2.1188243902013352E-2</v>
      </c>
      <c r="AY53" s="193">
        <f t="shared" ref="AY53:AZ53" si="225">STDEV(AY45:AY51)</f>
        <v>0.12065139104611607</v>
      </c>
      <c r="AZ53" s="193">
        <f t="shared" si="225"/>
        <v>2.9584101264345488E-2</v>
      </c>
    </row>
    <row r="54" spans="1:52" x14ac:dyDescent="0.25">
      <c r="A54" s="46" t="s">
        <v>9</v>
      </c>
      <c r="B54" s="47" t="s">
        <v>10</v>
      </c>
      <c r="C54" s="48">
        <v>2005</v>
      </c>
      <c r="D54" s="49">
        <v>0.9294</v>
      </c>
      <c r="E54" s="11">
        <v>0.36470000000000002</v>
      </c>
      <c r="F54" s="11">
        <v>0.97440000000000004</v>
      </c>
      <c r="G54" s="89">
        <f t="shared" si="17"/>
        <v>5.1657223796034</v>
      </c>
      <c r="H54" s="90">
        <f t="shared" ref="H54:H60" si="226">-(H$3-(D54*H$3+E54))</f>
        <v>-0.63923200000000158</v>
      </c>
      <c r="I54" s="49">
        <v>0.95699999999999996</v>
      </c>
      <c r="J54" s="11">
        <v>-0.63649999999999995</v>
      </c>
      <c r="K54" s="11">
        <v>0.9617</v>
      </c>
      <c r="L54" s="22">
        <f>J54/(1-I54)</f>
        <v>-14.802325581395335</v>
      </c>
      <c r="M54" s="23">
        <f t="shared" ref="M54:M55" si="227">-(M$3-(I54*M$3+J54))</f>
        <v>-1.0364000000000004</v>
      </c>
      <c r="N54" s="49">
        <v>0.93130000000000002</v>
      </c>
      <c r="O54" s="11">
        <v>1.2653000000000001</v>
      </c>
      <c r="P54" s="11">
        <v>0.9738</v>
      </c>
      <c r="Q54" s="29">
        <f>O54/(1-N54)</f>
        <v>18.41775836972344</v>
      </c>
      <c r="R54" s="30">
        <f t="shared" ref="R54:R55" si="228">-(R$3-(N54*R$3+O54))</f>
        <v>-0.11488299999999896</v>
      </c>
      <c r="S54" s="49">
        <v>0.83909999999999996</v>
      </c>
      <c r="T54" s="11">
        <v>2.7212000000000001</v>
      </c>
      <c r="U54" s="11">
        <v>0.72099999999999997</v>
      </c>
      <c r="V54" s="101">
        <f>T54/(1-S54)</f>
        <v>16.912367930391543</v>
      </c>
      <c r="W54" s="102">
        <f t="shared" ref="W54:W55" si="229">-(W$3-(S54*W$3+T54))</f>
        <v>0.97060799999999858</v>
      </c>
      <c r="X54" s="49">
        <v>0.85599999999999998</v>
      </c>
      <c r="Y54" s="11">
        <v>0.70950000000000002</v>
      </c>
      <c r="Z54" s="11">
        <v>0.91710000000000003</v>
      </c>
      <c r="AA54" s="114">
        <f t="shared" ref="AA54:AA60" si="230">Y54/(1-X54)</f>
        <v>4.927083333333333</v>
      </c>
      <c r="AB54" s="115">
        <f t="shared" ref="AB54" si="231">-(AB$3-(X54*AB$3+Y54))</f>
        <v>-1.2906600000000008</v>
      </c>
      <c r="AD54" s="1"/>
      <c r="AE54" s="178" t="s">
        <v>45</v>
      </c>
      <c r="AF54" s="180">
        <f>D171</f>
        <v>0.98107857142857147</v>
      </c>
      <c r="AG54" s="180">
        <f t="shared" ref="AG54:AH54" si="232">E171</f>
        <v>-0.12475714285714286</v>
      </c>
      <c r="AH54" s="180">
        <f t="shared" si="232"/>
        <v>0.99117775670213171</v>
      </c>
      <c r="AI54" s="180">
        <f>I171</f>
        <v>0.97692857142857137</v>
      </c>
      <c r="AJ54" s="180">
        <f t="shared" ref="AJ54:AK54" si="233">J171</f>
        <v>-0.69467142857142861</v>
      </c>
      <c r="AK54" s="180">
        <f t="shared" si="233"/>
        <v>0.97456293560931107</v>
      </c>
      <c r="AL54" s="180">
        <f>N171</f>
        <v>0.99035714285714305</v>
      </c>
      <c r="AM54" s="180">
        <f t="shared" ref="AM54:AN54" si="234">O171</f>
        <v>0.80154285714285722</v>
      </c>
      <c r="AN54" s="180">
        <f t="shared" si="234"/>
        <v>0.99193965761938241</v>
      </c>
      <c r="AO54" s="180">
        <f>S171</f>
        <v>1.1058142857142859</v>
      </c>
      <c r="AP54" s="180">
        <f t="shared" ref="AP54:AQ54" si="235">T171</f>
        <v>0.16722857142857145</v>
      </c>
      <c r="AQ54" s="180">
        <f t="shared" si="235"/>
        <v>0.85603437232375501</v>
      </c>
      <c r="AR54" s="180">
        <f>X171</f>
        <v>0.87947142857142857</v>
      </c>
      <c r="AS54" s="180">
        <f t="shared" ref="AS54:AT54" si="236">Y171</f>
        <v>1.829407142857143</v>
      </c>
      <c r="AT54" s="180">
        <f t="shared" si="236"/>
        <v>0.87339190665667887</v>
      </c>
      <c r="AV54" t="str">
        <f>A54</f>
        <v>39-025-0022</v>
      </c>
      <c r="AW54">
        <f t="shared" si="13"/>
        <v>2005</v>
      </c>
      <c r="AX54" s="191">
        <f t="shared" ref="AX54:AX55" si="237">I54/N54</f>
        <v>1.0275958337807365</v>
      </c>
      <c r="AY54" s="185">
        <f t="shared" ref="AY54:AY55" si="238">I54/X54</f>
        <v>1.1179906542056075</v>
      </c>
      <c r="AZ54" s="185">
        <f t="shared" ref="AZ54:AZ55" si="239">S54</f>
        <v>0.83909999999999996</v>
      </c>
    </row>
    <row r="55" spans="1:52" x14ac:dyDescent="0.25">
      <c r="A55" s="46"/>
      <c r="B55" s="47"/>
      <c r="C55" s="48">
        <v>2006</v>
      </c>
      <c r="D55" s="49">
        <v>0.97909999999999997</v>
      </c>
      <c r="E55" s="11">
        <v>-0.87309999999999999</v>
      </c>
      <c r="F55" s="11">
        <v>0.99</v>
      </c>
      <c r="G55" s="89">
        <f t="shared" si="17"/>
        <v>-41.775119617224817</v>
      </c>
      <c r="H55" s="90">
        <f t="shared" si="226"/>
        <v>-1.1702980000000007</v>
      </c>
      <c r="I55" s="11">
        <v>0.98270000000000002</v>
      </c>
      <c r="J55" s="49">
        <v>-1.6033999999999999</v>
      </c>
      <c r="K55" s="11">
        <v>0.97660000000000002</v>
      </c>
      <c r="L55" s="22">
        <f>J55/(1-I55)</f>
        <v>-92.682080924855583</v>
      </c>
      <c r="M55" s="23">
        <f t="shared" si="227"/>
        <v>-1.7642899999999999</v>
      </c>
      <c r="N55" s="11">
        <v>0.99150000000000005</v>
      </c>
      <c r="O55" s="49">
        <v>-0.45810000000000001</v>
      </c>
      <c r="P55" s="11">
        <v>0.9889</v>
      </c>
      <c r="Q55" s="29">
        <f>O55/(1-N55)</f>
        <v>-53.894117647059126</v>
      </c>
      <c r="R55" s="30">
        <f t="shared" si="228"/>
        <v>-0.62886500000000112</v>
      </c>
      <c r="S55" s="11">
        <v>1.0359</v>
      </c>
      <c r="T55" s="49">
        <v>0.73570000000000002</v>
      </c>
      <c r="U55" s="11">
        <v>0.87429999999999997</v>
      </c>
      <c r="V55" s="101">
        <f>T55/(1-S55)</f>
        <v>-20.493036211699142</v>
      </c>
      <c r="W55" s="102">
        <f t="shared" si="229"/>
        <v>1.1262919999999994</v>
      </c>
      <c r="X55" s="49">
        <v>0.96779999999999999</v>
      </c>
      <c r="Y55" s="11">
        <v>-0.3881</v>
      </c>
      <c r="Z55" s="11">
        <v>0.91779999999999995</v>
      </c>
      <c r="AA55" s="114">
        <f t="shared" si="230"/>
        <v>-12.052795031055899</v>
      </c>
      <c r="AB55" s="115">
        <f t="shared" ref="AB55:AB60" si="240">-(AB$3-(X55*AB$3+Y55))</f>
        <v>-0.83535799999999938</v>
      </c>
      <c r="AD55" s="1"/>
      <c r="AE55" s="178" t="s">
        <v>46</v>
      </c>
      <c r="AF55" s="180">
        <f>D172</f>
        <v>2.0244132238994343E-2</v>
      </c>
      <c r="AG55" s="180">
        <f t="shared" ref="AG55:AH55" si="241">E172</f>
        <v>0.65846566140744744</v>
      </c>
      <c r="AH55" s="180">
        <f t="shared" si="241"/>
        <v>4.1169176563311208E-3</v>
      </c>
      <c r="AI55" s="180">
        <f>I172</f>
        <v>3.3454731318888903E-2</v>
      </c>
      <c r="AJ55" s="180">
        <f t="shared" ref="AJ55:AK55" si="242">J172</f>
        <v>0.75843525699140524</v>
      </c>
      <c r="AK55" s="180">
        <f t="shared" si="242"/>
        <v>4.3957230295346185E-3</v>
      </c>
      <c r="AL55" s="180">
        <f>N172</f>
        <v>1.5585554972779208E-2</v>
      </c>
      <c r="AM55" s="180">
        <f t="shared" ref="AM55:AN55" si="243">O172</f>
        <v>0.83279992166414707</v>
      </c>
      <c r="AN55" s="180">
        <f t="shared" si="243"/>
        <v>2.7232683445063714E-3</v>
      </c>
      <c r="AO55" s="180">
        <f>S172</f>
        <v>4.8635975319079365E-2</v>
      </c>
      <c r="AP55" s="180">
        <f t="shared" ref="AP55:AQ55" si="244">T172</f>
        <v>0.50246763648446624</v>
      </c>
      <c r="AQ55" s="180">
        <f t="shared" si="244"/>
        <v>1.8158377313699223E-2</v>
      </c>
      <c r="AR55" s="180">
        <f>X172</f>
        <v>0.22673868194489866</v>
      </c>
      <c r="AS55" s="180">
        <f t="shared" ref="AS55:AT55" si="245">Y172</f>
        <v>2.6763590834922</v>
      </c>
      <c r="AT55" s="180">
        <f t="shared" si="245"/>
        <v>5.9603470002707368E-2</v>
      </c>
      <c r="AW55">
        <f t="shared" si="13"/>
        <v>2006</v>
      </c>
      <c r="AX55" s="191">
        <f t="shared" si="237"/>
        <v>0.99112455874936967</v>
      </c>
      <c r="AY55" s="185">
        <f t="shared" si="238"/>
        <v>1.0153957429220914</v>
      </c>
      <c r="AZ55" s="185">
        <f t="shared" si="239"/>
        <v>1.0359</v>
      </c>
    </row>
    <row r="56" spans="1:52" x14ac:dyDescent="0.25">
      <c r="A56" s="46"/>
      <c r="B56" s="47"/>
      <c r="C56" s="48">
        <v>2007</v>
      </c>
      <c r="D56" s="49">
        <v>0.9698</v>
      </c>
      <c r="E56" s="11">
        <v>-1.0222</v>
      </c>
      <c r="F56" s="11">
        <v>0.98429999999999995</v>
      </c>
      <c r="G56" s="89">
        <f t="shared" si="17"/>
        <v>-33.847682119205295</v>
      </c>
      <c r="H56" s="90">
        <f t="shared" si="226"/>
        <v>-1.4516439999999999</v>
      </c>
      <c r="I56" s="49"/>
      <c r="J56" s="11"/>
      <c r="K56" s="11"/>
      <c r="L56" s="22"/>
      <c r="M56" s="23"/>
      <c r="N56" s="49"/>
      <c r="O56" s="11"/>
      <c r="P56" s="11"/>
      <c r="Q56" s="29"/>
      <c r="R56" s="30"/>
      <c r="S56" s="49"/>
      <c r="T56" s="11"/>
      <c r="U56" s="11"/>
      <c r="V56" s="101"/>
      <c r="W56" s="102"/>
      <c r="X56" s="49">
        <v>0.90559999999999996</v>
      </c>
      <c r="Y56" s="11">
        <v>0.44629999999999997</v>
      </c>
      <c r="Z56" s="11">
        <v>0.9264</v>
      </c>
      <c r="AA56" s="114">
        <f t="shared" si="230"/>
        <v>4.7277542372881332</v>
      </c>
      <c r="AB56" s="115">
        <f t="shared" si="240"/>
        <v>-0.86491599999999913</v>
      </c>
      <c r="AD56" s="1"/>
      <c r="AE56" s="178"/>
      <c r="AF56" s="178"/>
      <c r="AG56" s="178"/>
      <c r="AH56" s="178"/>
      <c r="AI56" s="1"/>
      <c r="AJ56" s="178"/>
      <c r="AK56" s="128"/>
      <c r="AL56" s="178"/>
      <c r="AM56" s="178"/>
      <c r="AN56" s="178"/>
      <c r="AO56" s="1"/>
      <c r="AP56" s="178"/>
      <c r="AQ56" s="128"/>
      <c r="AR56" s="178"/>
      <c r="AS56" s="178"/>
      <c r="AT56" s="128"/>
      <c r="AW56">
        <f t="shared" si="13"/>
        <v>2007</v>
      </c>
      <c r="AX56" s="191"/>
      <c r="AY56" s="185"/>
      <c r="AZ56" s="185"/>
    </row>
    <row r="57" spans="1:52" x14ac:dyDescent="0.25">
      <c r="A57" s="46"/>
      <c r="B57" s="47"/>
      <c r="C57" s="48">
        <v>2008</v>
      </c>
      <c r="D57" s="49">
        <v>0.97050000000000003</v>
      </c>
      <c r="E57" s="11">
        <v>-0.77190000000000003</v>
      </c>
      <c r="F57" s="11">
        <v>0.99560000000000004</v>
      </c>
      <c r="G57" s="89">
        <f t="shared" si="17"/>
        <v>-26.16610169491528</v>
      </c>
      <c r="H57" s="90">
        <f t="shared" si="226"/>
        <v>-1.1913900000000002</v>
      </c>
      <c r="I57" s="49"/>
      <c r="J57" s="11"/>
      <c r="K57" s="11"/>
      <c r="L57" s="22"/>
      <c r="M57" s="23"/>
      <c r="N57" s="49"/>
      <c r="O57" s="11"/>
      <c r="P57" s="11"/>
      <c r="Q57" s="29"/>
      <c r="R57" s="30"/>
      <c r="S57" s="49"/>
      <c r="T57" s="11"/>
      <c r="U57" s="11"/>
      <c r="V57" s="101"/>
      <c r="W57" s="102"/>
      <c r="X57" s="49">
        <v>0.86219999999999997</v>
      </c>
      <c r="Y57" s="11">
        <v>0.60340000000000005</v>
      </c>
      <c r="Z57" s="11">
        <v>0.875</v>
      </c>
      <c r="AA57" s="114">
        <f t="shared" si="230"/>
        <v>4.3788098693759068</v>
      </c>
      <c r="AB57" s="115">
        <f t="shared" si="240"/>
        <v>-1.3106419999999996</v>
      </c>
      <c r="AD57" s="1" t="s">
        <v>31</v>
      </c>
      <c r="AE57" s="178" t="s">
        <v>32</v>
      </c>
      <c r="AF57" s="178"/>
      <c r="AG57" s="178"/>
      <c r="AH57" s="178"/>
      <c r="AI57" s="1"/>
      <c r="AJ57" s="178"/>
      <c r="AK57" s="128"/>
      <c r="AL57" s="178"/>
      <c r="AM57" s="178"/>
      <c r="AN57" s="178"/>
      <c r="AO57" s="1"/>
      <c r="AP57" s="178"/>
      <c r="AQ57" s="128"/>
      <c r="AR57" s="178"/>
      <c r="AS57" s="178"/>
      <c r="AT57" s="128"/>
      <c r="AW57">
        <f t="shared" si="13"/>
        <v>2008</v>
      </c>
      <c r="AX57" s="191"/>
      <c r="AY57" s="185"/>
      <c r="AZ57" s="185"/>
    </row>
    <row r="58" spans="1:52" x14ac:dyDescent="0.25">
      <c r="A58" s="46"/>
      <c r="B58" s="47"/>
      <c r="C58" s="48">
        <v>2009</v>
      </c>
      <c r="D58" s="49">
        <v>0.99890000000000001</v>
      </c>
      <c r="E58" s="11">
        <v>0.46879999999999999</v>
      </c>
      <c r="F58" s="11">
        <v>0.99250000000000005</v>
      </c>
      <c r="G58" s="89">
        <f t="shared" si="17"/>
        <v>426.18181818182211</v>
      </c>
      <c r="H58" s="90">
        <f t="shared" si="226"/>
        <v>0.45315800000000017</v>
      </c>
      <c r="I58" s="49"/>
      <c r="J58" s="11"/>
      <c r="K58" s="11"/>
      <c r="L58" s="22"/>
      <c r="M58" s="23"/>
      <c r="N58" s="49"/>
      <c r="O58" s="11"/>
      <c r="P58" s="11"/>
      <c r="Q58" s="29"/>
      <c r="R58" s="30"/>
      <c r="S58" s="49"/>
      <c r="T58" s="11"/>
      <c r="U58" s="11"/>
      <c r="V58" s="101"/>
      <c r="W58" s="102"/>
      <c r="X58" s="49">
        <v>0.73760000000000003</v>
      </c>
      <c r="Y58" s="11">
        <v>1.7049000000000001</v>
      </c>
      <c r="Z58" s="11">
        <v>0.84309999999999996</v>
      </c>
      <c r="AA58" s="114">
        <f t="shared" si="230"/>
        <v>6.4973323170731723</v>
      </c>
      <c r="AB58" s="115">
        <f t="shared" si="240"/>
        <v>-1.9398359999999997</v>
      </c>
      <c r="AD58" s="1"/>
      <c r="AE58" s="178" t="s">
        <v>45</v>
      </c>
      <c r="AF58" s="180">
        <f>D176</f>
        <v>0.98706666666666665</v>
      </c>
      <c r="AG58" s="180">
        <f t="shared" ref="AG58:AH58" si="246">E176</f>
        <v>-0.8634666666666666</v>
      </c>
      <c r="AH58" s="180">
        <f t="shared" si="246"/>
        <v>0.97709293198985803</v>
      </c>
      <c r="AI58" s="180"/>
      <c r="AJ58" s="180"/>
      <c r="AK58" s="180"/>
      <c r="AL58" s="178"/>
      <c r="AM58" s="178"/>
      <c r="AN58" s="178"/>
      <c r="AO58" s="1"/>
      <c r="AP58" s="178"/>
      <c r="AQ58" s="128"/>
      <c r="AR58" s="180">
        <f>X176</f>
        <v>0.57406666666666661</v>
      </c>
      <c r="AS58" s="180">
        <f t="shared" ref="AS58" si="247">Y176</f>
        <v>5.3424000000000005</v>
      </c>
      <c r="AT58" s="180"/>
      <c r="AW58">
        <f t="shared" si="13"/>
        <v>2009</v>
      </c>
      <c r="AX58" s="191"/>
      <c r="AY58" s="185"/>
      <c r="AZ58" s="185"/>
    </row>
    <row r="59" spans="1:52" x14ac:dyDescent="0.25">
      <c r="A59" s="46"/>
      <c r="B59" s="47"/>
      <c r="C59" s="48">
        <v>2010</v>
      </c>
      <c r="D59" s="49">
        <v>0.98250000000000004</v>
      </c>
      <c r="E59" s="11">
        <v>-0.93010000000000004</v>
      </c>
      <c r="F59" s="11">
        <v>0.99429999999999996</v>
      </c>
      <c r="G59" s="89">
        <f t="shared" si="17"/>
        <v>-53.14857142857155</v>
      </c>
      <c r="H59" s="90">
        <f t="shared" si="226"/>
        <v>-1.1789499999999986</v>
      </c>
      <c r="I59" s="49"/>
      <c r="J59" s="11"/>
      <c r="K59" s="11"/>
      <c r="L59" s="22"/>
      <c r="M59" s="23"/>
      <c r="N59" s="49"/>
      <c r="O59" s="11"/>
      <c r="P59" s="11"/>
      <c r="Q59" s="29"/>
      <c r="R59" s="30"/>
      <c r="S59" s="49"/>
      <c r="T59" s="11"/>
      <c r="U59" s="11"/>
      <c r="V59" s="101"/>
      <c r="W59" s="102"/>
      <c r="X59" s="49">
        <v>0.85389999999999999</v>
      </c>
      <c r="Y59" s="11">
        <v>0.46339999999999998</v>
      </c>
      <c r="Z59" s="11">
        <v>0.84379999999999999</v>
      </c>
      <c r="AA59" s="114">
        <f t="shared" si="230"/>
        <v>3.1718001368925393</v>
      </c>
      <c r="AB59" s="115">
        <f t="shared" si="240"/>
        <v>-1.5659290000000006</v>
      </c>
      <c r="AD59" s="1"/>
      <c r="AE59" s="178" t="s">
        <v>46</v>
      </c>
      <c r="AF59" s="180">
        <f>D177</f>
        <v>2.9995388534462014E-2</v>
      </c>
      <c r="AG59" s="180">
        <f t="shared" ref="AG59:AH59" si="248">E177</f>
        <v>0.30236243704093541</v>
      </c>
      <c r="AH59" s="180">
        <f t="shared" si="248"/>
        <v>1.0874434851215619E-2</v>
      </c>
      <c r="AI59" s="180"/>
      <c r="AJ59" s="180"/>
      <c r="AK59" s="180"/>
      <c r="AL59" s="178"/>
      <c r="AM59" s="178"/>
      <c r="AN59" s="178"/>
      <c r="AO59" s="1"/>
      <c r="AP59" s="178"/>
      <c r="AQ59" s="128"/>
      <c r="AR59" s="180">
        <f>X177</f>
        <v>0.28380515029388259</v>
      </c>
      <c r="AS59" s="180">
        <f t="shared" ref="AS59" si="249">Y177</f>
        <v>3.4066521116779729</v>
      </c>
      <c r="AT59" s="180"/>
      <c r="AW59">
        <f t="shared" si="13"/>
        <v>2010</v>
      </c>
      <c r="AX59" s="191"/>
      <c r="AY59" s="185"/>
      <c r="AZ59" s="185"/>
    </row>
    <row r="60" spans="1:52" x14ac:dyDescent="0.25">
      <c r="A60" s="50"/>
      <c r="B60" s="51"/>
      <c r="C60" s="82">
        <v>2011</v>
      </c>
      <c r="D60" s="79">
        <v>0.94710000000000005</v>
      </c>
      <c r="E60" s="14">
        <v>0.1721</v>
      </c>
      <c r="F60" s="14">
        <v>0.9889</v>
      </c>
      <c r="G60" s="96">
        <f t="shared" si="17"/>
        <v>3.2533081285444267</v>
      </c>
      <c r="H60" s="95">
        <f t="shared" si="226"/>
        <v>-0.58013799999999804</v>
      </c>
      <c r="I60" s="79"/>
      <c r="J60" s="14"/>
      <c r="K60" s="14"/>
      <c r="L60" s="24"/>
      <c r="M60" s="25"/>
      <c r="N60" s="79"/>
      <c r="O60" s="14"/>
      <c r="P60" s="14"/>
      <c r="Q60" s="31"/>
      <c r="R60" s="32"/>
      <c r="S60" s="79"/>
      <c r="T60" s="14"/>
      <c r="U60" s="14"/>
      <c r="V60" s="103"/>
      <c r="W60" s="107"/>
      <c r="X60" s="79">
        <v>0.95760000000000001</v>
      </c>
      <c r="Y60" s="14">
        <v>-0.34339999999999998</v>
      </c>
      <c r="Z60" s="14">
        <v>0.88690000000000002</v>
      </c>
      <c r="AA60" s="116">
        <f t="shared" si="230"/>
        <v>-8.0990566037735849</v>
      </c>
      <c r="AB60" s="117">
        <f t="shared" si="240"/>
        <v>-0.93233600000000116</v>
      </c>
      <c r="AD60" s="2"/>
      <c r="AE60" s="34"/>
      <c r="AF60" s="34"/>
      <c r="AG60" s="34"/>
      <c r="AH60" s="34"/>
      <c r="AI60" s="2"/>
      <c r="AJ60" s="34"/>
      <c r="AK60" s="41"/>
      <c r="AL60" s="34"/>
      <c r="AM60" s="34"/>
      <c r="AN60" s="34"/>
      <c r="AO60" s="2"/>
      <c r="AP60" s="34"/>
      <c r="AQ60" s="41"/>
      <c r="AR60" s="34"/>
      <c r="AS60" s="34"/>
      <c r="AT60" s="41"/>
      <c r="AW60">
        <f t="shared" si="13"/>
        <v>2011</v>
      </c>
      <c r="AX60" s="191"/>
      <c r="AY60" s="185"/>
      <c r="AZ60" s="185"/>
    </row>
    <row r="61" spans="1:52" x14ac:dyDescent="0.25">
      <c r="A61" s="73"/>
      <c r="B61" s="80" t="s">
        <v>45</v>
      </c>
      <c r="C61" s="75"/>
      <c r="D61" s="93">
        <f>AVERAGE(D54:D60)</f>
        <v>0.96818571428571432</v>
      </c>
      <c r="E61" s="93">
        <f>AVERAGE(E54:E60)</f>
        <v>-0.37024285714285721</v>
      </c>
      <c r="F61" s="18">
        <f>GEOMEAN(F54:F60)</f>
        <v>0.98854827383644606</v>
      </c>
      <c r="G61" s="89"/>
      <c r="H61" s="93">
        <f>AVERAGE(H54:H60)</f>
        <v>-0.82264199999999987</v>
      </c>
      <c r="I61" s="93">
        <f>AVERAGE(I54:I60)</f>
        <v>0.96984999999999999</v>
      </c>
      <c r="J61" s="93">
        <f>AVERAGE(J54:J60)</f>
        <v>-1.11995</v>
      </c>
      <c r="K61" s="18">
        <f>GEOMEAN(K54:K60)</f>
        <v>0.96912136494868384</v>
      </c>
      <c r="L61" s="22"/>
      <c r="M61" s="110">
        <f>AVERAGE(M54:M60)</f>
        <v>-1.4003450000000002</v>
      </c>
      <c r="N61" s="93">
        <f>AVERAGE(N54:N60)</f>
        <v>0.96140000000000003</v>
      </c>
      <c r="O61" s="93">
        <f>AVERAGE(O54:O60)</f>
        <v>0.40360000000000007</v>
      </c>
      <c r="P61" s="18">
        <f>GEOMEAN(P54:P60)</f>
        <v>0.98132095667014063</v>
      </c>
      <c r="Q61" s="29"/>
      <c r="R61" s="108">
        <f>AVERAGE(R54:R60)</f>
        <v>-0.37187400000000004</v>
      </c>
      <c r="S61" s="93">
        <f>AVERAGE(S54:S60)</f>
        <v>0.9375</v>
      </c>
      <c r="T61" s="93">
        <f>AVERAGE(T54:T60)</f>
        <v>1.72845</v>
      </c>
      <c r="U61" s="18">
        <f>GEOMEAN(U54:U60)</f>
        <v>0.79395862612607215</v>
      </c>
      <c r="V61" s="101"/>
      <c r="W61" s="105">
        <f>AVERAGE(W54:W60)</f>
        <v>1.048449999999999</v>
      </c>
      <c r="X61" s="93">
        <f>AVERAGE(X54:X60)</f>
        <v>0.87724285714285721</v>
      </c>
      <c r="Y61" s="93">
        <f>AVERAGE(Y54:Y60)</f>
        <v>0.45657142857142868</v>
      </c>
      <c r="Z61" s="18">
        <f>GEOMEAN(Z54:Z60)</f>
        <v>0.88656224019683105</v>
      </c>
      <c r="AA61" s="114"/>
      <c r="AB61" s="118">
        <f>AVERAGE(AB54:AB60)</f>
        <v>-1.2485252857142857</v>
      </c>
      <c r="AV61" t="s">
        <v>127</v>
      </c>
      <c r="AX61" s="193">
        <f>AVERAGE(AX54:AX60)</f>
        <v>1.0093601962650531</v>
      </c>
      <c r="AY61" s="193">
        <f t="shared" ref="AY61:AZ61" si="250">AVERAGE(AY54:AY60)</f>
        <v>1.0666931985638495</v>
      </c>
      <c r="AZ61" s="193">
        <f t="shared" si="250"/>
        <v>0.9375</v>
      </c>
    </row>
    <row r="62" spans="1:52" x14ac:dyDescent="0.25">
      <c r="A62" s="76"/>
      <c r="B62" s="81" t="s">
        <v>46</v>
      </c>
      <c r="C62" s="78"/>
      <c r="D62" s="94">
        <f>STDEV(D54:D60)</f>
        <v>2.3181488920503538E-2</v>
      </c>
      <c r="E62" s="94">
        <f>STDEV(E54:E60)</f>
        <v>0.66969540304316177</v>
      </c>
      <c r="F62" s="19">
        <f>STDEV(F54:F60)</f>
        <v>7.29011071834401E-3</v>
      </c>
      <c r="G62" s="91"/>
      <c r="H62" s="94">
        <f>STDEV(H54:H60)</f>
        <v>0.64543935253747908</v>
      </c>
      <c r="I62" s="94">
        <f>STDEV(I54:I60)</f>
        <v>1.8172644276494312E-2</v>
      </c>
      <c r="J62" s="94">
        <f>STDEV(J54:J60)</f>
        <v>0.68370154672927241</v>
      </c>
      <c r="K62" s="19">
        <f>STDEV(K54:K60)</f>
        <v>1.0535891039679576E-2</v>
      </c>
      <c r="L62" s="24"/>
      <c r="M62" s="111">
        <f>STDEV(M54:M60)</f>
        <v>0.51469595495787601</v>
      </c>
      <c r="N62" s="94">
        <f>STDEV(N54:N60)</f>
        <v>4.2567828227430181E-2</v>
      </c>
      <c r="O62" s="94">
        <f>STDEV(O54:O60)</f>
        <v>1.218627826696896</v>
      </c>
      <c r="P62" s="19">
        <f>STDEV(P54:P60)</f>
        <v>1.0677312395916868E-2</v>
      </c>
      <c r="Q62" s="31"/>
      <c r="R62" s="109">
        <f>STDEV(R54:R60)</f>
        <v>0.36344015760782561</v>
      </c>
      <c r="S62" s="94">
        <f>STDEV(S54:S60)</f>
        <v>0.1391586145375118</v>
      </c>
      <c r="T62" s="94">
        <f>STDEV(T54:T60)</f>
        <v>1.4039605140458902</v>
      </c>
      <c r="U62" s="19">
        <f>STDEV(U54:U60)</f>
        <v>0.10839946955589773</v>
      </c>
      <c r="V62" s="103"/>
      <c r="W62" s="106">
        <f>STDEV(W54:W60)</f>
        <v>0.11008521212224705</v>
      </c>
      <c r="X62" s="94">
        <f>STDEV(X54:X60)</f>
        <v>7.765796497339808E-2</v>
      </c>
      <c r="Y62" s="94">
        <f>STDEV(Y54:Y60)</f>
        <v>0.70680406930135342</v>
      </c>
      <c r="Z62" s="19">
        <f>STDEV(Z54:Z60)</f>
        <v>3.4986419133851414E-2</v>
      </c>
      <c r="AA62" s="116"/>
      <c r="AB62" s="119">
        <f>STDEV(AB54:AB60)</f>
        <v>0.40868251661924287</v>
      </c>
      <c r="AV62" t="s">
        <v>128</v>
      </c>
      <c r="AX62" s="193">
        <f>STDEV(AX54:AX60)</f>
        <v>2.5789085893199094E-2</v>
      </c>
      <c r="AY62" s="193">
        <f t="shared" ref="AY62:AZ62" si="251">STDEV(AY54:AY60)</f>
        <v>7.254555748380645E-2</v>
      </c>
      <c r="AZ62" s="193">
        <f t="shared" si="251"/>
        <v>0.1391586145375118</v>
      </c>
    </row>
    <row r="63" spans="1:52" x14ac:dyDescent="0.25">
      <c r="A63" s="46" t="s">
        <v>11</v>
      </c>
      <c r="B63" s="47" t="s">
        <v>12</v>
      </c>
      <c r="C63" s="48">
        <v>2000</v>
      </c>
      <c r="D63" s="49">
        <v>0.92620000000000002</v>
      </c>
      <c r="E63" s="11">
        <v>1.7942</v>
      </c>
      <c r="F63" s="11">
        <v>0.99639999999999995</v>
      </c>
      <c r="G63" s="89">
        <f t="shared" si="17"/>
        <v>24.311653116531172</v>
      </c>
      <c r="H63" s="90">
        <f t="shared" ref="H63:H76" si="252">-(H$3-(D63*H$3+E63))</f>
        <v>0.74476399999999998</v>
      </c>
      <c r="I63" s="49">
        <v>0.90469999999999995</v>
      </c>
      <c r="J63" s="11">
        <v>1.5428999999999999</v>
      </c>
      <c r="K63" s="11">
        <v>0.98919999999999997</v>
      </c>
      <c r="L63" s="22">
        <f t="shared" ref="L63:L69" si="253">J63/(1-I63)</f>
        <v>16.189926547743958</v>
      </c>
      <c r="M63" s="23">
        <f t="shared" ref="M63:M69" si="254">-(M$3-(I63*M$3+J63))</f>
        <v>0.65660999999999881</v>
      </c>
      <c r="N63" s="49">
        <v>0.96799999999999997</v>
      </c>
      <c r="O63" s="11">
        <v>1.7437</v>
      </c>
      <c r="P63" s="11">
        <v>0.99829999999999997</v>
      </c>
      <c r="Q63" s="29">
        <f t="shared" ref="Q63:Q69" si="255">O63/(1-N63)</f>
        <v>54.490624999999952</v>
      </c>
      <c r="R63" s="30">
        <f t="shared" ref="R63:R69" si="256">-(R$3-(N63*R$3+O63))</f>
        <v>1.1008199999999988</v>
      </c>
      <c r="S63" s="49">
        <v>1.109</v>
      </c>
      <c r="T63" s="11">
        <v>-0.94799999999999995</v>
      </c>
      <c r="U63" s="11">
        <v>0.96399999999999997</v>
      </c>
      <c r="V63" s="101">
        <f t="shared" ref="V63:V69" si="257">T63/(1-S63)</f>
        <v>8.6972477064220186</v>
      </c>
      <c r="W63" s="102">
        <f t="shared" ref="W63:W69" si="258">-(W$3-(S63*W$3+T63))</f>
        <v>0.23791999999999902</v>
      </c>
      <c r="X63" s="49">
        <v>1.0920000000000001</v>
      </c>
      <c r="Y63" s="11">
        <v>0.72599999999999998</v>
      </c>
      <c r="Z63" s="11">
        <v>0.93799999999999994</v>
      </c>
      <c r="AA63" s="114">
        <f t="shared" ref="AA63:AA76" si="259">Y63/(1-X63)</f>
        <v>-7.8913043478260798</v>
      </c>
      <c r="AB63" s="115">
        <f>-(AB$3-(X63*AB$3+Y63))</f>
        <v>2.0038800000000023</v>
      </c>
      <c r="AV63" t="str">
        <f>A63</f>
        <v>39-061-0042</v>
      </c>
      <c r="AW63">
        <f t="shared" si="13"/>
        <v>2000</v>
      </c>
      <c r="AX63" s="191">
        <f t="shared" ref="AX63:AX69" si="260">I63/N63</f>
        <v>0.9346074380165289</v>
      </c>
      <c r="AY63" s="185">
        <f t="shared" ref="AY63:AY69" si="261">I63/X63</f>
        <v>0.82847985347985342</v>
      </c>
      <c r="AZ63" s="185">
        <f t="shared" ref="AZ63:AZ69" si="262">S63</f>
        <v>1.109</v>
      </c>
    </row>
    <row r="64" spans="1:52" x14ac:dyDescent="0.25">
      <c r="A64" s="46"/>
      <c r="B64" s="47"/>
      <c r="C64" s="48">
        <v>2001</v>
      </c>
      <c r="D64" s="49">
        <v>0.98</v>
      </c>
      <c r="E64" s="11">
        <v>0.86499999999999999</v>
      </c>
      <c r="F64" s="11">
        <v>0.98899999999999999</v>
      </c>
      <c r="G64" s="89">
        <f t="shared" si="17"/>
        <v>43.249999999999964</v>
      </c>
      <c r="H64" s="90">
        <f t="shared" si="252"/>
        <v>0.58060000000000045</v>
      </c>
      <c r="I64" s="49">
        <v>0.96299999999999997</v>
      </c>
      <c r="J64" s="11">
        <v>1.3</v>
      </c>
      <c r="K64" s="11">
        <v>0.97399999999999998</v>
      </c>
      <c r="L64" s="22">
        <f t="shared" si="253"/>
        <v>35.135135135135108</v>
      </c>
      <c r="M64" s="23">
        <f t="shared" si="254"/>
        <v>0.95589999999999975</v>
      </c>
      <c r="N64" s="49">
        <v>0.96599999999999997</v>
      </c>
      <c r="O64" s="11">
        <v>1.2110000000000001</v>
      </c>
      <c r="P64" s="11">
        <v>0.995</v>
      </c>
      <c r="Q64" s="29">
        <f t="shared" si="255"/>
        <v>35.617647058823501</v>
      </c>
      <c r="R64" s="30">
        <f t="shared" si="256"/>
        <v>0.52793999999999741</v>
      </c>
      <c r="S64" s="49">
        <v>0.996</v>
      </c>
      <c r="T64" s="11">
        <v>-0.40600000000000003</v>
      </c>
      <c r="U64" s="11">
        <v>0.83099999999999996</v>
      </c>
      <c r="V64" s="101">
        <f t="shared" si="257"/>
        <v>-101.49999999999991</v>
      </c>
      <c r="W64" s="102">
        <f t="shared" si="258"/>
        <v>-0.44952000000000147</v>
      </c>
      <c r="X64" s="49">
        <v>1.03</v>
      </c>
      <c r="Y64" s="11">
        <v>1.4910000000000001</v>
      </c>
      <c r="Z64" s="11">
        <v>0.95099999999999996</v>
      </c>
      <c r="AA64" s="114">
        <f t="shared" si="259"/>
        <v>-49.69999999999996</v>
      </c>
      <c r="AB64" s="115">
        <f t="shared" ref="AB64:AB76" si="263">-(AB$3-(X64*AB$3+Y64))</f>
        <v>1.9077000000000002</v>
      </c>
      <c r="AW64">
        <f t="shared" si="13"/>
        <v>2001</v>
      </c>
      <c r="AX64" s="191">
        <f t="shared" si="260"/>
        <v>0.99689440993788825</v>
      </c>
      <c r="AY64" s="185">
        <f t="shared" si="261"/>
        <v>0.93495145631067955</v>
      </c>
      <c r="AZ64" s="185">
        <f t="shared" si="262"/>
        <v>0.996</v>
      </c>
    </row>
    <row r="65" spans="1:52" x14ac:dyDescent="0.25">
      <c r="A65" s="46"/>
      <c r="B65" s="47"/>
      <c r="C65" s="48">
        <v>2002</v>
      </c>
      <c r="D65" s="49">
        <v>0.9355</v>
      </c>
      <c r="E65" s="11">
        <v>0.6109</v>
      </c>
      <c r="F65" s="11">
        <v>0.99339999999999995</v>
      </c>
      <c r="G65" s="89">
        <f t="shared" si="17"/>
        <v>9.4713178294573641</v>
      </c>
      <c r="H65" s="90">
        <f t="shared" si="252"/>
        <v>-0.30628999999999884</v>
      </c>
      <c r="I65" s="49">
        <v>0.95679999999999998</v>
      </c>
      <c r="J65" s="11">
        <v>0.10630000000000001</v>
      </c>
      <c r="K65" s="11">
        <v>0.98699999999999999</v>
      </c>
      <c r="L65" s="22">
        <f t="shared" si="253"/>
        <v>2.4606481481481475</v>
      </c>
      <c r="M65" s="23">
        <f t="shared" si="254"/>
        <v>-0.29546000000000028</v>
      </c>
      <c r="N65" s="49">
        <v>0.95669999999999999</v>
      </c>
      <c r="O65" s="11">
        <v>0.42599999999999999</v>
      </c>
      <c r="P65" s="11">
        <v>0.99609999999999999</v>
      </c>
      <c r="Q65" s="29">
        <f t="shared" si="255"/>
        <v>9.8383371824480363</v>
      </c>
      <c r="R65" s="30">
        <f t="shared" si="256"/>
        <v>-0.44389700000000332</v>
      </c>
      <c r="S65" s="49">
        <v>0.96099999999999997</v>
      </c>
      <c r="T65" s="11">
        <v>0.28339999999999999</v>
      </c>
      <c r="U65" s="11">
        <v>0.93840000000000001</v>
      </c>
      <c r="V65" s="101">
        <f t="shared" si="257"/>
        <v>7.2666666666666595</v>
      </c>
      <c r="W65" s="102">
        <f t="shared" si="258"/>
        <v>-0.14091999999999949</v>
      </c>
      <c r="X65" s="49">
        <v>1.0612999999999999</v>
      </c>
      <c r="Y65" s="11">
        <v>0.44729999999999998</v>
      </c>
      <c r="Z65" s="11">
        <v>0.94610000000000005</v>
      </c>
      <c r="AA65" s="114">
        <f t="shared" si="259"/>
        <v>-7.2969004893964211</v>
      </c>
      <c r="AB65" s="115">
        <f t="shared" si="263"/>
        <v>1.2987569999999984</v>
      </c>
      <c r="AW65">
        <f t="shared" si="13"/>
        <v>2002</v>
      </c>
      <c r="AX65" s="191">
        <f t="shared" si="260"/>
        <v>1.0001045259747048</v>
      </c>
      <c r="AY65" s="185">
        <f t="shared" si="261"/>
        <v>0.90153585225666644</v>
      </c>
      <c r="AZ65" s="185">
        <f t="shared" si="262"/>
        <v>0.96099999999999997</v>
      </c>
    </row>
    <row r="66" spans="1:52" x14ac:dyDescent="0.25">
      <c r="A66" s="46"/>
      <c r="B66" s="47"/>
      <c r="C66" s="48">
        <v>2003</v>
      </c>
      <c r="D66" s="49">
        <v>0.96709999999999996</v>
      </c>
      <c r="E66" s="11">
        <v>0.73939999999999995</v>
      </c>
      <c r="F66" s="11">
        <v>0.99680000000000002</v>
      </c>
      <c r="G66" s="89">
        <f t="shared" si="17"/>
        <v>22.474164133738572</v>
      </c>
      <c r="H66" s="90">
        <f t="shared" si="252"/>
        <v>0.27156199999999941</v>
      </c>
      <c r="I66" s="49">
        <v>0.97119999999999995</v>
      </c>
      <c r="J66" s="11">
        <v>0.54549999999999998</v>
      </c>
      <c r="K66" s="11">
        <v>0.98899999999999999</v>
      </c>
      <c r="L66" s="22">
        <f t="shared" si="253"/>
        <v>18.940972222222189</v>
      </c>
      <c r="M66" s="23">
        <f t="shared" si="254"/>
        <v>0.27766000000000091</v>
      </c>
      <c r="N66" s="49">
        <v>0.95579999999999998</v>
      </c>
      <c r="O66" s="11">
        <v>1.0765</v>
      </c>
      <c r="P66" s="11">
        <v>0.99590000000000001</v>
      </c>
      <c r="Q66" s="29">
        <f t="shared" si="255"/>
        <v>24.355203619909492</v>
      </c>
      <c r="R66" s="30">
        <f t="shared" si="256"/>
        <v>0.18852199999999897</v>
      </c>
      <c r="S66" s="49">
        <v>0.96199999999999997</v>
      </c>
      <c r="T66" s="11">
        <v>0.34939999999999999</v>
      </c>
      <c r="U66" s="11">
        <v>0.89419999999999999</v>
      </c>
      <c r="V66" s="101">
        <f t="shared" si="257"/>
        <v>9.1947368421052555</v>
      </c>
      <c r="W66" s="102">
        <f t="shared" si="258"/>
        <v>-6.4040000000000319E-2</v>
      </c>
      <c r="X66" s="49">
        <v>1.0246999999999999</v>
      </c>
      <c r="Y66" s="11">
        <v>0.69130000000000003</v>
      </c>
      <c r="Z66" s="11">
        <v>0.93669999999999998</v>
      </c>
      <c r="AA66" s="114">
        <f t="shared" si="259"/>
        <v>-27.987854251012209</v>
      </c>
      <c r="AB66" s="115">
        <f t="shared" si="263"/>
        <v>1.0343830000000001</v>
      </c>
      <c r="AW66">
        <f t="shared" si="13"/>
        <v>2003</v>
      </c>
      <c r="AX66" s="191">
        <f t="shared" si="260"/>
        <v>1.0161121573550951</v>
      </c>
      <c r="AY66" s="185">
        <f t="shared" si="261"/>
        <v>0.94778959695520637</v>
      </c>
      <c r="AZ66" s="185">
        <f t="shared" si="262"/>
        <v>0.96199999999999997</v>
      </c>
    </row>
    <row r="67" spans="1:52" x14ac:dyDescent="0.25">
      <c r="A67" s="46"/>
      <c r="B67" s="47"/>
      <c r="C67" s="48">
        <v>2004</v>
      </c>
      <c r="D67" s="49">
        <v>0.94869999999999999</v>
      </c>
      <c r="E67" s="11">
        <v>-1.8200000000000001E-2</v>
      </c>
      <c r="F67" s="11">
        <v>0.9849</v>
      </c>
      <c r="G67" s="89">
        <f t="shared" si="17"/>
        <v>-0.35477582846003891</v>
      </c>
      <c r="H67" s="90">
        <f t="shared" si="252"/>
        <v>-0.74768599999999985</v>
      </c>
      <c r="I67" s="49">
        <v>0.96950000000000003</v>
      </c>
      <c r="J67" s="11">
        <v>-0.28710000000000002</v>
      </c>
      <c r="K67" s="11">
        <v>0.98870000000000002</v>
      </c>
      <c r="L67" s="22">
        <f t="shared" si="253"/>
        <v>-9.4131147540983697</v>
      </c>
      <c r="M67" s="23">
        <f t="shared" si="254"/>
        <v>-0.57075000000000031</v>
      </c>
      <c r="N67" s="49">
        <v>0.94899999999999995</v>
      </c>
      <c r="O67" s="11">
        <v>4.6300000000000001E-2</v>
      </c>
      <c r="P67" s="11">
        <v>0.99580000000000002</v>
      </c>
      <c r="Q67" s="29">
        <f t="shared" si="255"/>
        <v>0.90784313725490118</v>
      </c>
      <c r="R67" s="30">
        <f t="shared" si="256"/>
        <v>-0.97829000000000121</v>
      </c>
      <c r="S67" s="49">
        <v>0.90069999999999995</v>
      </c>
      <c r="T67" s="11">
        <v>0.6472</v>
      </c>
      <c r="U67" s="11">
        <v>0.90180000000000005</v>
      </c>
      <c r="V67" s="101">
        <f t="shared" si="257"/>
        <v>6.5176233635448098</v>
      </c>
      <c r="W67" s="102">
        <f t="shared" si="258"/>
        <v>-0.43318400000000068</v>
      </c>
      <c r="X67" s="49">
        <v>1.0236000000000001</v>
      </c>
      <c r="Y67" s="11">
        <v>1.2566999999999999</v>
      </c>
      <c r="Z67" s="11">
        <v>0.94699999999999995</v>
      </c>
      <c r="AA67" s="114">
        <f t="shared" si="259"/>
        <v>-53.249999999999851</v>
      </c>
      <c r="AB67" s="115">
        <f t="shared" si="263"/>
        <v>1.5845040000000008</v>
      </c>
      <c r="AW67">
        <f t="shared" si="13"/>
        <v>2004</v>
      </c>
      <c r="AX67" s="191">
        <f t="shared" si="260"/>
        <v>1.0216016859852477</v>
      </c>
      <c r="AY67" s="185">
        <f t="shared" si="261"/>
        <v>0.94714732317311445</v>
      </c>
      <c r="AZ67" s="185">
        <f t="shared" si="262"/>
        <v>0.90069999999999995</v>
      </c>
    </row>
    <row r="68" spans="1:52" x14ac:dyDescent="0.25">
      <c r="A68" s="46"/>
      <c r="B68" s="47"/>
      <c r="C68" s="48">
        <v>2005</v>
      </c>
      <c r="D68" s="49">
        <v>0.96679999999999999</v>
      </c>
      <c r="E68" s="11">
        <v>-0.58189999999999997</v>
      </c>
      <c r="F68" s="11">
        <v>0.99570000000000003</v>
      </c>
      <c r="G68" s="89">
        <f t="shared" si="17"/>
        <v>-17.527108433734934</v>
      </c>
      <c r="H68" s="90">
        <f t="shared" si="252"/>
        <v>-1.0540039999999991</v>
      </c>
      <c r="I68" s="49">
        <v>0.98280000000000001</v>
      </c>
      <c r="J68" s="11">
        <v>-0.91449999999999998</v>
      </c>
      <c r="K68" s="11">
        <v>0.98750000000000004</v>
      </c>
      <c r="L68" s="22">
        <f t="shared" si="253"/>
        <v>-53.168604651162809</v>
      </c>
      <c r="M68" s="23">
        <f t="shared" si="254"/>
        <v>-1.0744600000000002</v>
      </c>
      <c r="N68" s="49">
        <v>0.9607</v>
      </c>
      <c r="O68" s="11">
        <v>-0.26700000000000002</v>
      </c>
      <c r="P68" s="11">
        <v>0.99719999999999998</v>
      </c>
      <c r="Q68" s="29">
        <f t="shared" si="255"/>
        <v>-6.7938931297709928</v>
      </c>
      <c r="R68" s="30">
        <f t="shared" si="256"/>
        <v>-1.0565369999999987</v>
      </c>
      <c r="S68" s="49">
        <v>1.0057</v>
      </c>
      <c r="T68" s="11">
        <v>-0.1249</v>
      </c>
      <c r="U68" s="11">
        <v>0.9304</v>
      </c>
      <c r="V68" s="101">
        <f t="shared" si="257"/>
        <v>21.912280701754238</v>
      </c>
      <c r="W68" s="102">
        <f t="shared" si="258"/>
        <v>-6.2884000000000384E-2</v>
      </c>
      <c r="X68" s="49">
        <v>1.0545</v>
      </c>
      <c r="Y68" s="11">
        <v>0.60140000000000005</v>
      </c>
      <c r="Z68" s="11">
        <v>0.96940000000000004</v>
      </c>
      <c r="AA68" s="114">
        <f t="shared" si="259"/>
        <v>-11.034862385321103</v>
      </c>
      <c r="AB68" s="115">
        <f t="shared" si="263"/>
        <v>1.3584049999999994</v>
      </c>
      <c r="AW68">
        <f t="shared" si="13"/>
        <v>2005</v>
      </c>
      <c r="AX68" s="191">
        <f t="shared" si="260"/>
        <v>1.0230040595399188</v>
      </c>
      <c r="AY68" s="185">
        <f t="shared" si="261"/>
        <v>0.93200568990042676</v>
      </c>
      <c r="AZ68" s="185">
        <f t="shared" si="262"/>
        <v>1.0057</v>
      </c>
    </row>
    <row r="69" spans="1:52" x14ac:dyDescent="0.25">
      <c r="A69" s="46"/>
      <c r="B69" s="47"/>
      <c r="C69" s="48">
        <v>2006</v>
      </c>
      <c r="D69" s="49">
        <v>1.0048999999999999</v>
      </c>
      <c r="E69" s="11">
        <v>-0.17899999999999999</v>
      </c>
      <c r="F69" s="11">
        <v>0.99050000000000005</v>
      </c>
      <c r="G69" s="89">
        <f t="shared" si="17"/>
        <v>36.53061224489867</v>
      </c>
      <c r="H69" s="90">
        <f t="shared" si="252"/>
        <v>-0.10932200000000236</v>
      </c>
      <c r="I69" s="49">
        <v>1.0204</v>
      </c>
      <c r="J69" s="11">
        <v>-0.3332</v>
      </c>
      <c r="K69" s="11">
        <v>0.98540000000000005</v>
      </c>
      <c r="L69" s="22">
        <f t="shared" si="253"/>
        <v>16.333333333333353</v>
      </c>
      <c r="M69" s="23">
        <f t="shared" si="254"/>
        <v>-0.14348000000000027</v>
      </c>
      <c r="N69" s="49">
        <v>0.99250000000000005</v>
      </c>
      <c r="O69" s="11">
        <v>5.4899999999999997E-2</v>
      </c>
      <c r="P69" s="11">
        <v>0.99250000000000005</v>
      </c>
      <c r="Q69" s="29">
        <f t="shared" si="255"/>
        <v>7.3200000000000474</v>
      </c>
      <c r="R69" s="30">
        <f t="shared" si="256"/>
        <v>-9.5774999999999721E-2</v>
      </c>
      <c r="S69" s="49">
        <v>0.99890000000000001</v>
      </c>
      <c r="T69" s="11">
        <v>6.2100000000000002E-2</v>
      </c>
      <c r="U69" s="11">
        <v>0.88839999999999997</v>
      </c>
      <c r="V69" s="101">
        <f t="shared" si="257"/>
        <v>56.454545454545979</v>
      </c>
      <c r="W69" s="102">
        <f t="shared" si="258"/>
        <v>5.0131999999999621E-2</v>
      </c>
      <c r="X69" s="49">
        <v>1.0447</v>
      </c>
      <c r="Y69" s="11">
        <v>0.77470000000000006</v>
      </c>
      <c r="Z69" s="11">
        <v>0.95289999999999997</v>
      </c>
      <c r="AA69" s="114">
        <f t="shared" si="259"/>
        <v>-17.331096196868025</v>
      </c>
      <c r="AB69" s="115">
        <f t="shared" si="263"/>
        <v>1.3955829999999985</v>
      </c>
      <c r="AW69">
        <f t="shared" si="13"/>
        <v>2006</v>
      </c>
      <c r="AX69" s="191">
        <f t="shared" si="260"/>
        <v>1.0281108312342568</v>
      </c>
      <c r="AY69" s="185">
        <f t="shared" si="261"/>
        <v>0.9767397338948981</v>
      </c>
      <c r="AZ69" s="185">
        <f t="shared" si="262"/>
        <v>0.99890000000000001</v>
      </c>
    </row>
    <row r="70" spans="1:52" x14ac:dyDescent="0.25">
      <c r="A70" s="46"/>
      <c r="B70" s="47"/>
      <c r="C70" s="48">
        <v>2007</v>
      </c>
      <c r="D70" s="49">
        <v>0.99490000000000001</v>
      </c>
      <c r="E70" s="11">
        <v>0.1019</v>
      </c>
      <c r="F70" s="11">
        <v>0.98839999999999995</v>
      </c>
      <c r="G70" s="89">
        <f t="shared" si="17"/>
        <v>19.98039215686277</v>
      </c>
      <c r="H70" s="90">
        <f t="shared" si="252"/>
        <v>2.9378000000001236E-2</v>
      </c>
      <c r="I70" s="49"/>
      <c r="J70" s="11"/>
      <c r="K70" s="11"/>
      <c r="L70" s="22"/>
      <c r="M70" s="23"/>
      <c r="N70" s="49"/>
      <c r="O70" s="11"/>
      <c r="P70" s="11"/>
      <c r="Q70" s="29"/>
      <c r="R70" s="30"/>
      <c r="S70" s="49"/>
      <c r="T70" s="11"/>
      <c r="U70" s="11"/>
      <c r="V70" s="101"/>
      <c r="W70" s="102"/>
      <c r="X70" s="49">
        <v>0.97589999999999999</v>
      </c>
      <c r="Y70" s="11">
        <v>1.1841999999999999</v>
      </c>
      <c r="Z70" s="11">
        <v>0.94389999999999996</v>
      </c>
      <c r="AA70" s="114">
        <f t="shared" si="259"/>
        <v>49.136929460580888</v>
      </c>
      <c r="AB70" s="115">
        <f t="shared" si="263"/>
        <v>0.84945100000000018</v>
      </c>
      <c r="AW70">
        <f t="shared" ref="AW70:AW85" si="264">C70</f>
        <v>2007</v>
      </c>
      <c r="AX70" s="191"/>
      <c r="AY70" s="185"/>
      <c r="AZ70" s="185"/>
    </row>
    <row r="71" spans="1:52" x14ac:dyDescent="0.25">
      <c r="A71" s="46"/>
      <c r="B71" s="47"/>
      <c r="C71" s="48">
        <v>2008</v>
      </c>
      <c r="D71" s="49">
        <v>0.98809999999999998</v>
      </c>
      <c r="E71" s="11">
        <v>-0.22009999999999999</v>
      </c>
      <c r="F71" s="11">
        <v>0.99739999999999995</v>
      </c>
      <c r="G71" s="89">
        <f t="shared" si="17"/>
        <v>-18.495798319327697</v>
      </c>
      <c r="H71" s="90">
        <f t="shared" si="252"/>
        <v>-0.38931800000000116</v>
      </c>
      <c r="I71" s="49"/>
      <c r="J71" s="11"/>
      <c r="K71" s="11"/>
      <c r="L71" s="22"/>
      <c r="M71" s="23"/>
      <c r="N71" s="49"/>
      <c r="O71" s="11"/>
      <c r="P71" s="11"/>
      <c r="Q71" s="29"/>
      <c r="R71" s="30"/>
      <c r="S71" s="49"/>
      <c r="T71" s="11"/>
      <c r="U71" s="11"/>
      <c r="V71" s="101"/>
      <c r="W71" s="102"/>
      <c r="X71" s="49">
        <v>1.0467</v>
      </c>
      <c r="Y71" s="11">
        <v>0.94950000000000001</v>
      </c>
      <c r="Z71" s="11">
        <v>0.85509999999999997</v>
      </c>
      <c r="AA71" s="114">
        <f t="shared" si="259"/>
        <v>-20.331905781584599</v>
      </c>
      <c r="AB71" s="115">
        <f t="shared" si="263"/>
        <v>1.5981629999999996</v>
      </c>
      <c r="AW71">
        <f t="shared" si="264"/>
        <v>2008</v>
      </c>
      <c r="AX71" s="191"/>
      <c r="AY71" s="185"/>
      <c r="AZ71" s="185"/>
    </row>
    <row r="72" spans="1:52" x14ac:dyDescent="0.25">
      <c r="A72" s="46"/>
      <c r="B72" s="47"/>
      <c r="C72" s="48">
        <v>2009</v>
      </c>
      <c r="D72" s="49">
        <v>1.0066999999999999</v>
      </c>
      <c r="E72" s="11">
        <v>0.22559999999999999</v>
      </c>
      <c r="F72" s="11">
        <v>0.99529999999999996</v>
      </c>
      <c r="G72" s="89">
        <f t="shared" si="17"/>
        <v>-33.671641791045133</v>
      </c>
      <c r="H72" s="90">
        <f t="shared" si="252"/>
        <v>0.32087399999999988</v>
      </c>
      <c r="I72" s="49"/>
      <c r="J72" s="11"/>
      <c r="K72" s="11"/>
      <c r="L72" s="22"/>
      <c r="M72" s="23"/>
      <c r="N72" s="49"/>
      <c r="O72" s="11"/>
      <c r="P72" s="11"/>
      <c r="Q72" s="29"/>
      <c r="R72" s="30"/>
      <c r="S72" s="49"/>
      <c r="T72" s="11"/>
      <c r="U72" s="11"/>
      <c r="V72" s="101"/>
      <c r="W72" s="102"/>
      <c r="X72" s="49">
        <v>0.98540000000000005</v>
      </c>
      <c r="Y72" s="11">
        <v>1.2094</v>
      </c>
      <c r="Z72" s="11">
        <v>0.89280000000000004</v>
      </c>
      <c r="AA72" s="114">
        <f t="shared" si="259"/>
        <v>82.835616438356467</v>
      </c>
      <c r="AB72" s="115">
        <f t="shared" si="263"/>
        <v>1.0066060000000014</v>
      </c>
      <c r="AW72">
        <f t="shared" si="264"/>
        <v>2009</v>
      </c>
      <c r="AX72" s="191"/>
      <c r="AY72" s="185"/>
      <c r="AZ72" s="185"/>
    </row>
    <row r="73" spans="1:52" x14ac:dyDescent="0.25">
      <c r="A73" s="46"/>
      <c r="B73" s="47"/>
      <c r="C73" s="48">
        <v>2010</v>
      </c>
      <c r="D73" s="49">
        <v>0.99780000000000002</v>
      </c>
      <c r="E73" s="11">
        <v>0.45639999999999997</v>
      </c>
      <c r="F73" s="11">
        <v>0.99519999999999997</v>
      </c>
      <c r="G73" s="89">
        <f t="shared" si="17"/>
        <v>207.45454545454734</v>
      </c>
      <c r="H73" s="90">
        <f t="shared" si="252"/>
        <v>0.42511600000000094</v>
      </c>
      <c r="I73" s="49"/>
      <c r="J73" s="11"/>
      <c r="K73" s="11"/>
      <c r="L73" s="22"/>
      <c r="M73" s="23"/>
      <c r="N73" s="49"/>
      <c r="O73" s="11"/>
      <c r="P73" s="11"/>
      <c r="Q73" s="29"/>
      <c r="R73" s="30"/>
      <c r="S73" s="49"/>
      <c r="T73" s="11"/>
      <c r="U73" s="11"/>
      <c r="V73" s="101"/>
      <c r="W73" s="102"/>
      <c r="X73" s="49">
        <v>1.0331999999999999</v>
      </c>
      <c r="Y73" s="11">
        <v>0.40060000000000001</v>
      </c>
      <c r="Z73" s="11">
        <v>0.90229999999999999</v>
      </c>
      <c r="AA73" s="114">
        <f t="shared" si="259"/>
        <v>-12.066265060241001</v>
      </c>
      <c r="AB73" s="115">
        <f t="shared" si="263"/>
        <v>0.86174799999999863</v>
      </c>
      <c r="AW73">
        <f t="shared" si="264"/>
        <v>2010</v>
      </c>
      <c r="AX73" s="191"/>
      <c r="AY73" s="185"/>
      <c r="AZ73" s="185"/>
    </row>
    <row r="74" spans="1:52" x14ac:dyDescent="0.25">
      <c r="A74" s="46"/>
      <c r="B74" s="47"/>
      <c r="C74" s="48">
        <v>2011</v>
      </c>
      <c r="D74" s="49">
        <v>0.97040000000000004</v>
      </c>
      <c r="E74" s="11">
        <v>1.3745000000000001</v>
      </c>
      <c r="F74" s="11">
        <v>0.99270000000000003</v>
      </c>
      <c r="G74" s="89">
        <f t="shared" si="17"/>
        <v>46.435810810810878</v>
      </c>
      <c r="H74" s="90">
        <f t="shared" si="252"/>
        <v>0.95358799999999988</v>
      </c>
      <c r="I74" s="49"/>
      <c r="J74" s="11"/>
      <c r="K74" s="11"/>
      <c r="L74" s="22"/>
      <c r="M74" s="23"/>
      <c r="N74" s="49"/>
      <c r="O74" s="11"/>
      <c r="P74" s="11"/>
      <c r="Q74" s="29"/>
      <c r="R74" s="30"/>
      <c r="S74" s="49"/>
      <c r="T74" s="11"/>
      <c r="U74" s="11"/>
      <c r="V74" s="101"/>
      <c r="W74" s="102"/>
      <c r="X74" s="49">
        <v>1.0202</v>
      </c>
      <c r="Y74" s="11">
        <v>0.92079999999999995</v>
      </c>
      <c r="Z74" s="11">
        <v>0.94030000000000002</v>
      </c>
      <c r="AA74" s="114">
        <f t="shared" si="259"/>
        <v>-45.584158415841593</v>
      </c>
      <c r="AB74" s="115">
        <f t="shared" si="263"/>
        <v>1.2013780000000001</v>
      </c>
      <c r="AW74">
        <f t="shared" si="264"/>
        <v>2011</v>
      </c>
      <c r="AX74" s="191"/>
      <c r="AY74" s="185"/>
      <c r="AZ74" s="185"/>
    </row>
    <row r="75" spans="1:52" x14ac:dyDescent="0.25">
      <c r="A75" s="46"/>
      <c r="B75" s="47"/>
      <c r="C75" s="48">
        <v>2012</v>
      </c>
      <c r="D75" s="49">
        <v>0.98319999999999996</v>
      </c>
      <c r="E75" s="11">
        <v>0.70799999999999996</v>
      </c>
      <c r="F75" s="11">
        <v>0.99529999999999996</v>
      </c>
      <c r="G75" s="89">
        <f t="shared" si="17"/>
        <v>42.142857142857046</v>
      </c>
      <c r="H75" s="90">
        <f t="shared" si="252"/>
        <v>0.46910399999999974</v>
      </c>
      <c r="I75" s="49"/>
      <c r="J75" s="11"/>
      <c r="K75" s="11"/>
      <c r="L75" s="22"/>
      <c r="M75" s="23"/>
      <c r="N75" s="49"/>
      <c r="O75" s="11"/>
      <c r="P75" s="11"/>
      <c r="Q75" s="29"/>
      <c r="R75" s="30"/>
      <c r="S75" s="49"/>
      <c r="T75" s="11"/>
      <c r="U75" s="11"/>
      <c r="V75" s="101"/>
      <c r="W75" s="102"/>
      <c r="X75" s="49">
        <v>0.3286</v>
      </c>
      <c r="Y75" s="11">
        <v>8.6401000000000003</v>
      </c>
      <c r="Z75" s="11">
        <v>9.6000000000000002E-2</v>
      </c>
      <c r="AA75" s="114">
        <f t="shared" si="259"/>
        <v>12.868781650282992</v>
      </c>
      <c r="AB75" s="115">
        <f t="shared" si="263"/>
        <v>-0.6856460000000002</v>
      </c>
      <c r="AW75">
        <f t="shared" si="264"/>
        <v>2012</v>
      </c>
      <c r="AX75" s="191"/>
      <c r="AY75" s="185"/>
      <c r="AZ75" s="185"/>
    </row>
    <row r="76" spans="1:52" ht="17.25" customHeight="1" x14ac:dyDescent="0.25">
      <c r="A76" s="50"/>
      <c r="B76" s="51"/>
      <c r="C76" s="82">
        <v>2013</v>
      </c>
      <c r="D76" s="79">
        <v>0.98280000000000001</v>
      </c>
      <c r="E76" s="14">
        <v>0.55330000000000001</v>
      </c>
      <c r="F76" s="14">
        <v>0.99829999999999997</v>
      </c>
      <c r="G76" s="96">
        <f t="shared" si="17"/>
        <v>32.168604651162802</v>
      </c>
      <c r="H76" s="95">
        <f t="shared" si="252"/>
        <v>0.30871600000000043</v>
      </c>
      <c r="I76" s="79"/>
      <c r="J76" s="14"/>
      <c r="K76" s="14"/>
      <c r="L76" s="24"/>
      <c r="M76" s="25"/>
      <c r="N76" s="79"/>
      <c r="O76" s="14"/>
      <c r="P76" s="14"/>
      <c r="Q76" s="31"/>
      <c r="R76" s="32"/>
      <c r="S76" s="79"/>
      <c r="T76" s="14"/>
      <c r="U76" s="14"/>
      <c r="V76" s="103"/>
      <c r="W76" s="107"/>
      <c r="X76" s="79">
        <v>0.5756</v>
      </c>
      <c r="Y76" s="14">
        <v>7.6216999999999997</v>
      </c>
      <c r="Z76" s="14">
        <v>0.1237</v>
      </c>
      <c r="AA76" s="116">
        <f t="shared" si="259"/>
        <v>17.958765315739868</v>
      </c>
      <c r="AB76" s="117">
        <f t="shared" si="263"/>
        <v>1.7267839999999985</v>
      </c>
      <c r="AW76">
        <f t="shared" si="264"/>
        <v>2013</v>
      </c>
      <c r="AX76" s="191"/>
      <c r="AY76" s="185"/>
      <c r="AZ76" s="185"/>
    </row>
    <row r="77" spans="1:52" x14ac:dyDescent="0.25">
      <c r="A77" s="73"/>
      <c r="B77" s="80" t="s">
        <v>45</v>
      </c>
      <c r="C77" s="75"/>
      <c r="D77" s="93">
        <f>AVERAGE(D63:D76)</f>
        <v>0.97522142857142857</v>
      </c>
      <c r="E77" s="93">
        <f>AVERAGE(E63:E76)</f>
        <v>0.45928571428571435</v>
      </c>
      <c r="F77" s="18">
        <f>GEOMEAN(F63:F76)</f>
        <v>0.99351416515380309</v>
      </c>
      <c r="G77" s="89"/>
      <c r="H77" s="93">
        <f>AVERAGE(H63:H76)</f>
        <v>0.10693442857142862</v>
      </c>
      <c r="I77" s="93">
        <f>AVERAGE(I63:I76)</f>
        <v>0.96691428571428573</v>
      </c>
      <c r="J77" s="93">
        <f>AVERAGE(J63:J76)</f>
        <v>0.27998571428571434</v>
      </c>
      <c r="K77" s="18">
        <f>GEOMEAN(K63:K76)</f>
        <v>0.985815892102202</v>
      </c>
      <c r="L77" s="22"/>
      <c r="M77" s="110">
        <f>AVERAGE(M63:M76)</f>
        <v>-2.77114285714288E-2</v>
      </c>
      <c r="N77" s="93">
        <f>AVERAGE(N63:N76)</f>
        <v>0.96409999999999996</v>
      </c>
      <c r="O77" s="93">
        <f>AVERAGE(O63:O76)</f>
        <v>0.61305714285714275</v>
      </c>
      <c r="P77" s="18">
        <f>GEOMEAN(P63:P76)</f>
        <v>0.99582714780590953</v>
      </c>
      <c r="Q77" s="29"/>
      <c r="R77" s="108">
        <f>AVERAGE(R63:R76)</f>
        <v>-0.10817385714285825</v>
      </c>
      <c r="S77" s="93">
        <f>AVERAGE(S63:S76)</f>
        <v>0.99047142857142845</v>
      </c>
      <c r="T77" s="93">
        <f>AVERAGE(T63:T76)</f>
        <v>-1.9542857142857188E-2</v>
      </c>
      <c r="U77" s="18">
        <f>GEOMEAN(U63:U76)</f>
        <v>0.90599756254177766</v>
      </c>
      <c r="V77" s="101"/>
      <c r="W77" s="105">
        <f>AVERAGE(W63:W76)</f>
        <v>-0.12321371428571481</v>
      </c>
      <c r="X77" s="93">
        <f>AVERAGE(X63:X76)</f>
        <v>0.949742857142857</v>
      </c>
      <c r="Y77" s="93">
        <f>AVERAGE(Y63:Y76)</f>
        <v>1.9224785714285715</v>
      </c>
      <c r="Z77" s="18">
        <f>GEOMEAN(Z63:Z74)</f>
        <v>0.93077485498663248</v>
      </c>
      <c r="AA77" s="114"/>
      <c r="AB77" s="118">
        <f>AVERAGE(AB63:AB76)</f>
        <v>1.2244068571428568</v>
      </c>
      <c r="AV77" t="s">
        <v>127</v>
      </c>
      <c r="AX77" s="193">
        <f>AVERAGE(AX63:AX76)</f>
        <v>1.0029193011490916</v>
      </c>
      <c r="AY77" s="193">
        <f t="shared" ref="AY77" si="265">AVERAGE(AY63:AY76)</f>
        <v>0.92409278656726357</v>
      </c>
      <c r="AZ77" s="193">
        <f>AVERAGE(AZ63:AZ76)</f>
        <v>0.99047142857142845</v>
      </c>
    </row>
    <row r="78" spans="1:52" x14ac:dyDescent="0.25">
      <c r="A78" s="76"/>
      <c r="B78" s="81" t="s">
        <v>46</v>
      </c>
      <c r="C78" s="78"/>
      <c r="D78" s="94">
        <f>STDEV(D63:D76)</f>
        <v>2.4687186915527598E-2</v>
      </c>
      <c r="E78" s="94">
        <f>STDEV(E63:E76)</f>
        <v>0.63969593721385476</v>
      </c>
      <c r="F78" s="19">
        <f>STDEV(F63:F76)</f>
        <v>3.9382109509910005E-3</v>
      </c>
      <c r="G78" s="91"/>
      <c r="H78" s="94">
        <f>STDEV(H63:H76)</f>
        <v>0.57123073960443771</v>
      </c>
      <c r="I78" s="94">
        <f>STDEV(I63:I76)</f>
        <v>3.4463431274875923E-2</v>
      </c>
      <c r="J78" s="94">
        <f>STDEV(J63:J76)</f>
        <v>0.90003937400644007</v>
      </c>
      <c r="K78" s="19">
        <f>STDEV(K63:K76)</f>
        <v>5.3841478080609651E-3</v>
      </c>
      <c r="L78" s="24"/>
      <c r="M78" s="111">
        <f>STDEV(M63:M76)</f>
        <v>0.70766094646208855</v>
      </c>
      <c r="N78" s="94">
        <f>STDEV(N63:N76)</f>
        <v>1.407480017620146E-2</v>
      </c>
      <c r="O78" s="94">
        <f>STDEV(O63:O76)</f>
        <v>0.74082299023258114</v>
      </c>
      <c r="P78" s="19">
        <f>STDEV(P63:P76)</f>
        <v>1.8181623375579509E-3</v>
      </c>
      <c r="Q78" s="31"/>
      <c r="R78" s="109">
        <f>STDEV(R63:R76)</f>
        <v>0.78779163177865463</v>
      </c>
      <c r="S78" s="94">
        <f>STDEV(S63:S76)</f>
        <v>6.3404303594359557E-2</v>
      </c>
      <c r="T78" s="94">
        <f>STDEV(T63:T76)</f>
        <v>0.53253899968967178</v>
      </c>
      <c r="U78" s="19">
        <f>STDEV(U63:U76)</f>
        <v>4.3002458401484783E-2</v>
      </c>
      <c r="V78" s="103"/>
      <c r="W78" s="106">
        <f>STDEV(W63:W76)</f>
        <v>0.24848822300041673</v>
      </c>
      <c r="X78" s="94">
        <f>STDEV(X63:X76)</f>
        <v>0.21825789514060873</v>
      </c>
      <c r="Y78" s="94">
        <f>STDEV(Y63:Y76)</f>
        <v>2.656528287700255</v>
      </c>
      <c r="Z78" s="19">
        <f>STDEV(Z63:Z74)</f>
        <v>3.1930733509022972E-2</v>
      </c>
      <c r="AA78" s="116"/>
      <c r="AB78" s="119">
        <f>STDEV(AB63:AB76)</f>
        <v>0.65945728759894917</v>
      </c>
      <c r="AV78" t="s">
        <v>128</v>
      </c>
      <c r="AX78" s="193">
        <f>STDEV(AX63:AX76)</f>
        <v>3.2331168098599448E-2</v>
      </c>
      <c r="AY78" s="193">
        <f t="shared" ref="AY78:AZ78" si="266">STDEV(AY63:AY76)</f>
        <v>4.7777129379404405E-2</v>
      </c>
      <c r="AZ78" s="193">
        <f t="shared" si="266"/>
        <v>6.3404303594359557E-2</v>
      </c>
    </row>
    <row r="79" spans="1:52" x14ac:dyDescent="0.25">
      <c r="A79" s="46" t="s">
        <v>13</v>
      </c>
      <c r="B79" s="47" t="s">
        <v>14</v>
      </c>
      <c r="C79" s="48"/>
      <c r="D79" s="49"/>
      <c r="E79" s="11"/>
      <c r="F79" s="11"/>
      <c r="G79" s="89"/>
      <c r="H79" s="90"/>
      <c r="I79" s="49"/>
      <c r="J79" s="11"/>
      <c r="K79" s="11"/>
      <c r="L79" s="22"/>
      <c r="M79" s="23"/>
      <c r="N79" s="49"/>
      <c r="O79" s="11"/>
      <c r="P79" s="11"/>
      <c r="Q79" s="29"/>
      <c r="R79" s="30"/>
      <c r="S79" s="49"/>
      <c r="T79" s="11"/>
      <c r="U79" s="11"/>
      <c r="V79" s="101"/>
      <c r="W79" s="102"/>
      <c r="X79" s="49"/>
      <c r="Y79" s="11"/>
      <c r="Z79" s="11"/>
      <c r="AA79" s="114"/>
      <c r="AB79" s="115"/>
      <c r="AV79" t="str">
        <f>A79</f>
        <v>39-061-0040</v>
      </c>
    </row>
    <row r="80" spans="1:52" x14ac:dyDescent="0.25">
      <c r="A80" s="46" t="s">
        <v>15</v>
      </c>
      <c r="B80" s="47" t="s">
        <v>16</v>
      </c>
      <c r="C80" s="48"/>
      <c r="D80" s="49"/>
      <c r="E80" s="11"/>
      <c r="F80" s="11"/>
      <c r="G80" s="89"/>
      <c r="H80" s="90"/>
      <c r="I80" s="49"/>
      <c r="J80" s="11"/>
      <c r="K80" s="11"/>
      <c r="L80" s="22"/>
      <c r="M80" s="23"/>
      <c r="N80" s="49"/>
      <c r="O80" s="11"/>
      <c r="P80" s="11"/>
      <c r="Q80" s="29"/>
      <c r="R80" s="30"/>
      <c r="S80" s="49"/>
      <c r="T80" s="11"/>
      <c r="U80" s="11"/>
      <c r="V80" s="101"/>
      <c r="W80" s="102"/>
      <c r="X80" s="49"/>
      <c r="Y80" s="11"/>
      <c r="Z80" s="11"/>
      <c r="AA80" s="114"/>
      <c r="AB80" s="115"/>
      <c r="AV80" t="str">
        <f t="shared" ref="AV80:AV81" si="267">A80</f>
        <v>39-061-0048</v>
      </c>
    </row>
    <row r="81" spans="1:52" x14ac:dyDescent="0.25">
      <c r="A81" s="46" t="s">
        <v>18</v>
      </c>
      <c r="B81" s="47" t="s">
        <v>19</v>
      </c>
      <c r="C81" s="48">
        <v>1999</v>
      </c>
      <c r="D81" s="49">
        <v>0.95169999999999999</v>
      </c>
      <c r="E81" s="11">
        <v>9.1200000000000003E-2</v>
      </c>
      <c r="F81" s="11">
        <v>0.99560000000000004</v>
      </c>
      <c r="G81" s="89">
        <f t="shared" si="17"/>
        <v>1.8881987577639749</v>
      </c>
      <c r="H81" s="90">
        <f t="shared" ref="H81:H87" si="268">-(H$3-(D81*H$3+E81))</f>
        <v>-0.59562599999999932</v>
      </c>
      <c r="I81" s="49">
        <v>0.92879999999999996</v>
      </c>
      <c r="J81" s="11">
        <v>-0.77390000000000003</v>
      </c>
      <c r="K81" s="11">
        <v>0.97340000000000004</v>
      </c>
      <c r="L81" s="22">
        <f t="shared" ref="L81:L87" si="269">J81/(1-I81)</f>
        <v>-10.869382022471905</v>
      </c>
      <c r="M81" s="23">
        <f t="shared" ref="M81:M87" si="270">-(M$3-(I81*M$3+J81))</f>
        <v>-1.4360600000000003</v>
      </c>
      <c r="N81" s="83">
        <v>0.78049999999999997</v>
      </c>
      <c r="O81" s="84">
        <v>3.9965000000000002</v>
      </c>
      <c r="P81" s="84">
        <v>0.62270000000000003</v>
      </c>
      <c r="Q81" s="29">
        <f t="shared" ref="Q81:Q87" si="271">O81/(1-N81)</f>
        <v>18.207289293849655</v>
      </c>
      <c r="R81" s="30">
        <f t="shared" ref="R81:R87" si="272">-(R$3-(N81*R$3+O81))</f>
        <v>-0.41325499999999948</v>
      </c>
      <c r="S81" s="83">
        <v>4.4699999999999997E-2</v>
      </c>
      <c r="T81" s="84">
        <v>13.058</v>
      </c>
      <c r="U81" s="84">
        <v>3.3999999999999998E-3</v>
      </c>
      <c r="V81" s="101">
        <f t="shared" ref="V81:V87" si="273">T81/(1-S81)</f>
        <v>13.66900450120381</v>
      </c>
      <c r="W81" s="102">
        <f t="shared" ref="W81:W87" si="274">-(W$3-(S81*W$3+T81))</f>
        <v>2.6643359999999987</v>
      </c>
      <c r="X81" s="49">
        <v>1.0291999999999999</v>
      </c>
      <c r="Y81" s="11">
        <v>0.80489999999999995</v>
      </c>
      <c r="Z81" s="11">
        <v>0.88739999999999997</v>
      </c>
      <c r="AA81" s="114">
        <f t="shared" ref="AA81:AA87" si="275">Y81/(1-X81)</f>
        <v>-27.565068493150786</v>
      </c>
      <c r="AB81" s="115">
        <f>-(AB$3-(X81*AB$3+Y81))</f>
        <v>1.210487999999998</v>
      </c>
      <c r="AV81" t="str">
        <f t="shared" si="267"/>
        <v>39-061-0041</v>
      </c>
      <c r="AW81">
        <f t="shared" si="264"/>
        <v>1999</v>
      </c>
      <c r="AX81" s="195">
        <f t="shared" ref="AX81" si="276">I81/N81</f>
        <v>1.1900064061499038</v>
      </c>
      <c r="AY81" s="196">
        <f t="shared" ref="AY81" si="277">I81/X81</f>
        <v>0.90244850369218821</v>
      </c>
      <c r="AZ81" s="196">
        <f t="shared" ref="AZ81" si="278">S81</f>
        <v>4.4699999999999997E-2</v>
      </c>
    </row>
    <row r="82" spans="1:52" x14ac:dyDescent="0.25">
      <c r="A82" s="46"/>
      <c r="B82" s="47"/>
      <c r="C82" s="48">
        <v>2000</v>
      </c>
      <c r="D82" s="49">
        <v>0.98280000000000001</v>
      </c>
      <c r="E82" s="11">
        <v>0.2404</v>
      </c>
      <c r="F82" s="11">
        <v>0.99739999999999995</v>
      </c>
      <c r="G82" s="89">
        <f t="shared" ref="G82:G87" si="279">E82/(1-D82)</f>
        <v>13.976744186046517</v>
      </c>
      <c r="H82" s="90">
        <f t="shared" si="268"/>
        <v>-4.1840000000004096E-3</v>
      </c>
      <c r="I82" s="49">
        <v>0.99719999999999998</v>
      </c>
      <c r="J82" s="11">
        <v>-0.6179</v>
      </c>
      <c r="K82" s="11">
        <v>0.98399999999999999</v>
      </c>
      <c r="L82" s="22">
        <f t="shared" si="269"/>
        <v>-220.67857142856948</v>
      </c>
      <c r="M82" s="23">
        <f t="shared" si="270"/>
        <v>-0.64394000000000062</v>
      </c>
      <c r="N82" s="49">
        <v>0.9617</v>
      </c>
      <c r="O82" s="11">
        <v>0.8075</v>
      </c>
      <c r="P82" s="11">
        <v>0.99719999999999998</v>
      </c>
      <c r="Q82" s="29">
        <f t="shared" si="271"/>
        <v>21.083550913838121</v>
      </c>
      <c r="R82" s="30">
        <f t="shared" si="272"/>
        <v>3.8053000000001447E-2</v>
      </c>
      <c r="S82" s="49">
        <v>1.0517000000000001</v>
      </c>
      <c r="T82" s="11">
        <v>-2.92E-2</v>
      </c>
      <c r="U82" s="11">
        <v>0.90139999999999998</v>
      </c>
      <c r="V82" s="101">
        <f t="shared" si="273"/>
        <v>0.56479690522243631</v>
      </c>
      <c r="W82" s="102">
        <f t="shared" si="274"/>
        <v>0.53329600000000177</v>
      </c>
      <c r="X82" s="49">
        <v>0.99860000000000004</v>
      </c>
      <c r="Y82" s="11">
        <v>0.1709</v>
      </c>
      <c r="Z82" s="11">
        <v>0.9113</v>
      </c>
      <c r="AA82" s="114">
        <f t="shared" si="275"/>
        <v>122.07142857143234</v>
      </c>
      <c r="AB82" s="115">
        <f t="shared" ref="AB82:AB87" si="280">-(AB$3-(X82*AB$3+Y82))</f>
        <v>0.15145400000000109</v>
      </c>
      <c r="AW82">
        <f t="shared" si="264"/>
        <v>2000</v>
      </c>
      <c r="AX82" s="191">
        <f t="shared" ref="AX82:AX85" si="281">I82/N82</f>
        <v>1.0369137984818551</v>
      </c>
      <c r="AY82" s="185">
        <f t="shared" ref="AY82:AY85" si="282">I82/X82</f>
        <v>0.9985980372521529</v>
      </c>
      <c r="AZ82" s="185">
        <f t="shared" ref="AZ82:AZ85" si="283">S82</f>
        <v>1.0517000000000001</v>
      </c>
    </row>
    <row r="83" spans="1:52" x14ac:dyDescent="0.25">
      <c r="A83" s="46"/>
      <c r="B83" s="47"/>
      <c r="C83" s="48">
        <v>2001</v>
      </c>
      <c r="D83" s="49">
        <v>0.97</v>
      </c>
      <c r="E83" s="11">
        <v>-4.7100000000000003E-2</v>
      </c>
      <c r="F83" s="11">
        <v>0.99539999999999995</v>
      </c>
      <c r="G83" s="89">
        <f t="shared" si="279"/>
        <v>-1.5699999999999987</v>
      </c>
      <c r="H83" s="90">
        <f t="shared" si="268"/>
        <v>-0.4737000000000009</v>
      </c>
      <c r="I83" s="49">
        <v>0.97650000000000003</v>
      </c>
      <c r="J83" s="11">
        <v>-0.79330000000000001</v>
      </c>
      <c r="K83" s="11">
        <v>0.98529999999999995</v>
      </c>
      <c r="L83" s="22">
        <f t="shared" si="269"/>
        <v>-33.757446808510686</v>
      </c>
      <c r="M83" s="23">
        <f t="shared" si="270"/>
        <v>-1.0118500000000008</v>
      </c>
      <c r="N83" s="49">
        <v>0.97099999999999997</v>
      </c>
      <c r="O83" s="11">
        <v>0.35470000000000002</v>
      </c>
      <c r="P83" s="11">
        <v>0.99580000000000002</v>
      </c>
      <c r="Q83" s="29">
        <f t="shared" si="271"/>
        <v>12.231034482758611</v>
      </c>
      <c r="R83" s="30">
        <f t="shared" si="272"/>
        <v>-0.22790999999999784</v>
      </c>
      <c r="S83" s="49">
        <v>1.0569</v>
      </c>
      <c r="T83" s="11">
        <v>0.13600000000000001</v>
      </c>
      <c r="U83" s="11">
        <v>0.89349999999999996</v>
      </c>
      <c r="V83" s="101">
        <f t="shared" si="273"/>
        <v>-2.3901581722319882</v>
      </c>
      <c r="W83" s="102">
        <f t="shared" si="274"/>
        <v>0.75507199999999841</v>
      </c>
      <c r="X83" s="49">
        <v>1.0004</v>
      </c>
      <c r="Y83" s="11">
        <v>0.25490000000000002</v>
      </c>
      <c r="Z83" s="11">
        <v>0.96779999999999999</v>
      </c>
      <c r="AA83" s="114">
        <f t="shared" si="275"/>
        <v>-637.25000000007026</v>
      </c>
      <c r="AB83" s="115">
        <f t="shared" si="280"/>
        <v>0.2604559999999978</v>
      </c>
      <c r="AW83">
        <f t="shared" si="264"/>
        <v>2001</v>
      </c>
      <c r="AX83" s="191">
        <f t="shared" si="281"/>
        <v>1.005664263645726</v>
      </c>
      <c r="AY83" s="185">
        <f t="shared" si="282"/>
        <v>0.97610955617752904</v>
      </c>
      <c r="AZ83" s="185">
        <f t="shared" si="283"/>
        <v>1.0569</v>
      </c>
    </row>
    <row r="84" spans="1:52" x14ac:dyDescent="0.25">
      <c r="A84" s="46"/>
      <c r="B84" s="47"/>
      <c r="C84" s="48">
        <v>2002</v>
      </c>
      <c r="D84" s="49">
        <v>0.96099999999999997</v>
      </c>
      <c r="E84" s="11">
        <v>-0.50319999999999998</v>
      </c>
      <c r="F84" s="11">
        <v>0.99680000000000002</v>
      </c>
      <c r="G84" s="89">
        <f t="shared" si="279"/>
        <v>-12.90256410256409</v>
      </c>
      <c r="H84" s="90">
        <f t="shared" si="268"/>
        <v>-1.0577800000000011</v>
      </c>
      <c r="I84" s="49">
        <v>0.97699999999999998</v>
      </c>
      <c r="J84" s="11">
        <v>-1.1457999999999999</v>
      </c>
      <c r="K84" s="11">
        <v>0.98570000000000002</v>
      </c>
      <c r="L84" s="22">
        <f t="shared" si="269"/>
        <v>-49.81739130434778</v>
      </c>
      <c r="M84" s="23">
        <f t="shared" si="270"/>
        <v>-1.3597000000000001</v>
      </c>
      <c r="N84" s="49">
        <v>0.9677</v>
      </c>
      <c r="O84" s="11">
        <v>-0.35339999999999999</v>
      </c>
      <c r="P84" s="11">
        <v>0.99760000000000004</v>
      </c>
      <c r="Q84" s="29">
        <f t="shared" si="271"/>
        <v>-10.941176470588237</v>
      </c>
      <c r="R84" s="30">
        <f t="shared" si="272"/>
        <v>-1.0023070000000018</v>
      </c>
      <c r="S84" s="49">
        <v>0.9839</v>
      </c>
      <c r="T84" s="11">
        <v>0.52510000000000001</v>
      </c>
      <c r="U84" s="11">
        <v>0.90620000000000001</v>
      </c>
      <c r="V84" s="101">
        <f t="shared" si="273"/>
        <v>32.614906832298132</v>
      </c>
      <c r="W84" s="102">
        <f t="shared" si="274"/>
        <v>0.3499320000000008</v>
      </c>
      <c r="X84" s="49">
        <v>1.0291999999999999</v>
      </c>
      <c r="Y84" s="11">
        <v>-0.48449999999999999</v>
      </c>
      <c r="Z84" s="11">
        <v>0.97529999999999994</v>
      </c>
      <c r="AA84" s="114">
        <f t="shared" si="275"/>
        <v>16.592465753424719</v>
      </c>
      <c r="AB84" s="115">
        <f t="shared" si="280"/>
        <v>-7.8912000000002536E-2</v>
      </c>
      <c r="AW84">
        <f t="shared" si="264"/>
        <v>2002</v>
      </c>
      <c r="AX84" s="191">
        <f t="shared" si="281"/>
        <v>1.0096104164513795</v>
      </c>
      <c r="AY84" s="185">
        <f t="shared" si="282"/>
        <v>0.94928099494753215</v>
      </c>
      <c r="AZ84" s="185">
        <f t="shared" si="283"/>
        <v>0.9839</v>
      </c>
    </row>
    <row r="85" spans="1:52" x14ac:dyDescent="0.25">
      <c r="A85" s="46"/>
      <c r="B85" s="47"/>
      <c r="C85" s="48">
        <v>2003</v>
      </c>
      <c r="D85" s="49">
        <v>0.99780000000000002</v>
      </c>
      <c r="E85" s="11">
        <v>-0.1593</v>
      </c>
      <c r="F85" s="11">
        <v>0.99690000000000001</v>
      </c>
      <c r="G85" s="89">
        <f t="shared" si="279"/>
        <v>-72.409090909091574</v>
      </c>
      <c r="H85" s="90">
        <f t="shared" si="268"/>
        <v>-0.19058399999999942</v>
      </c>
      <c r="I85" s="49">
        <v>1.0146999999999999</v>
      </c>
      <c r="J85" s="11">
        <v>-0.80549999999999999</v>
      </c>
      <c r="K85" s="11">
        <v>0.98670000000000002</v>
      </c>
      <c r="L85" s="22">
        <f t="shared" si="269"/>
        <v>54.795918367347177</v>
      </c>
      <c r="M85" s="23">
        <f t="shared" si="270"/>
        <v>-0.66879000000000133</v>
      </c>
      <c r="N85" s="49">
        <v>0.99319999999999997</v>
      </c>
      <c r="O85" s="11">
        <v>5.7500000000000002E-2</v>
      </c>
      <c r="P85" s="11">
        <v>0.99680000000000002</v>
      </c>
      <c r="Q85" s="29">
        <f t="shared" si="271"/>
        <v>8.455882352941142</v>
      </c>
      <c r="R85" s="30">
        <f t="shared" si="272"/>
        <v>-7.9111999999998517E-2</v>
      </c>
      <c r="S85" s="49">
        <v>1.0596000000000001</v>
      </c>
      <c r="T85" s="11">
        <v>-0.05</v>
      </c>
      <c r="U85" s="11">
        <v>0.89639999999999997</v>
      </c>
      <c r="V85" s="101">
        <f t="shared" si="273"/>
        <v>0.83892617449664297</v>
      </c>
      <c r="W85" s="102">
        <f t="shared" si="274"/>
        <v>0.5984480000000012</v>
      </c>
      <c r="X85" s="49">
        <v>1.0099</v>
      </c>
      <c r="Y85" s="11">
        <v>-0.34620000000000001</v>
      </c>
      <c r="Z85" s="11">
        <v>0.94420000000000004</v>
      </c>
      <c r="AA85" s="114">
        <f t="shared" si="275"/>
        <v>34.969696969696898</v>
      </c>
      <c r="AB85" s="115">
        <f t="shared" si="280"/>
        <v>-0.20868899999999968</v>
      </c>
      <c r="AW85">
        <f t="shared" si="264"/>
        <v>2003</v>
      </c>
      <c r="AX85" s="191">
        <f t="shared" si="281"/>
        <v>1.0216472009665727</v>
      </c>
      <c r="AY85" s="185">
        <f t="shared" si="282"/>
        <v>1.0047529458362214</v>
      </c>
      <c r="AZ85" s="185">
        <f t="shared" si="283"/>
        <v>1.0596000000000001</v>
      </c>
    </row>
    <row r="86" spans="1:52" x14ac:dyDescent="0.25">
      <c r="A86" s="46"/>
      <c r="B86" s="47"/>
      <c r="C86" s="48">
        <v>2004</v>
      </c>
      <c r="D86" s="49">
        <v>0.99650000000000005</v>
      </c>
      <c r="E86" s="11">
        <v>-0.17630000000000001</v>
      </c>
      <c r="F86" s="11">
        <v>0.99660000000000004</v>
      </c>
      <c r="G86" s="89">
        <f t="shared" si="279"/>
        <v>-50.371428571429327</v>
      </c>
      <c r="H86" s="90">
        <f t="shared" si="268"/>
        <v>-0.22606999999999822</v>
      </c>
      <c r="I86" s="49">
        <v>1.0091000000000001</v>
      </c>
      <c r="J86" s="11">
        <v>-0.66180000000000005</v>
      </c>
      <c r="K86" s="11">
        <v>0.98929999999999996</v>
      </c>
      <c r="L86" s="22">
        <f t="shared" si="269"/>
        <v>72.725274725273863</v>
      </c>
      <c r="M86" s="23">
        <f t="shared" si="270"/>
        <v>-0.57716999999999885</v>
      </c>
      <c r="N86" s="49">
        <v>0.99380000000000002</v>
      </c>
      <c r="O86" s="11">
        <v>-0.13489999999999999</v>
      </c>
      <c r="P86" s="11">
        <v>0.99570000000000003</v>
      </c>
      <c r="Q86" s="29">
        <f t="shared" si="271"/>
        <v>-21.758064516129089</v>
      </c>
      <c r="R86" s="30">
        <f t="shared" si="272"/>
        <v>-0.25945799999999863</v>
      </c>
      <c r="S86" s="49">
        <v>1.0411999999999999</v>
      </c>
      <c r="T86" s="11">
        <v>-0.12470000000000001</v>
      </c>
      <c r="U86" s="11">
        <v>0.91669999999999996</v>
      </c>
      <c r="V86" s="101">
        <f t="shared" si="273"/>
        <v>3.0266990291262208</v>
      </c>
      <c r="W86" s="102">
        <f t="shared" si="274"/>
        <v>0.32355599999999818</v>
      </c>
      <c r="X86" s="49">
        <v>1.0153000000000001</v>
      </c>
      <c r="Y86" s="11">
        <v>6.9800000000000001E-2</v>
      </c>
      <c r="Z86" s="11">
        <v>0.92930000000000001</v>
      </c>
      <c r="AA86" s="114">
        <f t="shared" si="275"/>
        <v>-4.562091503267947</v>
      </c>
      <c r="AB86" s="115">
        <f t="shared" si="280"/>
        <v>0.28231700000000259</v>
      </c>
      <c r="AW86">
        <f t="shared" ref="AW86:AW115" si="284">C86</f>
        <v>2004</v>
      </c>
      <c r="AX86" s="191">
        <f t="shared" ref="AX86:AX97" si="285">I86/N86</f>
        <v>1.0153954518011674</v>
      </c>
      <c r="AY86" s="185">
        <f t="shared" ref="AY86:AY97" si="286">I86/X86</f>
        <v>0.99389343051314882</v>
      </c>
      <c r="AZ86" s="185">
        <f t="shared" ref="AZ86:AZ97" si="287">S86</f>
        <v>1.0411999999999999</v>
      </c>
    </row>
    <row r="87" spans="1:52" x14ac:dyDescent="0.25">
      <c r="A87" s="50"/>
      <c r="B87" s="51"/>
      <c r="C87" s="82">
        <v>2005</v>
      </c>
      <c r="D87" s="79">
        <v>0.93489999999999995</v>
      </c>
      <c r="E87" s="14">
        <v>8.5000000000000006E-2</v>
      </c>
      <c r="F87" s="14">
        <v>0.98580000000000001</v>
      </c>
      <c r="G87" s="96">
        <f t="shared" si="279"/>
        <v>1.305683563748079</v>
      </c>
      <c r="H87" s="95">
        <f t="shared" si="268"/>
        <v>-0.84072199999999953</v>
      </c>
      <c r="I87" s="79">
        <v>0.90910000000000002</v>
      </c>
      <c r="J87" s="14">
        <v>-0.7036</v>
      </c>
      <c r="K87" s="14">
        <v>0.95879999999999999</v>
      </c>
      <c r="L87" s="24">
        <f t="shared" si="269"/>
        <v>-7.7403740374037424</v>
      </c>
      <c r="M87" s="26">
        <f t="shared" si="270"/>
        <v>-1.5489699999999988</v>
      </c>
      <c r="N87" s="79">
        <v>0.95699999999999996</v>
      </c>
      <c r="O87" s="14">
        <v>0.1231</v>
      </c>
      <c r="P87" s="14">
        <v>0.96870000000000001</v>
      </c>
      <c r="Q87" s="31">
        <f t="shared" si="271"/>
        <v>2.862790697674416</v>
      </c>
      <c r="R87" s="33">
        <f t="shared" si="272"/>
        <v>-0.74077000000000126</v>
      </c>
      <c r="S87" s="79">
        <v>1.0278</v>
      </c>
      <c r="T87" s="14">
        <v>0.21990000000000001</v>
      </c>
      <c r="U87" s="14">
        <v>0.88160000000000005</v>
      </c>
      <c r="V87" s="103">
        <f t="shared" si="273"/>
        <v>-7.91007194244603</v>
      </c>
      <c r="W87" s="104">
        <f t="shared" si="274"/>
        <v>0.52236400000000138</v>
      </c>
      <c r="X87" s="79">
        <v>1.0065999999999999</v>
      </c>
      <c r="Y87" s="14">
        <v>4.2799999999999998E-2</v>
      </c>
      <c r="Z87" s="14">
        <v>0.92159999999999997</v>
      </c>
      <c r="AA87" s="116">
        <f t="shared" si="275"/>
        <v>-6.4848484848485439</v>
      </c>
      <c r="AB87" s="117">
        <f t="shared" si="280"/>
        <v>0.13447399999999909</v>
      </c>
      <c r="AW87">
        <f t="shared" si="284"/>
        <v>2005</v>
      </c>
      <c r="AX87" s="191">
        <f t="shared" si="285"/>
        <v>0.94994775339602933</v>
      </c>
      <c r="AY87" s="185">
        <f t="shared" si="286"/>
        <v>0.9031392807470694</v>
      </c>
      <c r="AZ87" s="185">
        <f t="shared" si="287"/>
        <v>1.0278</v>
      </c>
    </row>
    <row r="88" spans="1:52" x14ac:dyDescent="0.25">
      <c r="A88" s="73"/>
      <c r="B88" s="80" t="s">
        <v>45</v>
      </c>
      <c r="C88" s="75"/>
      <c r="D88" s="97">
        <f>AVERAGE(D82:D87)</f>
        <v>0.97383333333333333</v>
      </c>
      <c r="E88" s="97">
        <f>AVERAGE(E82:E87)</f>
        <v>-9.3416666666666662E-2</v>
      </c>
      <c r="F88" s="18">
        <f>GEOMEAN(F81:F87)</f>
        <v>0.99492133586540499</v>
      </c>
      <c r="G88" s="89"/>
      <c r="H88" s="93">
        <f>AVERAGE(H81:H87)</f>
        <v>-0.48409514285714267</v>
      </c>
      <c r="I88" s="97">
        <f>AVERAGE(I82:I87)</f>
        <v>0.98059999999999992</v>
      </c>
      <c r="J88" s="97">
        <f>AVERAGE(J82:J87)</f>
        <v>-0.78798333333333337</v>
      </c>
      <c r="K88" s="18">
        <f>GEOMEAN(K81:K87)</f>
        <v>0.98040571597643122</v>
      </c>
      <c r="L88" s="22"/>
      <c r="M88" s="110">
        <f>AVERAGE(M81:M87)</f>
        <v>-1.0352114285714287</v>
      </c>
      <c r="N88" s="97">
        <f>AVERAGE(N82:N87)</f>
        <v>0.97406666666666675</v>
      </c>
      <c r="O88" s="97">
        <f>AVERAGE(O82:O87)</f>
        <v>0.14241666666666666</v>
      </c>
      <c r="P88" s="18">
        <f>GEOMEAN(P82:P87)</f>
        <v>0.99191116349579744</v>
      </c>
      <c r="Q88" s="29"/>
      <c r="R88" s="108">
        <f>AVERAGE(R82:R87)</f>
        <v>-0.37858399999999942</v>
      </c>
      <c r="S88" s="97">
        <f>AVERAGE(S82:S87)</f>
        <v>1.03685</v>
      </c>
      <c r="T88" s="97">
        <f>AVERAGE(T82:T87)</f>
        <v>0.11284999999999999</v>
      </c>
      <c r="U88" s="18">
        <f>GEOMEAN(U82:U87)</f>
        <v>0.8992341773750111</v>
      </c>
      <c r="V88" s="101"/>
      <c r="W88" s="105">
        <f>AVERAGE(W82:W87)</f>
        <v>0.51377800000000029</v>
      </c>
      <c r="X88" s="97">
        <f>AVERAGE(X82:X87)</f>
        <v>1.01</v>
      </c>
      <c r="Y88" s="97">
        <f>AVERAGE(Y82:Y87)</f>
        <v>-4.8716666666666658E-2</v>
      </c>
      <c r="Z88" s="18">
        <f>GEOMEAN(Z81:Z87)</f>
        <v>0.93339768500968301</v>
      </c>
      <c r="AA88" s="114"/>
      <c r="AB88" s="118">
        <f>AVERAGE(AB81:AB87)</f>
        <v>0.25022685714285664</v>
      </c>
      <c r="AV88" t="s">
        <v>127</v>
      </c>
      <c r="AX88" s="193">
        <f>AVERAGE(AX82:AX87)</f>
        <v>1.0065298141237882</v>
      </c>
      <c r="AY88" s="193">
        <f t="shared" ref="AY88:AZ88" si="288">AVERAGE(AY82:AY87)</f>
        <v>0.97096237424560894</v>
      </c>
      <c r="AZ88" s="193">
        <f t="shared" si="288"/>
        <v>1.03685</v>
      </c>
    </row>
    <row r="89" spans="1:52" x14ac:dyDescent="0.25">
      <c r="A89" s="76"/>
      <c r="B89" s="81" t="s">
        <v>46</v>
      </c>
      <c r="C89" s="78"/>
      <c r="D89" s="98">
        <f>STDEV(D82:D87)</f>
        <v>2.3932293385019919E-2</v>
      </c>
      <c r="E89" s="98">
        <f>STDEV(E82:E87)</f>
        <v>0.25477203470292153</v>
      </c>
      <c r="F89" s="19">
        <f>STDEV(F81:F87)</f>
        <v>4.0884855736218837E-3</v>
      </c>
      <c r="G89" s="91"/>
      <c r="H89" s="94">
        <f>STDEV(H81:H87)</f>
        <v>0.37680337312866924</v>
      </c>
      <c r="I89" s="98">
        <f>STDEV(I82:I87)</f>
        <v>3.8451631954963879E-2</v>
      </c>
      <c r="J89" s="98">
        <f>STDEV(J82:J87)</f>
        <v>0.18991523811075975</v>
      </c>
      <c r="K89" s="19">
        <f>STDEV(K81:K87)</f>
        <v>1.0797354173261938E-2</v>
      </c>
      <c r="L89" s="24"/>
      <c r="M89" s="111">
        <f>STDEV(M81:M87)</f>
        <v>0.41384900239211903</v>
      </c>
      <c r="N89" s="98">
        <f>STDEV(N82:N87)</f>
        <v>1.5809069127139232E-2</v>
      </c>
      <c r="O89" s="98">
        <f>STDEV(O82:O87)</f>
        <v>0.40440641150538981</v>
      </c>
      <c r="P89" s="19">
        <f>STDEV(P82:P87)</f>
        <v>1.1423251142589257E-2</v>
      </c>
      <c r="Q89" s="31"/>
      <c r="R89" s="109">
        <f>STDEV(R82:R87)</f>
        <v>0.40506113267752719</v>
      </c>
      <c r="S89" s="98">
        <f>STDEV(S82:S87)</f>
        <v>2.8441571686529575E-2</v>
      </c>
      <c r="T89" s="98">
        <f>STDEV(T82:T87)</f>
        <v>0.23877772718576584</v>
      </c>
      <c r="U89" s="19">
        <f>STDEV(U82:U87)</f>
        <v>1.1917382262896474E-2</v>
      </c>
      <c r="V89" s="103"/>
      <c r="W89" s="106">
        <f>STDEV(W82:W87)</f>
        <v>0.16054681314557459</v>
      </c>
      <c r="X89" s="98">
        <f>STDEV(X82:X87)</f>
        <v>1.1228713194306792E-2</v>
      </c>
      <c r="Y89" s="98">
        <f>STDEV(Y82:Y87)</f>
        <v>0.29706548380225301</v>
      </c>
      <c r="Z89" s="19">
        <f>STDEV(Z81:Z87)</f>
        <v>3.1130631064534984E-2</v>
      </c>
      <c r="AA89" s="116"/>
      <c r="AB89" s="119">
        <f>STDEV(AB81:AB87)</f>
        <v>0.45922522208186967</v>
      </c>
      <c r="AV89" t="s">
        <v>128</v>
      </c>
      <c r="AX89" s="193">
        <f>STDEV(AX82:AX87)</f>
        <v>2.9806342635025983E-2</v>
      </c>
      <c r="AY89" s="193">
        <f t="shared" ref="AY89:AZ89" si="289">STDEV(AY82:AY87)</f>
        <v>3.8801839238870227E-2</v>
      </c>
      <c r="AZ89" s="193">
        <f t="shared" si="289"/>
        <v>2.8441571686529575E-2</v>
      </c>
    </row>
    <row r="90" spans="1:52" x14ac:dyDescent="0.25">
      <c r="A90" s="46" t="s">
        <v>17</v>
      </c>
      <c r="B90" s="47" t="s">
        <v>20</v>
      </c>
      <c r="C90" s="48">
        <v>1999</v>
      </c>
      <c r="D90" s="49">
        <v>0.95079999999999998</v>
      </c>
      <c r="E90" s="11">
        <v>1.1281000000000001</v>
      </c>
      <c r="F90" s="11">
        <v>0.99429999999999996</v>
      </c>
      <c r="G90" s="89">
        <f t="shared" ref="G90:G161" si="290">E90/(1-D90)</f>
        <v>22.92886178861788</v>
      </c>
      <c r="H90" s="90">
        <f t="shared" ref="H90:H104" si="291">-(H$3-(D90*H$3+E90))</f>
        <v>0.42847599999999986</v>
      </c>
      <c r="I90" s="49">
        <v>0.9335</v>
      </c>
      <c r="J90" s="11">
        <v>0.49259999999999998</v>
      </c>
      <c r="K90" s="11">
        <v>0.97740000000000005</v>
      </c>
      <c r="L90" s="22">
        <f t="shared" ref="L90:L97" si="292">J90/(1-I90)</f>
        <v>7.4075187969924805</v>
      </c>
      <c r="M90" s="23">
        <f t="shared" ref="M90:M97" si="293">-(M$3-(I90*M$3+J90))</f>
        <v>-0.1258499999999998</v>
      </c>
      <c r="N90" s="49">
        <v>0.83620000000000005</v>
      </c>
      <c r="O90" s="11">
        <v>4.4465000000000003</v>
      </c>
      <c r="P90" s="11">
        <v>0.67979999999999996</v>
      </c>
      <c r="Q90" s="29">
        <f t="shared" ref="Q90:Q97" si="294">O90/(1-N90)</f>
        <v>27.145909645909658</v>
      </c>
      <c r="R90" s="30">
        <f t="shared" ref="R90:R97" si="295">-(R$3-(N90*R$3+O90))</f>
        <v>1.1557580000000023</v>
      </c>
      <c r="S90" s="49">
        <v>0.12130000000000001</v>
      </c>
      <c r="T90" s="11">
        <v>12.965</v>
      </c>
      <c r="U90" s="11">
        <v>1.6199999999999999E-2</v>
      </c>
      <c r="V90" s="101">
        <f t="shared" ref="V90:V97" si="296">T90/(1-S90)</f>
        <v>14.754751337202684</v>
      </c>
      <c r="W90" s="102">
        <f t="shared" ref="W90:W97" si="297">-(W$3-(S90*W$3+T90))</f>
        <v>3.4047439999999991</v>
      </c>
      <c r="X90" s="49">
        <v>0.98529999999999995</v>
      </c>
      <c r="Y90" s="11">
        <v>3.2355999999999998</v>
      </c>
      <c r="Z90" s="11">
        <v>0.80500000000000005</v>
      </c>
      <c r="AA90" s="114">
        <f t="shared" ref="AA90:AA104" si="298">Y90/(1-X90)</f>
        <v>220.10884353741426</v>
      </c>
      <c r="AB90" s="115">
        <f>-(AB$3-(X90*AB$3+Y90))</f>
        <v>3.0314169999999976</v>
      </c>
      <c r="AV90" t="str">
        <f>A90</f>
        <v>39-061-0014</v>
      </c>
      <c r="AW90">
        <f t="shared" si="284"/>
        <v>1999</v>
      </c>
      <c r="AX90" s="195">
        <f t="shared" si="285"/>
        <v>1.1163597225544128</v>
      </c>
      <c r="AY90" s="196">
        <f t="shared" si="286"/>
        <v>0.94742717953922673</v>
      </c>
      <c r="AZ90" s="196">
        <f t="shared" si="287"/>
        <v>0.12130000000000001</v>
      </c>
    </row>
    <row r="91" spans="1:52" x14ac:dyDescent="0.25">
      <c r="A91" s="46"/>
      <c r="B91" s="47"/>
      <c r="C91" s="48">
        <v>2000</v>
      </c>
      <c r="D91" s="49">
        <v>0.96689999999999998</v>
      </c>
      <c r="E91" s="11">
        <v>0.85509999999999997</v>
      </c>
      <c r="F91" s="11">
        <v>0.99099999999999999</v>
      </c>
      <c r="G91" s="89">
        <f t="shared" si="290"/>
        <v>25.833836858006027</v>
      </c>
      <c r="H91" s="90">
        <f t="shared" si="291"/>
        <v>0.38441800000000015</v>
      </c>
      <c r="I91" s="49">
        <v>0.9708</v>
      </c>
      <c r="J91" s="11">
        <v>0.30159999999999998</v>
      </c>
      <c r="K91" s="11">
        <v>0.98350000000000004</v>
      </c>
      <c r="L91" s="22">
        <f t="shared" si="292"/>
        <v>10.328767123287669</v>
      </c>
      <c r="M91" s="23">
        <f t="shared" si="293"/>
        <v>3.0039999999999623E-2</v>
      </c>
      <c r="N91" s="49">
        <v>0.96830000000000005</v>
      </c>
      <c r="O91" s="11">
        <v>1.2958000000000001</v>
      </c>
      <c r="P91" s="11">
        <v>0.99250000000000005</v>
      </c>
      <c r="Q91" s="29">
        <f t="shared" si="294"/>
        <v>40.876971608832875</v>
      </c>
      <c r="R91" s="30">
        <f t="shared" si="295"/>
        <v>0.65894700000000128</v>
      </c>
      <c r="S91" s="49">
        <v>1.0694999999999999</v>
      </c>
      <c r="T91" s="11">
        <v>-0.1966</v>
      </c>
      <c r="U91" s="11">
        <v>0.93530000000000002</v>
      </c>
      <c r="V91" s="101">
        <f t="shared" si="296"/>
        <v>2.8287769784172703</v>
      </c>
      <c r="W91" s="102">
        <f t="shared" si="297"/>
        <v>0.55955999999999939</v>
      </c>
      <c r="X91" s="49">
        <v>1.1428</v>
      </c>
      <c r="Y91" s="11">
        <v>0.42930000000000001</v>
      </c>
      <c r="Z91" s="11">
        <v>0.89859999999999995</v>
      </c>
      <c r="AA91" s="114">
        <f t="shared" si="298"/>
        <v>-3.0063025210084025</v>
      </c>
      <c r="AB91" s="115">
        <f t="shared" ref="AB91:AB104" si="299">-(AB$3-(X91*AB$3+Y91))</f>
        <v>2.4127919999999996</v>
      </c>
      <c r="AW91">
        <f t="shared" si="284"/>
        <v>2000</v>
      </c>
      <c r="AX91" s="191">
        <f t="shared" si="285"/>
        <v>1.002581844469689</v>
      </c>
      <c r="AY91" s="185">
        <f t="shared" si="286"/>
        <v>0.84949247462373112</v>
      </c>
      <c r="AZ91" s="185">
        <f t="shared" si="287"/>
        <v>1.0694999999999999</v>
      </c>
    </row>
    <row r="92" spans="1:52" x14ac:dyDescent="0.25">
      <c r="A92" s="46"/>
      <c r="B92" s="47"/>
      <c r="C92" s="48">
        <v>2001</v>
      </c>
      <c r="D92" s="49">
        <v>0.98560000000000003</v>
      </c>
      <c r="E92" s="11">
        <v>-1.9699999999999999E-2</v>
      </c>
      <c r="F92" s="11">
        <v>0.98080000000000001</v>
      </c>
      <c r="G92" s="89">
        <f t="shared" si="290"/>
        <v>-1.3680555555555585</v>
      </c>
      <c r="H92" s="90">
        <f t="shared" si="291"/>
        <v>-0.22446799999999989</v>
      </c>
      <c r="I92" s="49">
        <v>0.93759999999999999</v>
      </c>
      <c r="J92" s="11">
        <v>0.52159999999999995</v>
      </c>
      <c r="K92" s="11">
        <v>0.94059999999999999</v>
      </c>
      <c r="L92" s="22">
        <f t="shared" si="292"/>
        <v>8.3589743589743559</v>
      </c>
      <c r="M92" s="23">
        <f t="shared" si="293"/>
        <v>-5.8720000000000994E-2</v>
      </c>
      <c r="N92" s="49">
        <v>0.97130000000000005</v>
      </c>
      <c r="O92" s="11">
        <v>0.85919999999999996</v>
      </c>
      <c r="P92" s="11">
        <v>0.99139999999999995</v>
      </c>
      <c r="Q92" s="29">
        <f t="shared" si="294"/>
        <v>29.937282229965209</v>
      </c>
      <c r="R92" s="30">
        <f t="shared" si="295"/>
        <v>0.28261700000000189</v>
      </c>
      <c r="S92" s="49">
        <v>0.99270000000000003</v>
      </c>
      <c r="T92" s="11">
        <v>0.39419999999999999</v>
      </c>
      <c r="U92" s="11">
        <v>0.72150000000000003</v>
      </c>
      <c r="V92" s="101">
        <f t="shared" si="296"/>
        <v>54.000000000000199</v>
      </c>
      <c r="W92" s="102">
        <f t="shared" si="297"/>
        <v>0.31477600000000017</v>
      </c>
      <c r="X92" s="49">
        <v>1.0027999999999999</v>
      </c>
      <c r="Y92" s="11">
        <v>2.1486000000000001</v>
      </c>
      <c r="Z92" s="11">
        <v>0.93020000000000003</v>
      </c>
      <c r="AA92" s="114">
        <f t="shared" si="298"/>
        <v>-767.35714285716654</v>
      </c>
      <c r="AB92" s="115">
        <f t="shared" si="299"/>
        <v>2.1874919999999989</v>
      </c>
      <c r="AW92">
        <f t="shared" si="284"/>
        <v>2001</v>
      </c>
      <c r="AX92" s="191">
        <f t="shared" si="285"/>
        <v>0.96530423144239674</v>
      </c>
      <c r="AY92" s="185">
        <f t="shared" si="286"/>
        <v>0.93498205025927406</v>
      </c>
      <c r="AZ92" s="185">
        <f t="shared" si="287"/>
        <v>0.99270000000000003</v>
      </c>
    </row>
    <row r="93" spans="1:52" x14ac:dyDescent="0.25">
      <c r="A93" s="46"/>
      <c r="B93" s="47"/>
      <c r="C93" s="48">
        <v>2002</v>
      </c>
      <c r="D93" s="49">
        <v>0.94040000000000001</v>
      </c>
      <c r="E93" s="11">
        <v>-9.0499999999999997E-2</v>
      </c>
      <c r="F93" s="11">
        <v>0.98029999999999995</v>
      </c>
      <c r="G93" s="89">
        <f t="shared" si="290"/>
        <v>-1.5184563758389265</v>
      </c>
      <c r="H93" s="90">
        <f t="shared" si="291"/>
        <v>-0.93801200000000051</v>
      </c>
      <c r="I93" s="49">
        <v>0.95169999999999999</v>
      </c>
      <c r="J93" s="11">
        <v>-0.70389999999999997</v>
      </c>
      <c r="K93" s="11">
        <v>0.98399999999999999</v>
      </c>
      <c r="L93" s="22">
        <f t="shared" si="292"/>
        <v>-14.57349896480331</v>
      </c>
      <c r="M93" s="23">
        <f t="shared" si="293"/>
        <v>-1.1530899999999988</v>
      </c>
      <c r="N93" s="49">
        <v>0.95740000000000003</v>
      </c>
      <c r="O93" s="11">
        <v>0.31830000000000003</v>
      </c>
      <c r="P93" s="11">
        <v>0.98140000000000005</v>
      </c>
      <c r="Q93" s="29">
        <f t="shared" si="294"/>
        <v>7.4718309859154983</v>
      </c>
      <c r="R93" s="30">
        <f t="shared" si="295"/>
        <v>-0.53753399999999729</v>
      </c>
      <c r="S93" s="49">
        <v>1.0123</v>
      </c>
      <c r="T93" s="11">
        <v>0.49880000000000002</v>
      </c>
      <c r="U93" s="11">
        <v>0.84889999999999999</v>
      </c>
      <c r="V93" s="101">
        <f t="shared" si="296"/>
        <v>-40.552845528455357</v>
      </c>
      <c r="W93" s="102">
        <f t="shared" si="297"/>
        <v>0.63262399999999985</v>
      </c>
      <c r="X93" s="49">
        <v>1.0587</v>
      </c>
      <c r="Y93" s="11">
        <v>1.2509999999999999</v>
      </c>
      <c r="Z93" s="11">
        <v>0.95420000000000005</v>
      </c>
      <c r="AA93" s="114">
        <f t="shared" si="298"/>
        <v>-21.311754684838167</v>
      </c>
      <c r="AB93" s="115">
        <f t="shared" si="299"/>
        <v>2.0663429999999998</v>
      </c>
      <c r="AW93">
        <f t="shared" si="284"/>
        <v>2002</v>
      </c>
      <c r="AX93" s="191">
        <f t="shared" si="285"/>
        <v>0.99404637560058484</v>
      </c>
      <c r="AY93" s="185">
        <f t="shared" si="286"/>
        <v>0.89893265325399074</v>
      </c>
      <c r="AZ93" s="185">
        <f t="shared" si="287"/>
        <v>1.0123</v>
      </c>
    </row>
    <row r="94" spans="1:52" x14ac:dyDescent="0.25">
      <c r="A94" s="46"/>
      <c r="B94" s="47"/>
      <c r="C94" s="48">
        <v>2003</v>
      </c>
      <c r="D94" s="49">
        <v>0.98699999999999999</v>
      </c>
      <c r="E94" s="11">
        <v>0.13320000000000001</v>
      </c>
      <c r="F94" s="11">
        <v>0.99509999999999998</v>
      </c>
      <c r="G94" s="89">
        <f t="shared" si="290"/>
        <v>10.246153846153838</v>
      </c>
      <c r="H94" s="90">
        <f t="shared" si="291"/>
        <v>-5.1660000000000039E-2</v>
      </c>
      <c r="I94" s="49">
        <v>0.98199999999999998</v>
      </c>
      <c r="J94" s="11">
        <v>-0.24909999999999999</v>
      </c>
      <c r="K94" s="11">
        <v>0.98040000000000005</v>
      </c>
      <c r="L94" s="22">
        <f t="shared" si="292"/>
        <v>-13.838888888888876</v>
      </c>
      <c r="M94" s="23">
        <f t="shared" si="293"/>
        <v>-0.41650000000000098</v>
      </c>
      <c r="N94" s="49">
        <v>0.99160000000000004</v>
      </c>
      <c r="O94" s="11">
        <v>0.48359999999999997</v>
      </c>
      <c r="P94" s="11">
        <v>0.99670000000000003</v>
      </c>
      <c r="Q94" s="29">
        <f t="shared" si="294"/>
        <v>57.571428571428818</v>
      </c>
      <c r="R94" s="30">
        <f t="shared" si="295"/>
        <v>0.31484400000000079</v>
      </c>
      <c r="S94" s="49">
        <v>1.0895999999999999</v>
      </c>
      <c r="T94" s="11">
        <v>-0.29859999999999998</v>
      </c>
      <c r="U94" s="11">
        <v>0.89339999999999997</v>
      </c>
      <c r="V94" s="101">
        <f t="shared" si="296"/>
        <v>3.3325892857142891</v>
      </c>
      <c r="W94" s="102">
        <f t="shared" si="297"/>
        <v>0.67624799999999929</v>
      </c>
      <c r="X94" s="49">
        <v>1.0309999999999999</v>
      </c>
      <c r="Y94" s="11">
        <v>1.0414000000000001</v>
      </c>
      <c r="Z94" s="11">
        <v>0.93189999999999995</v>
      </c>
      <c r="AA94" s="114">
        <f t="shared" si="298"/>
        <v>-33.593548387096867</v>
      </c>
      <c r="AB94" s="115">
        <f t="shared" si="299"/>
        <v>1.4719899999999981</v>
      </c>
      <c r="AW94">
        <f t="shared" si="284"/>
        <v>2003</v>
      </c>
      <c r="AX94" s="191">
        <f t="shared" si="285"/>
        <v>0.99031867688584096</v>
      </c>
      <c r="AY94" s="185">
        <f t="shared" si="286"/>
        <v>0.95247332686711939</v>
      </c>
      <c r="AZ94" s="185">
        <f t="shared" si="287"/>
        <v>1.0895999999999999</v>
      </c>
    </row>
    <row r="95" spans="1:52" x14ac:dyDescent="0.25">
      <c r="A95" s="46"/>
      <c r="B95" s="47"/>
      <c r="C95" s="48">
        <v>2004</v>
      </c>
      <c r="D95" s="49">
        <v>0.9748</v>
      </c>
      <c r="E95" s="11">
        <v>-0.6411</v>
      </c>
      <c r="F95" s="11">
        <v>0.99619999999999997</v>
      </c>
      <c r="G95" s="89">
        <f t="shared" si="290"/>
        <v>-25.44047619047619</v>
      </c>
      <c r="H95" s="90">
        <f t="shared" si="291"/>
        <v>-0.99944400000000044</v>
      </c>
      <c r="I95" s="49">
        <v>0.96860000000000002</v>
      </c>
      <c r="J95" s="11">
        <v>-1.2050000000000001</v>
      </c>
      <c r="K95" s="11">
        <v>0.98399999999999999</v>
      </c>
      <c r="L95" s="22">
        <f t="shared" si="292"/>
        <v>-38.375796178343968</v>
      </c>
      <c r="M95" s="23">
        <f t="shared" si="293"/>
        <v>-1.4970199999999991</v>
      </c>
      <c r="N95" s="49">
        <v>0.98809999999999998</v>
      </c>
      <c r="O95" s="11">
        <v>-0.64690000000000003</v>
      </c>
      <c r="P95" s="11">
        <v>0.99560000000000004</v>
      </c>
      <c r="Q95" s="29">
        <f t="shared" si="294"/>
        <v>-54.361344537815029</v>
      </c>
      <c r="R95" s="30">
        <f t="shared" si="295"/>
        <v>-0.88597099999999784</v>
      </c>
      <c r="S95" s="49">
        <v>1.0941000000000001</v>
      </c>
      <c r="T95" s="11">
        <v>-0.436</v>
      </c>
      <c r="U95" s="11">
        <v>0.89900000000000002</v>
      </c>
      <c r="V95" s="101">
        <f t="shared" si="296"/>
        <v>4.6333687566418664</v>
      </c>
      <c r="W95" s="102">
        <f t="shared" si="297"/>
        <v>0.58780800000000077</v>
      </c>
      <c r="X95" s="49">
        <v>1.0819000000000001</v>
      </c>
      <c r="Y95" s="11">
        <v>0.90680000000000005</v>
      </c>
      <c r="Z95" s="11">
        <v>0.94320000000000004</v>
      </c>
      <c r="AA95" s="114">
        <f t="shared" si="298"/>
        <v>-11.072039072039061</v>
      </c>
      <c r="AB95" s="115">
        <f t="shared" si="299"/>
        <v>2.044391000000001</v>
      </c>
      <c r="AW95">
        <f t="shared" si="284"/>
        <v>2004</v>
      </c>
      <c r="AX95" s="191">
        <f t="shared" si="285"/>
        <v>0.980265155348649</v>
      </c>
      <c r="AY95" s="185">
        <f t="shared" si="286"/>
        <v>0.89527682780293927</v>
      </c>
      <c r="AZ95" s="185">
        <f t="shared" si="287"/>
        <v>1.0941000000000001</v>
      </c>
    </row>
    <row r="96" spans="1:52" x14ac:dyDescent="0.25">
      <c r="A96" s="46"/>
      <c r="B96" s="47"/>
      <c r="C96" s="48">
        <v>2005</v>
      </c>
      <c r="D96" s="49">
        <v>0.96060000000000001</v>
      </c>
      <c r="E96" s="11">
        <v>-0.4229</v>
      </c>
      <c r="F96" s="11">
        <v>0.99360000000000004</v>
      </c>
      <c r="G96" s="89">
        <f t="shared" si="290"/>
        <v>-10.733502538071068</v>
      </c>
      <c r="H96" s="90">
        <f t="shared" si="291"/>
        <v>-0.98316800000000093</v>
      </c>
      <c r="I96" s="49">
        <v>0.98670000000000002</v>
      </c>
      <c r="J96" s="11">
        <v>-1.4408000000000001</v>
      </c>
      <c r="K96" s="11">
        <v>0.98360000000000003</v>
      </c>
      <c r="L96" s="22">
        <f t="shared" si="292"/>
        <v>-108.33082706766936</v>
      </c>
      <c r="M96" s="23">
        <f t="shared" si="293"/>
        <v>-1.5644900000000002</v>
      </c>
      <c r="N96" s="49">
        <v>0.96889999999999998</v>
      </c>
      <c r="O96" s="11">
        <v>0.157</v>
      </c>
      <c r="P96" s="11">
        <v>0.99390000000000001</v>
      </c>
      <c r="Q96" s="29">
        <f t="shared" si="294"/>
        <v>5.0482315112540164</v>
      </c>
      <c r="R96" s="30">
        <f t="shared" si="295"/>
        <v>-0.46779899999999941</v>
      </c>
      <c r="S96" s="49">
        <v>1.0725</v>
      </c>
      <c r="T96" s="11">
        <v>0.18629999999999999</v>
      </c>
      <c r="U96" s="11">
        <v>0.90810000000000002</v>
      </c>
      <c r="V96" s="101">
        <f t="shared" si="296"/>
        <v>-2.5696551724137926</v>
      </c>
      <c r="W96" s="102">
        <f t="shared" si="297"/>
        <v>0.97509999999999941</v>
      </c>
      <c r="X96" s="49">
        <v>1.0661</v>
      </c>
      <c r="Y96" s="11">
        <v>0.74480000000000002</v>
      </c>
      <c r="Z96" s="11">
        <v>0.92649999999999999</v>
      </c>
      <c r="AA96" s="114">
        <f t="shared" si="298"/>
        <v>-11.267776096822988</v>
      </c>
      <c r="AB96" s="115">
        <f t="shared" si="299"/>
        <v>1.6629290000000001</v>
      </c>
      <c r="AW96">
        <f t="shared" si="284"/>
        <v>2005</v>
      </c>
      <c r="AX96" s="191">
        <f t="shared" si="285"/>
        <v>1.0183713489524202</v>
      </c>
      <c r="AY96" s="185">
        <f t="shared" si="286"/>
        <v>0.92552293405871866</v>
      </c>
      <c r="AZ96" s="185">
        <f t="shared" si="287"/>
        <v>1.0725</v>
      </c>
    </row>
    <row r="97" spans="1:52" x14ac:dyDescent="0.25">
      <c r="A97" s="46"/>
      <c r="B97" s="47"/>
      <c r="C97" s="48">
        <v>2006</v>
      </c>
      <c r="D97" s="49">
        <v>1.0194000000000001</v>
      </c>
      <c r="E97" s="11">
        <v>-0.77769999999999995</v>
      </c>
      <c r="F97" s="11">
        <v>0.98350000000000004</v>
      </c>
      <c r="G97" s="89">
        <f t="shared" si="290"/>
        <v>40.087628865979205</v>
      </c>
      <c r="H97" s="90">
        <f t="shared" si="291"/>
        <v>-0.5018319999999985</v>
      </c>
      <c r="I97" s="49">
        <v>1.0388999999999999</v>
      </c>
      <c r="J97" s="11">
        <v>-1.1110199999999999</v>
      </c>
      <c r="K97" s="11">
        <v>0.96009999999999995</v>
      </c>
      <c r="L97" s="22">
        <f t="shared" si="292"/>
        <v>28.560925449871512</v>
      </c>
      <c r="M97" s="23">
        <f t="shared" si="293"/>
        <v>-0.74924999999999997</v>
      </c>
      <c r="N97" s="49">
        <v>1.0253000000000001</v>
      </c>
      <c r="O97" s="11">
        <v>-0.83450000000000002</v>
      </c>
      <c r="P97" s="11">
        <v>0.99019999999999997</v>
      </c>
      <c r="Q97" s="29">
        <f t="shared" si="294"/>
        <v>32.984189723320029</v>
      </c>
      <c r="R97" s="30">
        <f t="shared" si="295"/>
        <v>-0.32622299999999527</v>
      </c>
      <c r="S97" s="49">
        <v>1.1180000000000001</v>
      </c>
      <c r="T97" s="11">
        <v>-0.75229999999999997</v>
      </c>
      <c r="U97" s="11">
        <v>0.94899999999999995</v>
      </c>
      <c r="V97" s="101">
        <f t="shared" si="296"/>
        <v>6.3754237288135531</v>
      </c>
      <c r="W97" s="102">
        <f t="shared" si="297"/>
        <v>0.53154000000000146</v>
      </c>
      <c r="X97" s="49">
        <v>1.1048</v>
      </c>
      <c r="Y97" s="11">
        <v>0.8468</v>
      </c>
      <c r="Z97" s="11">
        <v>0.90900000000000003</v>
      </c>
      <c r="AA97" s="114">
        <f t="shared" si="298"/>
        <v>-8.0801526717557248</v>
      </c>
      <c r="AB97" s="115">
        <f t="shared" si="299"/>
        <v>2.3024720000000016</v>
      </c>
      <c r="AW97">
        <f t="shared" si="284"/>
        <v>2006</v>
      </c>
      <c r="AX97" s="191">
        <f t="shared" si="285"/>
        <v>1.0132644104164632</v>
      </c>
      <c r="AY97" s="185">
        <f t="shared" si="286"/>
        <v>0.94035119478638662</v>
      </c>
      <c r="AZ97" s="185">
        <f t="shared" si="287"/>
        <v>1.1180000000000001</v>
      </c>
    </row>
    <row r="98" spans="1:52" x14ac:dyDescent="0.25">
      <c r="A98" s="46"/>
      <c r="B98" s="47"/>
      <c r="C98" s="48">
        <v>2007</v>
      </c>
      <c r="D98" s="49">
        <v>1.0061</v>
      </c>
      <c r="E98" s="11">
        <v>-0.65180000000000005</v>
      </c>
      <c r="F98" s="11">
        <v>0.98629999999999995</v>
      </c>
      <c r="G98" s="89">
        <f t="shared" si="290"/>
        <v>106.85245901639355</v>
      </c>
      <c r="H98" s="90">
        <f t="shared" si="291"/>
        <v>-0.5650580000000005</v>
      </c>
      <c r="I98" s="49"/>
      <c r="J98" s="11"/>
      <c r="K98" s="11"/>
      <c r="L98" s="22"/>
      <c r="M98" s="23"/>
      <c r="N98" s="49"/>
      <c r="O98" s="11"/>
      <c r="P98" s="11"/>
      <c r="Q98" s="29"/>
      <c r="R98" s="30"/>
      <c r="S98" s="49"/>
      <c r="T98" s="11"/>
      <c r="U98" s="11"/>
      <c r="V98" s="101"/>
      <c r="W98" s="102"/>
      <c r="X98" s="49">
        <v>0.97599999999999998</v>
      </c>
      <c r="Y98" s="11">
        <v>1.8925000000000001</v>
      </c>
      <c r="Z98" s="11">
        <v>0.87039999999999995</v>
      </c>
      <c r="AA98" s="114">
        <f t="shared" si="298"/>
        <v>78.8541666666666</v>
      </c>
      <c r="AB98" s="115">
        <f t="shared" si="299"/>
        <v>1.5591399999999993</v>
      </c>
      <c r="AW98">
        <f t="shared" si="284"/>
        <v>2007</v>
      </c>
      <c r="AX98" s="191"/>
      <c r="AY98" s="185"/>
      <c r="AZ98" s="185"/>
    </row>
    <row r="99" spans="1:52" x14ac:dyDescent="0.25">
      <c r="A99" s="46"/>
      <c r="B99" s="47"/>
      <c r="C99" s="48">
        <v>2008</v>
      </c>
      <c r="D99" s="49">
        <v>1.0027999999999999</v>
      </c>
      <c r="E99" s="11">
        <v>-0.56620000000000004</v>
      </c>
      <c r="F99" s="11">
        <v>0.99180000000000001</v>
      </c>
      <c r="G99" s="89">
        <f t="shared" si="290"/>
        <v>202.21428571429198</v>
      </c>
      <c r="H99" s="90">
        <f t="shared" si="291"/>
        <v>-0.52638400000000196</v>
      </c>
      <c r="I99" s="49"/>
      <c r="J99" s="11"/>
      <c r="K99" s="11"/>
      <c r="L99" s="22"/>
      <c r="M99" s="23"/>
      <c r="N99" s="49"/>
      <c r="O99" s="11"/>
      <c r="P99" s="11"/>
      <c r="Q99" s="29"/>
      <c r="R99" s="30"/>
      <c r="S99" s="49"/>
      <c r="T99" s="11"/>
      <c r="U99" s="11"/>
      <c r="V99" s="101"/>
      <c r="W99" s="102"/>
      <c r="X99" s="49">
        <v>1.0924</v>
      </c>
      <c r="Y99" s="11">
        <v>0.76490000000000002</v>
      </c>
      <c r="Z99" s="11">
        <v>0.84360000000000002</v>
      </c>
      <c r="AA99" s="114">
        <f t="shared" si="298"/>
        <v>-8.2781385281385251</v>
      </c>
      <c r="AB99" s="115">
        <f t="shared" si="299"/>
        <v>2.0483360000000008</v>
      </c>
      <c r="AW99">
        <f t="shared" si="284"/>
        <v>2008</v>
      </c>
      <c r="AX99" s="191"/>
      <c r="AY99" s="185"/>
      <c r="AZ99" s="185"/>
    </row>
    <row r="100" spans="1:52" x14ac:dyDescent="0.25">
      <c r="A100" s="46"/>
      <c r="B100" s="47"/>
      <c r="C100" s="48">
        <v>2009</v>
      </c>
      <c r="D100" s="49">
        <v>1.0164</v>
      </c>
      <c r="E100" s="11">
        <v>0.42159999999999997</v>
      </c>
      <c r="F100" s="11">
        <v>0.99409999999999998</v>
      </c>
      <c r="G100" s="89">
        <f t="shared" si="290"/>
        <v>-25.707317073170778</v>
      </c>
      <c r="H100" s="90">
        <f t="shared" si="291"/>
        <v>0.65480799999999917</v>
      </c>
      <c r="I100" s="49"/>
      <c r="J100" s="11"/>
      <c r="K100" s="11"/>
      <c r="L100" s="22"/>
      <c r="M100" s="23"/>
      <c r="N100" s="49"/>
      <c r="O100" s="11"/>
      <c r="P100" s="11"/>
      <c r="Q100" s="29"/>
      <c r="R100" s="30"/>
      <c r="S100" s="49"/>
      <c r="T100" s="11"/>
      <c r="U100" s="11"/>
      <c r="V100" s="101"/>
      <c r="W100" s="102"/>
      <c r="X100" s="49">
        <v>1.0551999999999999</v>
      </c>
      <c r="Y100" s="11">
        <v>0.1391</v>
      </c>
      <c r="Z100" s="11">
        <v>0.9012</v>
      </c>
      <c r="AA100" s="114">
        <f t="shared" si="298"/>
        <v>-2.5199275362318878</v>
      </c>
      <c r="AB100" s="115">
        <f t="shared" si="299"/>
        <v>0.90582799999999963</v>
      </c>
      <c r="AW100">
        <f t="shared" si="284"/>
        <v>2009</v>
      </c>
      <c r="AX100" s="191"/>
      <c r="AY100" s="185"/>
      <c r="AZ100" s="185"/>
    </row>
    <row r="101" spans="1:52" x14ac:dyDescent="0.25">
      <c r="A101" s="46"/>
      <c r="B101" s="47"/>
      <c r="C101" s="48">
        <v>2010</v>
      </c>
      <c r="D101" s="49">
        <v>0.999</v>
      </c>
      <c r="E101" s="11">
        <v>-1.6400000000000001E-2</v>
      </c>
      <c r="F101" s="11">
        <v>0.99429999999999996</v>
      </c>
      <c r="G101" s="89">
        <f t="shared" si="290"/>
        <v>-16.399999999999988</v>
      </c>
      <c r="H101" s="90">
        <f t="shared" si="291"/>
        <v>-3.0620000000000758E-2</v>
      </c>
      <c r="I101" s="49"/>
      <c r="J101" s="11"/>
      <c r="K101" s="11"/>
      <c r="L101" s="22"/>
      <c r="M101" s="23"/>
      <c r="N101" s="49"/>
      <c r="O101" s="11"/>
      <c r="P101" s="11"/>
      <c r="Q101" s="29"/>
      <c r="R101" s="30"/>
      <c r="S101" s="49"/>
      <c r="T101" s="11"/>
      <c r="U101" s="11"/>
      <c r="V101" s="101"/>
      <c r="W101" s="102"/>
      <c r="X101" s="49">
        <v>1.0740000000000001</v>
      </c>
      <c r="Y101" s="11">
        <v>9.69E-2</v>
      </c>
      <c r="Z101" s="11">
        <v>0.88680000000000003</v>
      </c>
      <c r="AA101" s="114">
        <f t="shared" si="298"/>
        <v>-1.3094594594594582</v>
      </c>
      <c r="AB101" s="115">
        <f t="shared" si="299"/>
        <v>1.1247600000000002</v>
      </c>
      <c r="AW101">
        <f t="shared" si="284"/>
        <v>2010</v>
      </c>
      <c r="AX101" s="191"/>
      <c r="AY101" s="185"/>
      <c r="AZ101" s="185"/>
    </row>
    <row r="102" spans="1:52" x14ac:dyDescent="0.25">
      <c r="A102" s="46"/>
      <c r="B102" s="47"/>
      <c r="C102" s="48">
        <v>2011</v>
      </c>
      <c r="D102" s="49">
        <v>0.97070000000000001</v>
      </c>
      <c r="E102" s="49">
        <v>0.97160000000000002</v>
      </c>
      <c r="F102" s="11">
        <v>0.98699999999999999</v>
      </c>
      <c r="G102" s="89">
        <f t="shared" si="290"/>
        <v>33.160409556314001</v>
      </c>
      <c r="H102" s="90">
        <f t="shared" si="291"/>
        <v>0.55495400000000039</v>
      </c>
      <c r="I102" s="49"/>
      <c r="J102" s="11"/>
      <c r="K102" s="11"/>
      <c r="L102" s="22"/>
      <c r="M102" s="23"/>
      <c r="N102" s="49"/>
      <c r="O102" s="11"/>
      <c r="P102" s="11"/>
      <c r="Q102" s="29"/>
      <c r="R102" s="30"/>
      <c r="S102" s="49"/>
      <c r="T102" s="11"/>
      <c r="U102" s="11"/>
      <c r="V102" s="101"/>
      <c r="W102" s="102"/>
      <c r="X102" s="49">
        <v>0.98199999999999998</v>
      </c>
      <c r="Y102" s="11">
        <v>1.3128</v>
      </c>
      <c r="Z102" s="11">
        <v>0.91810000000000003</v>
      </c>
      <c r="AA102" s="114">
        <f t="shared" si="298"/>
        <v>72.933333333333266</v>
      </c>
      <c r="AB102" s="115">
        <f t="shared" si="299"/>
        <v>1.0627799999999983</v>
      </c>
      <c r="AW102">
        <f t="shared" si="284"/>
        <v>2011</v>
      </c>
      <c r="AX102" s="191"/>
      <c r="AY102" s="185"/>
      <c r="AZ102" s="185"/>
    </row>
    <row r="103" spans="1:52" x14ac:dyDescent="0.25">
      <c r="A103" s="46"/>
      <c r="B103" s="47"/>
      <c r="C103" s="48">
        <v>2012</v>
      </c>
      <c r="D103" s="49">
        <v>1.0002</v>
      </c>
      <c r="E103" s="11">
        <v>-0.45810000000000001</v>
      </c>
      <c r="F103" s="11">
        <v>0.99270000000000003</v>
      </c>
      <c r="G103" s="89">
        <f t="shared" si="290"/>
        <v>2290.5000000002524</v>
      </c>
      <c r="H103" s="90">
        <f t="shared" si="291"/>
        <v>-0.45525600000000033</v>
      </c>
      <c r="I103" s="49"/>
      <c r="J103" s="11"/>
      <c r="K103" s="11"/>
      <c r="L103" s="22"/>
      <c r="M103" s="23"/>
      <c r="N103" s="49"/>
      <c r="O103" s="11"/>
      <c r="P103" s="11"/>
      <c r="Q103" s="29"/>
      <c r="R103" s="30"/>
      <c r="S103" s="49"/>
      <c r="T103" s="11"/>
      <c r="U103" s="11"/>
      <c r="V103" s="101"/>
      <c r="W103" s="102"/>
      <c r="X103" s="49">
        <v>0.39889999999999998</v>
      </c>
      <c r="Y103" s="11">
        <v>8.6359999999999992</v>
      </c>
      <c r="Z103" s="11">
        <v>0.12989999999999999</v>
      </c>
      <c r="AA103" s="114">
        <f t="shared" si="298"/>
        <v>14.3669938446182</v>
      </c>
      <c r="AB103" s="115">
        <f t="shared" si="299"/>
        <v>0.28672099999999823</v>
      </c>
      <c r="AW103">
        <f t="shared" si="284"/>
        <v>2012</v>
      </c>
      <c r="AX103" s="191"/>
      <c r="AY103" s="185"/>
      <c r="AZ103" s="185"/>
    </row>
    <row r="104" spans="1:52" x14ac:dyDescent="0.25">
      <c r="A104" s="50"/>
      <c r="B104" s="51"/>
      <c r="C104" s="82">
        <v>2013</v>
      </c>
      <c r="D104" s="79">
        <v>0.99109999999999998</v>
      </c>
      <c r="E104" s="14">
        <v>-0.76929999999999998</v>
      </c>
      <c r="F104" s="14">
        <v>0.99539999999999995</v>
      </c>
      <c r="G104" s="91">
        <f t="shared" si="290"/>
        <v>-86.43820224719083</v>
      </c>
      <c r="H104" s="92">
        <f t="shared" si="291"/>
        <v>-0.89585800000000049</v>
      </c>
      <c r="I104" s="79"/>
      <c r="J104" s="14"/>
      <c r="K104" s="14"/>
      <c r="L104" s="24"/>
      <c r="M104" s="25"/>
      <c r="N104" s="79"/>
      <c r="O104" s="14"/>
      <c r="P104" s="14"/>
      <c r="Q104" s="31"/>
      <c r="R104" s="32"/>
      <c r="S104" s="79"/>
      <c r="T104" s="14"/>
      <c r="U104" s="14"/>
      <c r="V104" s="103"/>
      <c r="W104" s="107"/>
      <c r="X104" s="79">
        <v>0.53990000000000005</v>
      </c>
      <c r="Y104" s="14">
        <v>7.9160000000000004</v>
      </c>
      <c r="Z104" s="14">
        <v>0.1129</v>
      </c>
      <c r="AA104" s="116">
        <f t="shared" si="298"/>
        <v>17.204955444468595</v>
      </c>
      <c r="AB104" s="117">
        <f t="shared" si="299"/>
        <v>1.5252110000000005</v>
      </c>
      <c r="AW104">
        <f t="shared" si="284"/>
        <v>2013</v>
      </c>
      <c r="AX104" s="191"/>
      <c r="AY104" s="185"/>
      <c r="AZ104" s="185"/>
    </row>
    <row r="105" spans="1:52" x14ac:dyDescent="0.25">
      <c r="A105" s="73"/>
      <c r="B105" s="80" t="s">
        <v>45</v>
      </c>
      <c r="C105" s="75"/>
      <c r="D105" s="93">
        <f t="shared" ref="D105:E105" si="300">AVERAGE(D90:D104)</f>
        <v>0.9847866666666667</v>
      </c>
      <c r="E105" s="93">
        <f t="shared" si="300"/>
        <v>-6.0273333333333325E-2</v>
      </c>
      <c r="F105" s="18">
        <f>GEOMEAN(F90:F104)</f>
        <v>0.99041273284595421</v>
      </c>
      <c r="G105" s="89"/>
      <c r="H105" s="93">
        <f>AVERAGE(H90:H104)</f>
        <v>-0.27660693333333364</v>
      </c>
      <c r="I105" s="110">
        <f t="shared" ref="I105:J105" si="301">AVERAGE(I90:I104)</f>
        <v>0.971225</v>
      </c>
      <c r="J105" s="110">
        <f t="shared" si="301"/>
        <v>-0.42425250000000003</v>
      </c>
      <c r="K105" s="18">
        <f>GEOMEAN(K90:K104)</f>
        <v>0.97408649075920251</v>
      </c>
      <c r="L105" s="22"/>
      <c r="M105" s="110">
        <f>AVERAGE(M90:M104)</f>
        <v>-0.69186000000000003</v>
      </c>
      <c r="N105" s="110">
        <f t="shared" ref="N105:O105" si="302">AVERAGE(N90:N104)</f>
        <v>0.96338750000000006</v>
      </c>
      <c r="O105" s="110">
        <f t="shared" si="302"/>
        <v>0.75987499999999986</v>
      </c>
      <c r="P105" s="18">
        <f>GEOMEAN(P91:P104)</f>
        <v>0.99166028460251121</v>
      </c>
      <c r="Q105" s="29"/>
      <c r="R105" s="108">
        <f>AVERAGE(R90:R104)</f>
        <v>2.4329875000002055E-2</v>
      </c>
      <c r="S105" s="110">
        <f t="shared" ref="S105:T105" si="303">AVERAGE(S90:S104)</f>
        <v>0.94625000000000004</v>
      </c>
      <c r="T105" s="110">
        <f t="shared" si="303"/>
        <v>1.5450999999999997</v>
      </c>
      <c r="U105" s="18">
        <f>GEOMEAN(U91:U104)</f>
        <v>0.87620766358352098</v>
      </c>
      <c r="V105" s="101"/>
      <c r="W105" s="105">
        <f>AVERAGE(W90:W104)</f>
        <v>0.96029999999999993</v>
      </c>
      <c r="X105" s="110">
        <f t="shared" ref="X105:Y105" si="304">AVERAGE(X90:X104)</f>
        <v>0.97278666666666624</v>
      </c>
      <c r="Y105" s="110">
        <f t="shared" si="304"/>
        <v>2.0908333333333333</v>
      </c>
      <c r="Z105" s="18">
        <f>GEOMEAN(Z90:Z104)</f>
        <v>0.68914465206632936</v>
      </c>
      <c r="AA105" s="114"/>
      <c r="AB105" s="118">
        <f>AVERAGE(AB90:AB104)</f>
        <v>1.712840133333333</v>
      </c>
      <c r="AV105" t="s">
        <v>127</v>
      </c>
      <c r="AX105" s="193">
        <f>AVERAGE(AX91:AX104)</f>
        <v>0.99487886330229192</v>
      </c>
      <c r="AY105" s="193">
        <f t="shared" ref="AY105:AZ105" si="305">AVERAGE(AY91:AY104)</f>
        <v>0.91386163737887993</v>
      </c>
      <c r="AZ105" s="193">
        <f t="shared" si="305"/>
        <v>1.0641</v>
      </c>
    </row>
    <row r="106" spans="1:52" x14ac:dyDescent="0.25">
      <c r="A106" s="76"/>
      <c r="B106" s="81" t="s">
        <v>46</v>
      </c>
      <c r="C106" s="78"/>
      <c r="D106" s="94">
        <f t="shared" ref="D106:E106" si="306">STDEV(D90:D104)</f>
        <v>2.3588128571885678E-2</v>
      </c>
      <c r="E106" s="94">
        <f t="shared" si="306"/>
        <v>0.64583444635234355</v>
      </c>
      <c r="F106" s="19">
        <f>STDEV(F90:F104)</f>
        <v>5.4302679053440358E-3</v>
      </c>
      <c r="G106" s="91"/>
      <c r="H106" s="94">
        <f>STDEV(H90:H104)</f>
        <v>0.57804086385646136</v>
      </c>
      <c r="I106" s="111">
        <f t="shared" ref="I106:J106" si="307">STDEV(I90:I104)</f>
        <v>3.3546545489598671E-2</v>
      </c>
      <c r="J106" s="111">
        <f t="shared" si="307"/>
        <v>0.8004983724753687</v>
      </c>
      <c r="K106" s="19">
        <f>STDEV(K90:K104)</f>
        <v>1.5781453852997389E-2</v>
      </c>
      <c r="L106" s="24"/>
      <c r="M106" s="111">
        <f>STDEV(M90:M104)</f>
        <v>0.64851355165926461</v>
      </c>
      <c r="N106" s="111">
        <f t="shared" ref="N106:O106" si="308">STDEV(N90:N104)</f>
        <v>5.5509907416861827E-2</v>
      </c>
      <c r="O106" s="111">
        <f t="shared" si="308"/>
        <v>1.6494201195311902</v>
      </c>
      <c r="P106" s="19">
        <f>STDEV(P91:P104)</f>
        <v>5.0681075645367139E-3</v>
      </c>
      <c r="Q106" s="31"/>
      <c r="R106" s="109">
        <f>STDEV(R90:R104)</f>
        <v>0.69110636332362785</v>
      </c>
      <c r="S106" s="111">
        <f t="shared" ref="S106:T106" si="309">STDEV(S90:S104)</f>
        <v>0.33596327180214192</v>
      </c>
      <c r="T106" s="111">
        <f t="shared" si="309"/>
        <v>4.6339634455059873</v>
      </c>
      <c r="U106" s="19">
        <f>STDEV(U91:U104)</f>
        <v>7.6632704693044895E-2</v>
      </c>
      <c r="V106" s="103"/>
      <c r="W106" s="106">
        <f>STDEV(W90:W104)</f>
        <v>1.0045227593706942</v>
      </c>
      <c r="X106" s="111">
        <f t="shared" ref="X106:Y106" si="310">STDEV(X90:X104)</f>
        <v>0.21161755553243872</v>
      </c>
      <c r="Y106" s="111">
        <f t="shared" si="310"/>
        <v>2.6403745458515826</v>
      </c>
      <c r="Z106" s="19">
        <f>STDEV(Z90:Z104)</f>
        <v>0.27721649009565158</v>
      </c>
      <c r="AA106" s="116"/>
      <c r="AB106" s="119">
        <f>STDEV(AB90:AB104)</f>
        <v>0.69291385512577841</v>
      </c>
      <c r="AV106" t="s">
        <v>128</v>
      </c>
      <c r="AX106" s="193">
        <f>STDEV(AX91:AX104)</f>
        <v>1.8524617806687852E-2</v>
      </c>
      <c r="AY106" s="193">
        <f t="shared" ref="AY106:AZ106" si="311">STDEV(AY91:AY104)</f>
        <v>3.5322975820867061E-2</v>
      </c>
      <c r="AZ106" s="193">
        <f t="shared" si="311"/>
        <v>4.5343834568035098E-2</v>
      </c>
    </row>
    <row r="107" spans="1:52" x14ac:dyDescent="0.25">
      <c r="A107" s="46" t="s">
        <v>21</v>
      </c>
      <c r="B107" s="47" t="s">
        <v>22</v>
      </c>
      <c r="C107" s="48">
        <v>1999</v>
      </c>
      <c r="D107" s="49">
        <v>0.97209999999999996</v>
      </c>
      <c r="E107" s="11">
        <v>0.50660000000000005</v>
      </c>
      <c r="F107" s="11">
        <v>0.99590000000000001</v>
      </c>
      <c r="G107" s="89">
        <f t="shared" si="290"/>
        <v>18.157706093189944</v>
      </c>
      <c r="H107" s="90">
        <f t="shared" ref="H107:H118" si="312">-(H$3-(D107*H$3+E107))</f>
        <v>0.10986199999999968</v>
      </c>
      <c r="I107" s="49">
        <v>0.97240000000000004</v>
      </c>
      <c r="J107" s="11">
        <v>-9.5899999999999999E-2</v>
      </c>
      <c r="K107" s="11">
        <v>0.98699999999999999</v>
      </c>
      <c r="L107" s="22">
        <f t="shared" ref="L107:L114" si="313">J107/(1-I107)</f>
        <v>-3.4746376811594257</v>
      </c>
      <c r="M107" s="23">
        <f t="shared" ref="M107:M114" si="314">-(M$3-(I107*M$3+J107))</f>
        <v>-0.35257999999999967</v>
      </c>
      <c r="N107" s="49">
        <v>0.96599999999999997</v>
      </c>
      <c r="O107" s="11">
        <v>0.96199999999999997</v>
      </c>
      <c r="P107" s="11">
        <v>0.99909999999999999</v>
      </c>
      <c r="Q107" s="29">
        <f t="shared" ref="Q107:Q114" si="315">O107/(1-N107)</f>
        <v>28.294117647058798</v>
      </c>
      <c r="R107" s="30">
        <f t="shared" ref="R107:R114" si="316">-(R$3-(N107*R$3+O107))</f>
        <v>0.27893999999999863</v>
      </c>
      <c r="S107" s="49">
        <v>1.0052000000000001</v>
      </c>
      <c r="T107" s="11">
        <v>0.56740000000000002</v>
      </c>
      <c r="U107" s="11">
        <v>0.93830000000000002</v>
      </c>
      <c r="V107" s="101">
        <f t="shared" ref="V107:V114" si="317">T107/(1-S107)</f>
        <v>-109.11538461538265</v>
      </c>
      <c r="W107" s="102">
        <f t="shared" ref="W107:W114" si="318">-(W$3-(S107*W$3+T107))</f>
        <v>0.62397600000000075</v>
      </c>
      <c r="X107" s="49">
        <v>0.92630000000000001</v>
      </c>
      <c r="Y107" s="11">
        <v>4.5750000000000002</v>
      </c>
      <c r="Z107" s="11">
        <v>0.58699999999999997</v>
      </c>
      <c r="AA107" s="114">
        <f t="shared" ref="AA107:AA118" si="319">Y107/(1-X107)</f>
        <v>62.075983717774776</v>
      </c>
      <c r="AB107" s="115">
        <f>-(AB$3-(X107*AB$3+Y107))</f>
        <v>3.5513070000000013</v>
      </c>
      <c r="AV107" t="str">
        <f>A107</f>
        <v>39-061-8001</v>
      </c>
      <c r="AW107">
        <f t="shared" si="284"/>
        <v>1999</v>
      </c>
      <c r="AX107" s="191">
        <f t="shared" ref="AX107" si="320">I107/N107</f>
        <v>1.006625258799172</v>
      </c>
      <c r="AY107" s="185">
        <f t="shared" ref="AY107" si="321">I107/X107</f>
        <v>1.0497678937709165</v>
      </c>
      <c r="AZ107" s="185">
        <f t="shared" ref="AZ107" si="322">S107</f>
        <v>1.0052000000000001</v>
      </c>
    </row>
    <row r="108" spans="1:52" x14ac:dyDescent="0.25">
      <c r="A108" s="46"/>
      <c r="B108" s="47"/>
      <c r="C108" s="48">
        <v>2000</v>
      </c>
      <c r="D108" s="49">
        <v>0.98519999999999996</v>
      </c>
      <c r="E108" s="11">
        <v>0.45979999999999999</v>
      </c>
      <c r="F108" s="11">
        <v>0.99680000000000002</v>
      </c>
      <c r="G108" s="89">
        <f t="shared" si="290"/>
        <v>31.067567567567494</v>
      </c>
      <c r="H108" s="90">
        <f t="shared" si="312"/>
        <v>0.2493439999999989</v>
      </c>
      <c r="I108" s="49">
        <v>0.99350000000000005</v>
      </c>
      <c r="J108" s="11">
        <v>1.5100000000000001E-2</v>
      </c>
      <c r="K108" s="11">
        <v>0.98809999999999998</v>
      </c>
      <c r="L108" s="22">
        <f t="shared" si="313"/>
        <v>2.323076923076941</v>
      </c>
      <c r="M108" s="23">
        <f t="shared" si="314"/>
        <v>-4.5349999999999113E-2</v>
      </c>
      <c r="N108" s="49">
        <v>0.97340000000000004</v>
      </c>
      <c r="O108" s="11">
        <v>0.54049999999999998</v>
      </c>
      <c r="P108" s="11">
        <v>0.99470000000000003</v>
      </c>
      <c r="Q108" s="29">
        <f t="shared" si="315"/>
        <v>20.319548872180484</v>
      </c>
      <c r="R108" s="30">
        <f t="shared" si="316"/>
        <v>6.1060000000026093E-3</v>
      </c>
      <c r="S108" s="49">
        <v>1.048</v>
      </c>
      <c r="T108" s="11">
        <v>-0.59030000000000005</v>
      </c>
      <c r="U108" s="11">
        <v>0.9365</v>
      </c>
      <c r="V108" s="101">
        <f t="shared" si="317"/>
        <v>12.297916666666657</v>
      </c>
      <c r="W108" s="102">
        <f t="shared" si="318"/>
        <v>-6.8060000000000898E-2</v>
      </c>
      <c r="X108" s="49">
        <v>1.1080000000000001</v>
      </c>
      <c r="Y108" s="11">
        <v>-7.2599999999999998E-2</v>
      </c>
      <c r="Z108" s="11">
        <v>0.86550000000000005</v>
      </c>
      <c r="AA108" s="114">
        <f t="shared" si="319"/>
        <v>0.67222222222222161</v>
      </c>
      <c r="AB108" s="115">
        <f t="shared" ref="AB108:AB118" si="323">-(AB$3-(X108*AB$3+Y108))</f>
        <v>1.4275200000000012</v>
      </c>
      <c r="AW108">
        <f t="shared" si="284"/>
        <v>2000</v>
      </c>
      <c r="AX108" s="191">
        <f t="shared" ref="AX108:AX114" si="324">I108/N108</f>
        <v>1.0206492705979042</v>
      </c>
      <c r="AY108" s="185">
        <f t="shared" ref="AY108:AY114" si="325">I108/X108</f>
        <v>0.89666064981949456</v>
      </c>
      <c r="AZ108" s="185">
        <f t="shared" ref="AZ108:AZ114" si="326">S108</f>
        <v>1.048</v>
      </c>
    </row>
    <row r="109" spans="1:52" x14ac:dyDescent="0.25">
      <c r="A109" s="46"/>
      <c r="B109" s="47"/>
      <c r="C109" s="48">
        <v>2001</v>
      </c>
      <c r="D109" s="49">
        <v>1.0014000000000001</v>
      </c>
      <c r="E109" s="11">
        <v>0.1835</v>
      </c>
      <c r="F109" s="11">
        <v>0.99490000000000001</v>
      </c>
      <c r="G109" s="89">
        <f t="shared" si="290"/>
        <v>-131.07142857142222</v>
      </c>
      <c r="H109" s="90">
        <f t="shared" si="312"/>
        <v>0.20340800000000137</v>
      </c>
      <c r="I109" s="49">
        <v>1.0174000000000001</v>
      </c>
      <c r="J109" s="11">
        <v>-6.9599999999999995E-2</v>
      </c>
      <c r="K109" s="11">
        <v>0.98729999999999996</v>
      </c>
      <c r="L109" s="22">
        <f t="shared" si="313"/>
        <v>3.9999999999999809</v>
      </c>
      <c r="M109" s="23">
        <f t="shared" si="314"/>
        <v>9.2220000000001079E-2</v>
      </c>
      <c r="N109" s="49">
        <v>1.0018</v>
      </c>
      <c r="O109" s="11">
        <v>0.1203</v>
      </c>
      <c r="P109" s="11">
        <v>0.99539999999999995</v>
      </c>
      <c r="Q109" s="29">
        <f t="shared" si="315"/>
        <v>-66.833333333332448</v>
      </c>
      <c r="R109" s="30">
        <f t="shared" si="316"/>
        <v>0.15646200000000121</v>
      </c>
      <c r="S109" s="49">
        <v>1.0442</v>
      </c>
      <c r="T109" s="11">
        <v>-0.4108</v>
      </c>
      <c r="U109" s="11">
        <v>0.91259999999999997</v>
      </c>
      <c r="V109" s="101">
        <f t="shared" si="317"/>
        <v>9.2941176470588207</v>
      </c>
      <c r="W109" s="102">
        <f t="shared" si="318"/>
        <v>7.0095999999999492E-2</v>
      </c>
      <c r="X109" s="49">
        <v>0.98170000000000002</v>
      </c>
      <c r="Y109" s="11">
        <v>2.3090000000000002</v>
      </c>
      <c r="Z109" s="11">
        <v>0.92230000000000001</v>
      </c>
      <c r="AA109" s="114">
        <f t="shared" si="319"/>
        <v>126.17486338797826</v>
      </c>
      <c r="AB109" s="115">
        <f t="shared" si="323"/>
        <v>2.0548129999999993</v>
      </c>
      <c r="AW109">
        <f t="shared" si="284"/>
        <v>2001</v>
      </c>
      <c r="AX109" s="191">
        <f t="shared" si="324"/>
        <v>1.0155719704531843</v>
      </c>
      <c r="AY109" s="185">
        <f t="shared" si="325"/>
        <v>1.0363654884384232</v>
      </c>
      <c r="AZ109" s="185">
        <f t="shared" si="326"/>
        <v>1.0442</v>
      </c>
    </row>
    <row r="110" spans="1:52" x14ac:dyDescent="0.25">
      <c r="A110" s="46"/>
      <c r="B110" s="47"/>
      <c r="C110" s="48">
        <v>2002</v>
      </c>
      <c r="D110" s="49">
        <v>0.95409999999999995</v>
      </c>
      <c r="E110" s="11">
        <v>0.1678</v>
      </c>
      <c r="F110" s="11">
        <v>0.99670000000000003</v>
      </c>
      <c r="G110" s="89">
        <f t="shared" si="290"/>
        <v>3.6557734204792989</v>
      </c>
      <c r="H110" s="90">
        <f t="shared" si="312"/>
        <v>-0.48489800000000116</v>
      </c>
      <c r="I110" s="49">
        <v>0.95799999999999996</v>
      </c>
      <c r="J110" s="11">
        <v>-0.18129999999999999</v>
      </c>
      <c r="K110" s="11">
        <v>0.98860000000000003</v>
      </c>
      <c r="L110" s="22">
        <f t="shared" si="313"/>
        <v>-4.3166666666666629</v>
      </c>
      <c r="M110" s="23">
        <f t="shared" si="314"/>
        <v>-0.57190000000000119</v>
      </c>
      <c r="N110" s="49">
        <v>0.9577</v>
      </c>
      <c r="O110" s="11">
        <v>0.26450000000000001</v>
      </c>
      <c r="P110" s="11">
        <v>0.99650000000000005</v>
      </c>
      <c r="Q110" s="29">
        <f t="shared" si="315"/>
        <v>6.2529550827423162</v>
      </c>
      <c r="R110" s="30">
        <f t="shared" si="316"/>
        <v>-0.58530699999999669</v>
      </c>
      <c r="S110" s="49">
        <v>0.99139999999999995</v>
      </c>
      <c r="T110" s="11">
        <v>6.83E-2</v>
      </c>
      <c r="U110" s="11">
        <v>0.93620000000000003</v>
      </c>
      <c r="V110" s="101">
        <f t="shared" si="317"/>
        <v>7.941860465116231</v>
      </c>
      <c r="W110" s="102">
        <f t="shared" si="318"/>
        <v>-2.5268000000000512E-2</v>
      </c>
      <c r="X110" s="49">
        <v>1.0803</v>
      </c>
      <c r="Y110" s="11">
        <v>0.49209999999999998</v>
      </c>
      <c r="Z110" s="11">
        <v>0.96109999999999995</v>
      </c>
      <c r="AA110" s="114">
        <f t="shared" si="319"/>
        <v>-6.1282689912826864</v>
      </c>
      <c r="AB110" s="115">
        <f t="shared" si="323"/>
        <v>1.6074670000000015</v>
      </c>
      <c r="AW110">
        <f t="shared" si="284"/>
        <v>2002</v>
      </c>
      <c r="AX110" s="191">
        <f t="shared" si="324"/>
        <v>1.00031325049598</v>
      </c>
      <c r="AY110" s="185">
        <f t="shared" si="325"/>
        <v>0.88679070628529111</v>
      </c>
      <c r="AZ110" s="185">
        <f t="shared" si="326"/>
        <v>0.99139999999999995</v>
      </c>
    </row>
    <row r="111" spans="1:52" x14ac:dyDescent="0.25">
      <c r="A111" s="46"/>
      <c r="B111" s="47"/>
      <c r="C111" s="48">
        <v>2003</v>
      </c>
      <c r="D111" s="49">
        <v>0.99080000000000001</v>
      </c>
      <c r="E111" s="11">
        <v>0.39629999999999999</v>
      </c>
      <c r="F111" s="11">
        <v>0.99619999999999997</v>
      </c>
      <c r="G111" s="89">
        <f t="shared" si="290"/>
        <v>43.076086956521806</v>
      </c>
      <c r="H111" s="90">
        <f t="shared" si="312"/>
        <v>0.2654759999999996</v>
      </c>
      <c r="I111" s="49">
        <v>1.0047999999999999</v>
      </c>
      <c r="J111" s="11">
        <v>-6.8999999999999999E-3</v>
      </c>
      <c r="K111" s="11">
        <v>0.98729999999999996</v>
      </c>
      <c r="L111" s="22">
        <f t="shared" si="313"/>
        <v>1.4375000000000253</v>
      </c>
      <c r="M111" s="23">
        <f t="shared" si="314"/>
        <v>3.7739999999999441E-2</v>
      </c>
      <c r="N111" s="49">
        <v>0.98329999999999995</v>
      </c>
      <c r="O111" s="11">
        <v>0.60980000000000001</v>
      </c>
      <c r="P111" s="11">
        <v>0.99399999999999999</v>
      </c>
      <c r="Q111" s="29">
        <f t="shared" si="315"/>
        <v>36.514970059880135</v>
      </c>
      <c r="R111" s="30">
        <f t="shared" si="316"/>
        <v>0.27429700000000068</v>
      </c>
      <c r="S111" s="49">
        <v>1.0321</v>
      </c>
      <c r="T111" s="11">
        <v>-0.1045</v>
      </c>
      <c r="U111" s="11">
        <v>0.88349999999999995</v>
      </c>
      <c r="V111" s="101">
        <f t="shared" si="317"/>
        <v>3.2554517133956367</v>
      </c>
      <c r="W111" s="102">
        <f t="shared" si="318"/>
        <v>0.24474799999999952</v>
      </c>
      <c r="X111" s="49">
        <v>1.0035000000000001</v>
      </c>
      <c r="Y111" s="11">
        <v>1.7665999999999999</v>
      </c>
      <c r="Z111" s="11">
        <v>0.88739999999999997</v>
      </c>
      <c r="AA111" s="114">
        <f t="shared" si="319"/>
        <v>-504.74285714284866</v>
      </c>
      <c r="AB111" s="115">
        <f t="shared" si="323"/>
        <v>1.815215000000002</v>
      </c>
      <c r="AW111">
        <f t="shared" si="284"/>
        <v>2003</v>
      </c>
      <c r="AX111" s="191">
        <f t="shared" si="324"/>
        <v>1.0218651479711176</v>
      </c>
      <c r="AY111" s="185">
        <f t="shared" si="325"/>
        <v>1.0012954658694568</v>
      </c>
      <c r="AZ111" s="185">
        <f t="shared" si="326"/>
        <v>1.0321</v>
      </c>
    </row>
    <row r="112" spans="1:52" x14ac:dyDescent="0.25">
      <c r="A112" s="46"/>
      <c r="B112" s="47"/>
      <c r="C112" s="48">
        <v>2004</v>
      </c>
      <c r="D112" s="49">
        <v>0.9819</v>
      </c>
      <c r="E112" s="11">
        <v>-0.28549999999999998</v>
      </c>
      <c r="F112" s="11">
        <v>0.99629999999999996</v>
      </c>
      <c r="G112" s="89">
        <f t="shared" si="290"/>
        <v>-15.77348066298342</v>
      </c>
      <c r="H112" s="90">
        <f t="shared" si="312"/>
        <v>-0.54288200000000053</v>
      </c>
      <c r="I112" s="49">
        <v>0.99619999999999997</v>
      </c>
      <c r="J112" s="11">
        <v>-0.76249999999999996</v>
      </c>
      <c r="K112" s="11">
        <v>0.98699999999999999</v>
      </c>
      <c r="L112" s="22">
        <f t="shared" si="313"/>
        <v>-200.65789473684075</v>
      </c>
      <c r="M112" s="23">
        <f t="shared" si="314"/>
        <v>-0.79783999999999899</v>
      </c>
      <c r="N112" s="49">
        <v>0.96960000000000002</v>
      </c>
      <c r="O112" s="11">
        <v>-0.35</v>
      </c>
      <c r="P112" s="11">
        <v>0.96940000000000004</v>
      </c>
      <c r="Q112" s="29">
        <f t="shared" si="315"/>
        <v>-11.513157894736848</v>
      </c>
      <c r="R112" s="30">
        <f t="shared" si="316"/>
        <v>-0.9607360000000007</v>
      </c>
      <c r="S112" s="49">
        <v>0.90300000000000002</v>
      </c>
      <c r="T112" s="11">
        <v>0.94169999999999998</v>
      </c>
      <c r="U112" s="11">
        <v>0.76859999999999995</v>
      </c>
      <c r="V112" s="101">
        <f t="shared" si="317"/>
        <v>9.7082474226804152</v>
      </c>
      <c r="W112" s="102">
        <f t="shared" si="318"/>
        <v>-0.1136600000000012</v>
      </c>
      <c r="X112" s="49">
        <v>1.0314000000000001</v>
      </c>
      <c r="Y112" s="11">
        <v>1.2109000000000001</v>
      </c>
      <c r="Z112" s="11">
        <v>0.91490000000000005</v>
      </c>
      <c r="AA112" s="114">
        <f t="shared" si="319"/>
        <v>-38.563694267515807</v>
      </c>
      <c r="AB112" s="115">
        <f t="shared" si="323"/>
        <v>1.6470460000000013</v>
      </c>
      <c r="AW112">
        <f t="shared" si="284"/>
        <v>2004</v>
      </c>
      <c r="AX112" s="191">
        <f t="shared" si="324"/>
        <v>1.0274339933993399</v>
      </c>
      <c r="AY112" s="185">
        <f t="shared" si="325"/>
        <v>0.96587163079309668</v>
      </c>
      <c r="AZ112" s="185">
        <f t="shared" si="326"/>
        <v>0.90300000000000002</v>
      </c>
    </row>
    <row r="113" spans="1:52" x14ac:dyDescent="0.25">
      <c r="A113" s="46"/>
      <c r="B113" s="47"/>
      <c r="C113" s="48">
        <v>2005</v>
      </c>
      <c r="D113" s="49">
        <v>0.96879999999999999</v>
      </c>
      <c r="E113" s="11">
        <v>0.27760000000000001</v>
      </c>
      <c r="F113" s="11">
        <v>0.99639999999999995</v>
      </c>
      <c r="G113" s="89">
        <f t="shared" si="290"/>
        <v>8.897435897435896</v>
      </c>
      <c r="H113" s="90">
        <f t="shared" si="312"/>
        <v>-0.16606400000000043</v>
      </c>
      <c r="I113" s="49">
        <v>0.99350000000000005</v>
      </c>
      <c r="J113" s="11">
        <v>-0.93269999999999997</v>
      </c>
      <c r="K113" s="11">
        <v>0.98209999999999997</v>
      </c>
      <c r="L113" s="22">
        <f t="shared" si="313"/>
        <v>-143.4923076923088</v>
      </c>
      <c r="M113" s="23">
        <f t="shared" si="314"/>
        <v>-0.99314999999999998</v>
      </c>
      <c r="N113" s="49">
        <v>0.97060000000000002</v>
      </c>
      <c r="O113" s="11">
        <v>-0.17960000000000001</v>
      </c>
      <c r="P113" s="11">
        <v>0.997</v>
      </c>
      <c r="Q113" s="29">
        <f t="shared" si="315"/>
        <v>-6.1088435374149705</v>
      </c>
      <c r="R113" s="30">
        <f t="shared" si="316"/>
        <v>-0.77024600000000021</v>
      </c>
      <c r="S113" s="49">
        <v>1.0488999999999999</v>
      </c>
      <c r="T113" s="11">
        <v>-0.39660000000000001</v>
      </c>
      <c r="U113" s="11">
        <v>0.90229999999999999</v>
      </c>
      <c r="V113" s="101">
        <f t="shared" si="317"/>
        <v>8.1104294478527699</v>
      </c>
      <c r="W113" s="102">
        <f t="shared" si="318"/>
        <v>0.13543199999999977</v>
      </c>
      <c r="X113" s="49">
        <v>1.0391999999999999</v>
      </c>
      <c r="Y113" s="11">
        <v>1.5726</v>
      </c>
      <c r="Z113" s="11">
        <v>0.94059999999999999</v>
      </c>
      <c r="AA113" s="114">
        <f t="shared" si="319"/>
        <v>-40.117346938775611</v>
      </c>
      <c r="AB113" s="115">
        <f t="shared" si="323"/>
        <v>2.117087999999999</v>
      </c>
      <c r="AW113">
        <f t="shared" si="284"/>
        <v>2005</v>
      </c>
      <c r="AX113" s="191">
        <f t="shared" si="324"/>
        <v>1.0235936534102617</v>
      </c>
      <c r="AY113" s="185">
        <f t="shared" si="325"/>
        <v>0.95602386451116261</v>
      </c>
      <c r="AZ113" s="185">
        <f t="shared" si="326"/>
        <v>1.0488999999999999</v>
      </c>
    </row>
    <row r="114" spans="1:52" x14ac:dyDescent="0.25">
      <c r="A114" s="46"/>
      <c r="B114" s="47"/>
      <c r="C114" s="48">
        <v>2006</v>
      </c>
      <c r="D114" s="49">
        <v>1.0006999999999999</v>
      </c>
      <c r="E114" s="11">
        <v>0.27989999999999998</v>
      </c>
      <c r="F114" s="11">
        <v>0.98729999999999996</v>
      </c>
      <c r="G114" s="89">
        <f t="shared" si="290"/>
        <v>-399.85714285718689</v>
      </c>
      <c r="H114" s="90">
        <f t="shared" si="312"/>
        <v>0.28985399999999828</v>
      </c>
      <c r="I114" s="49">
        <v>1.0114000000000001</v>
      </c>
      <c r="J114" s="11">
        <v>2.4299999999999999E-2</v>
      </c>
      <c r="K114" s="11">
        <v>0.97450000000000003</v>
      </c>
      <c r="L114" s="22">
        <f t="shared" si="313"/>
        <v>-2.1315789473684066</v>
      </c>
      <c r="M114" s="23">
        <f t="shared" si="314"/>
        <v>0.1303200000000011</v>
      </c>
      <c r="N114" s="49">
        <v>0.99639999999999995</v>
      </c>
      <c r="O114" s="11">
        <v>0.25650000000000001</v>
      </c>
      <c r="P114" s="11">
        <v>0.98880000000000001</v>
      </c>
      <c r="Q114" s="29">
        <f t="shared" si="315"/>
        <v>71.249999999999062</v>
      </c>
      <c r="R114" s="30">
        <f t="shared" si="316"/>
        <v>0.18417599999999723</v>
      </c>
      <c r="S114" s="49">
        <v>1.0773999999999999</v>
      </c>
      <c r="T114" s="11">
        <v>-0.80330000000000001</v>
      </c>
      <c r="U114" s="11">
        <v>0.90180000000000005</v>
      </c>
      <c r="V114" s="101">
        <f t="shared" si="317"/>
        <v>10.378552971576239</v>
      </c>
      <c r="W114" s="102">
        <f t="shared" si="318"/>
        <v>3.8811999999998292E-2</v>
      </c>
      <c r="X114" s="49">
        <v>1.1022000000000001</v>
      </c>
      <c r="Y114" s="11">
        <v>0.94440000000000002</v>
      </c>
      <c r="Z114" s="11">
        <v>0.92800000000000005</v>
      </c>
      <c r="AA114" s="114">
        <f t="shared" si="319"/>
        <v>-9.2407045009784667</v>
      </c>
      <c r="AB114" s="115">
        <f t="shared" si="323"/>
        <v>2.3639580000000002</v>
      </c>
      <c r="AW114">
        <f t="shared" si="284"/>
        <v>2006</v>
      </c>
      <c r="AX114" s="191">
        <f t="shared" si="324"/>
        <v>1.0150541951023686</v>
      </c>
      <c r="AY114" s="185">
        <f t="shared" si="325"/>
        <v>0.91761930684086379</v>
      </c>
      <c r="AZ114" s="185">
        <f t="shared" si="326"/>
        <v>1.0773999999999999</v>
      </c>
    </row>
    <row r="115" spans="1:52" x14ac:dyDescent="0.25">
      <c r="A115" s="46"/>
      <c r="B115" s="47"/>
      <c r="C115" s="48">
        <v>2007</v>
      </c>
      <c r="D115" s="49">
        <v>0.99150000000000005</v>
      </c>
      <c r="E115" s="11">
        <v>-0.11799999999999999</v>
      </c>
      <c r="F115" s="11">
        <v>0.98829999999999996</v>
      </c>
      <c r="G115" s="89">
        <f t="shared" si="290"/>
        <v>-13.882352941176547</v>
      </c>
      <c r="H115" s="90">
        <f t="shared" si="312"/>
        <v>-0.23887000000000036</v>
      </c>
      <c r="I115" s="49"/>
      <c r="J115" s="11"/>
      <c r="K115" s="11"/>
      <c r="L115" s="22"/>
      <c r="M115" s="23"/>
      <c r="N115" s="49"/>
      <c r="O115" s="11"/>
      <c r="P115" s="11"/>
      <c r="Q115" s="29"/>
      <c r="R115" s="30"/>
      <c r="S115" s="49"/>
      <c r="T115" s="11"/>
      <c r="U115" s="11"/>
      <c r="V115" s="101"/>
      <c r="W115" s="102"/>
      <c r="X115" s="49">
        <v>0.99170000000000003</v>
      </c>
      <c r="Y115" s="11">
        <v>1.4771000000000001</v>
      </c>
      <c r="Z115" s="11">
        <v>0.91290000000000004</v>
      </c>
      <c r="AA115" s="114">
        <f t="shared" si="319"/>
        <v>177.9638554216873</v>
      </c>
      <c r="AB115" s="115">
        <f t="shared" si="323"/>
        <v>1.3618129999999997</v>
      </c>
      <c r="AW115">
        <f t="shared" si="284"/>
        <v>2007</v>
      </c>
      <c r="AX115" s="191"/>
      <c r="AY115" s="185"/>
      <c r="AZ115" s="185"/>
    </row>
    <row r="116" spans="1:52" x14ac:dyDescent="0.25">
      <c r="A116" s="46"/>
      <c r="B116" s="47"/>
      <c r="C116" s="48">
        <v>2008</v>
      </c>
      <c r="D116" s="49">
        <v>1.0094000000000001</v>
      </c>
      <c r="E116" s="11">
        <v>-0.48209999999999997</v>
      </c>
      <c r="F116" s="11">
        <v>0.99550000000000005</v>
      </c>
      <c r="G116" s="89">
        <f t="shared" si="290"/>
        <v>51.287234042552782</v>
      </c>
      <c r="H116" s="90">
        <f t="shared" si="312"/>
        <v>-0.34843199999999719</v>
      </c>
      <c r="I116" s="49"/>
      <c r="J116" s="11"/>
      <c r="K116" s="11"/>
      <c r="L116" s="22"/>
      <c r="M116" s="23"/>
      <c r="N116" s="49"/>
      <c r="O116" s="11"/>
      <c r="P116" s="11"/>
      <c r="Q116" s="29"/>
      <c r="R116" s="30"/>
      <c r="S116" s="49"/>
      <c r="T116" s="11"/>
      <c r="U116" s="11"/>
      <c r="V116" s="101"/>
      <c r="W116" s="102"/>
      <c r="X116" s="49">
        <v>1.0314000000000001</v>
      </c>
      <c r="Y116" s="11">
        <v>0.94850000000000001</v>
      </c>
      <c r="Z116" s="11">
        <v>0.9143</v>
      </c>
      <c r="AA116" s="114">
        <f t="shared" si="319"/>
        <v>-30.207006369426662</v>
      </c>
      <c r="AB116" s="115">
        <f t="shared" si="323"/>
        <v>1.384646</v>
      </c>
      <c r="AW116">
        <f t="shared" ref="AW116:AW123" si="327">C116</f>
        <v>2008</v>
      </c>
      <c r="AX116" s="191"/>
      <c r="AY116" s="185"/>
      <c r="AZ116" s="185"/>
    </row>
    <row r="117" spans="1:52" x14ac:dyDescent="0.25">
      <c r="A117" s="46"/>
      <c r="B117" s="47"/>
      <c r="C117" s="48">
        <v>2009</v>
      </c>
      <c r="D117" s="49">
        <v>1.0109999999999999</v>
      </c>
      <c r="E117" s="11">
        <v>-0.28499999999999998</v>
      </c>
      <c r="F117" s="11">
        <v>0.995</v>
      </c>
      <c r="G117" s="89">
        <f t="shared" si="290"/>
        <v>25.909090909091145</v>
      </c>
      <c r="H117" s="90">
        <f t="shared" si="312"/>
        <v>-0.12858000000000125</v>
      </c>
      <c r="I117" s="49"/>
      <c r="J117" s="11"/>
      <c r="K117" s="11"/>
      <c r="L117" s="22"/>
      <c r="M117" s="23"/>
      <c r="N117" s="49"/>
      <c r="O117" s="11"/>
      <c r="P117" s="11"/>
      <c r="Q117" s="29"/>
      <c r="R117" s="30"/>
      <c r="S117" s="49"/>
      <c r="T117" s="11"/>
      <c r="U117" s="11"/>
      <c r="V117" s="101"/>
      <c r="W117" s="102"/>
      <c r="X117" s="49">
        <v>1.0035000000000001</v>
      </c>
      <c r="Y117" s="11">
        <v>0.71599999999999997</v>
      </c>
      <c r="Z117" s="11">
        <v>0.91190000000000004</v>
      </c>
      <c r="AA117" s="114">
        <f t="shared" si="319"/>
        <v>-204.57142857142514</v>
      </c>
      <c r="AB117" s="115">
        <f t="shared" si="323"/>
        <v>0.76461500000000093</v>
      </c>
      <c r="AW117">
        <f t="shared" si="327"/>
        <v>2009</v>
      </c>
      <c r="AX117" s="191"/>
      <c r="AY117" s="185"/>
      <c r="AZ117" s="185"/>
    </row>
    <row r="118" spans="1:52" x14ac:dyDescent="0.25">
      <c r="A118" s="50"/>
      <c r="B118" s="51"/>
      <c r="C118" s="82">
        <v>2010</v>
      </c>
      <c r="D118" s="79">
        <v>1.0388999999999999</v>
      </c>
      <c r="E118" s="14">
        <v>-0.33400000000000002</v>
      </c>
      <c r="F118" s="14">
        <v>0.99509999999999998</v>
      </c>
      <c r="G118" s="96">
        <f t="shared" si="290"/>
        <v>8.5861182519280348</v>
      </c>
      <c r="H118" s="95">
        <f t="shared" si="312"/>
        <v>0.21915800000000019</v>
      </c>
      <c r="I118" s="79"/>
      <c r="J118" s="14"/>
      <c r="K118" s="14"/>
      <c r="L118" s="24"/>
      <c r="M118" s="25"/>
      <c r="N118" s="79"/>
      <c r="O118" s="14"/>
      <c r="P118" s="14"/>
      <c r="Q118" s="31"/>
      <c r="R118" s="32"/>
      <c r="S118" s="79"/>
      <c r="T118" s="14"/>
      <c r="U118" s="14"/>
      <c r="V118" s="103"/>
      <c r="W118" s="107"/>
      <c r="X118" s="79">
        <v>1.0012000000000001</v>
      </c>
      <c r="Y118" s="14">
        <v>0.20660000000000001</v>
      </c>
      <c r="Z118" s="14">
        <v>0.95530000000000004</v>
      </c>
      <c r="AA118" s="116">
        <f t="shared" si="319"/>
        <v>-172.16666666665378</v>
      </c>
      <c r="AB118" s="117">
        <f t="shared" si="323"/>
        <v>0.22326800000000091</v>
      </c>
      <c r="AW118">
        <f t="shared" si="327"/>
        <v>2010</v>
      </c>
      <c r="AX118" s="191"/>
      <c r="AY118" s="185"/>
      <c r="AZ118" s="185"/>
    </row>
    <row r="119" spans="1:52" x14ac:dyDescent="0.25">
      <c r="A119" s="73"/>
      <c r="B119" s="80" t="s">
        <v>45</v>
      </c>
      <c r="C119" s="75"/>
      <c r="D119" s="93">
        <f t="shared" ref="D119:E119" si="328">AVERAGE(D107:D118)</f>
        <v>0.99214999999999998</v>
      </c>
      <c r="E119" s="93">
        <f t="shared" si="328"/>
        <v>6.3908333333333359E-2</v>
      </c>
      <c r="F119" s="18">
        <f>GEOMEAN(F107:F118)</f>
        <v>0.99452854648570943</v>
      </c>
      <c r="G119" s="89"/>
      <c r="H119" s="93">
        <f>AVERAGE(H107:H118)</f>
        <v>-4.7718666666666909E-2</v>
      </c>
      <c r="I119" s="110">
        <f t="shared" ref="I119:J119" si="329">AVERAGE(I107:I118)</f>
        <v>0.99339999999999995</v>
      </c>
      <c r="J119" s="110">
        <f t="shared" si="329"/>
        <v>-0.25118749999999995</v>
      </c>
      <c r="K119" s="18">
        <f>GEOMEAN(K107:K118)</f>
        <v>0.985227339841385</v>
      </c>
      <c r="L119" s="22"/>
      <c r="M119" s="110">
        <f>AVERAGE(M107:M118)</f>
        <v>-0.31256749999999967</v>
      </c>
      <c r="N119" s="110">
        <f t="shared" ref="N119:O119" si="330">AVERAGE(N107:N118)</f>
        <v>0.97734999999999994</v>
      </c>
      <c r="O119" s="110">
        <f t="shared" si="330"/>
        <v>0.27800000000000002</v>
      </c>
      <c r="P119" s="18">
        <f>GEOMEAN(P107:P118)</f>
        <v>0.99182175267725425</v>
      </c>
      <c r="Q119" s="29"/>
      <c r="R119" s="108">
        <f>AVERAGE(R107:R118)</f>
        <v>-0.17703849999999965</v>
      </c>
      <c r="S119" s="110">
        <f t="shared" ref="S119:T119" si="331">AVERAGE(S107:S118)</f>
        <v>1.0187749999999998</v>
      </c>
      <c r="T119" s="110">
        <f t="shared" si="331"/>
        <v>-9.101250000000001E-2</v>
      </c>
      <c r="U119" s="18">
        <f>GEOMEAN(U107:U118)</f>
        <v>0.89584596145572415</v>
      </c>
      <c r="V119" s="101"/>
      <c r="W119" s="105">
        <f>AVERAGE(W107:W118)</f>
        <v>0.1132594999999994</v>
      </c>
      <c r="X119" s="110">
        <f t="shared" ref="X119:Y119" si="332">AVERAGE(X107:X118)</f>
        <v>1.0250333333333335</v>
      </c>
      <c r="Y119" s="110">
        <f t="shared" si="332"/>
        <v>1.3455166666666667</v>
      </c>
      <c r="Z119" s="18">
        <f>GEOMEAN(Z107:Z118)</f>
        <v>0.88538584307062163</v>
      </c>
      <c r="AA119" s="114"/>
      <c r="AB119" s="118">
        <f>AVERAGE(AB107:AB118)</f>
        <v>1.6932296666666675</v>
      </c>
      <c r="AV119" t="s">
        <v>127</v>
      </c>
      <c r="AX119" s="193">
        <f>AVERAGE(AX107:AX118)</f>
        <v>1.0163883425286659</v>
      </c>
      <c r="AY119" s="193">
        <f t="shared" ref="AY119:AZ119" si="333">AVERAGE(AY107:AY118)</f>
        <v>0.9637993757910881</v>
      </c>
      <c r="AZ119" s="193">
        <f t="shared" si="333"/>
        <v>1.0187749999999998</v>
      </c>
    </row>
    <row r="120" spans="1:52" x14ac:dyDescent="0.25">
      <c r="A120" s="76"/>
      <c r="B120" s="81" t="s">
        <v>46</v>
      </c>
      <c r="C120" s="78"/>
      <c r="D120" s="94">
        <f t="shared" ref="D120:E120" si="334">STDEV(D107:D118)</f>
        <v>2.245753568606558E-2</v>
      </c>
      <c r="E120" s="94">
        <f t="shared" si="334"/>
        <v>0.34561835351711112</v>
      </c>
      <c r="F120" s="19">
        <f>STDEV(F107:F118)</f>
        <v>3.2173770608238091E-3</v>
      </c>
      <c r="G120" s="91"/>
      <c r="H120" s="94">
        <f>STDEV(H107:H118)</f>
        <v>0.30796042651121519</v>
      </c>
      <c r="I120" s="111">
        <f t="shared" ref="I120:J120" si="335">STDEV(I107:I118)</f>
        <v>1.975557787418171E-2</v>
      </c>
      <c r="J120" s="111">
        <f t="shared" si="335"/>
        <v>0.37689540586784248</v>
      </c>
      <c r="K120" s="19">
        <f>STDEV(K107:K118)</f>
        <v>4.7713243145153725E-3</v>
      </c>
      <c r="L120" s="24"/>
      <c r="M120" s="111">
        <f>STDEV(M107:M118)</f>
        <v>0.43452093142908577</v>
      </c>
      <c r="N120" s="111">
        <f t="shared" ref="N120:O120" si="336">STDEV(N107:N118)</f>
        <v>1.5270326032631292E-2</v>
      </c>
      <c r="O120" s="111">
        <f t="shared" si="336"/>
        <v>0.42697424479034524</v>
      </c>
      <c r="P120" s="19">
        <f>STDEV(P107:P118)</f>
        <v>9.5570374220107571E-3</v>
      </c>
      <c r="Q120" s="31"/>
      <c r="R120" s="109">
        <f>STDEV(R107:R118)</f>
        <v>0.5098488025270681</v>
      </c>
      <c r="S120" s="111">
        <f t="shared" ref="S120:T120" si="337">STDEV(S107:S118)</f>
        <v>5.3931192935337241E-2</v>
      </c>
      <c r="T120" s="111">
        <f t="shared" si="337"/>
        <v>0.5949614355749695</v>
      </c>
      <c r="U120" s="19">
        <f>STDEV(U107:U118)</f>
        <v>5.5759784535349258E-2</v>
      </c>
      <c r="V120" s="103"/>
      <c r="W120" s="106">
        <f>STDEV(W107:W118)</f>
        <v>0.23591063549149344</v>
      </c>
      <c r="X120" s="111">
        <f t="shared" ref="X120:Y120" si="338">STDEV(X107:X118)</f>
        <v>5.2576253425310041E-2</v>
      </c>
      <c r="Y120" s="111">
        <f t="shared" si="338"/>
        <v>1.2200406355627023</v>
      </c>
      <c r="Z120" s="19">
        <f>STDEV(Z107:Z118)</f>
        <v>9.9526162237357579E-2</v>
      </c>
      <c r="AA120" s="116"/>
      <c r="AB120" s="119">
        <f>STDEV(AB107:AB118)</f>
        <v>0.82769503985073811</v>
      </c>
      <c r="AV120" t="s">
        <v>128</v>
      </c>
      <c r="AX120" s="193">
        <f>STDEV(AX107:AX118)</f>
        <v>9.0888205616421955E-3</v>
      </c>
      <c r="AY120" s="193">
        <f t="shared" ref="AY120:AZ120" si="339">STDEV(AY107:AY118)</f>
        <v>6.1757219182868264E-2</v>
      </c>
      <c r="AZ120" s="193">
        <f t="shared" si="339"/>
        <v>5.3931192935337241E-2</v>
      </c>
    </row>
    <row r="121" spans="1:52" x14ac:dyDescent="0.25">
      <c r="A121" s="46" t="s">
        <v>23</v>
      </c>
      <c r="B121" s="47" t="s">
        <v>24</v>
      </c>
      <c r="C121" s="48">
        <v>1999</v>
      </c>
      <c r="D121" s="49">
        <v>0.94299999999999995</v>
      </c>
      <c r="E121" s="11">
        <v>0.85229999999999995</v>
      </c>
      <c r="F121" s="11">
        <v>0.997</v>
      </c>
      <c r="G121" s="89">
        <f t="shared" si="290"/>
        <v>14.952631578947354</v>
      </c>
      <c r="H121" s="90">
        <f t="shared" ref="H121:H132" si="340">-(H$3-(D121*H$3+E121))</f>
        <v>4.1759999999998243E-2</v>
      </c>
      <c r="I121" s="49">
        <v>0.93989999999999996</v>
      </c>
      <c r="J121" s="11">
        <v>0.41770000000000002</v>
      </c>
      <c r="K121" s="11">
        <v>0.98619999999999997</v>
      </c>
      <c r="L121" s="22">
        <f t="shared" ref="L121:L128" si="341">J121/(1-I121)</f>
        <v>6.9500831946755364</v>
      </c>
      <c r="M121" s="23">
        <f t="shared" ref="M121:M128" si="342">-(M$3-(I121*M$3+J121))</f>
        <v>-0.14123000000000019</v>
      </c>
      <c r="N121" s="49">
        <v>0.71719999999999995</v>
      </c>
      <c r="O121" s="11">
        <v>6.6578999999999997</v>
      </c>
      <c r="P121" s="11">
        <v>0.6008</v>
      </c>
      <c r="Q121" s="29">
        <f t="shared" ref="Q121:Q128" si="343">O121/(1-N121)</f>
        <v>23.542786421499287</v>
      </c>
      <c r="R121" s="30">
        <f t="shared" ref="R121:R128" si="344">-(R$3-(N121*R$3+O121))</f>
        <v>0.97644800000000131</v>
      </c>
      <c r="S121" s="49">
        <v>5.8500000000000003E-2</v>
      </c>
      <c r="T121" s="11">
        <v>12.262</v>
      </c>
      <c r="U121" s="11">
        <v>7.1999999999999998E-3</v>
      </c>
      <c r="V121" s="101">
        <f t="shared" ref="V121:V128" si="345">T121/(1-S121)</f>
        <v>13.023898035050452</v>
      </c>
      <c r="W121" s="102">
        <f t="shared" ref="W121:W128" si="346">-(W$3-(S121*W$3+T121))</f>
        <v>2.0184800000000003</v>
      </c>
      <c r="X121" s="49">
        <v>0.97070000000000001</v>
      </c>
      <c r="Y121" s="11">
        <v>2.3233999999999999</v>
      </c>
      <c r="Z121" s="11">
        <v>0.88049999999999995</v>
      </c>
      <c r="AA121" s="114">
        <f t="shared" ref="AA121:AA132" si="347">Y121/(1-X121)</f>
        <v>79.296928327645062</v>
      </c>
      <c r="AB121" s="115">
        <f>-(AB$3-(X121*AB$3+Y121))</f>
        <v>1.916423</v>
      </c>
      <c r="AV121" t="str">
        <f>A121</f>
        <v>39-061-7001</v>
      </c>
      <c r="AW121">
        <f t="shared" si="327"/>
        <v>1999</v>
      </c>
      <c r="AX121" s="195">
        <f t="shared" ref="AX121:AX123" si="348">I121/N121</f>
        <v>1.3105131065253766</v>
      </c>
      <c r="AY121" s="196">
        <f t="shared" ref="AY121:AY123" si="349">I121/X121</f>
        <v>0.96827032038734928</v>
      </c>
      <c r="AZ121" s="196">
        <f t="shared" ref="AZ121:AZ123" si="350">S121</f>
        <v>5.8500000000000003E-2</v>
      </c>
    </row>
    <row r="122" spans="1:52" x14ac:dyDescent="0.25">
      <c r="A122" s="46"/>
      <c r="B122" s="47"/>
      <c r="C122" s="48">
        <v>2000</v>
      </c>
      <c r="D122" s="48">
        <v>0.97699999999999998</v>
      </c>
      <c r="E122" s="49">
        <v>0.46079999999999999</v>
      </c>
      <c r="F122" s="11">
        <v>0.99790000000000001</v>
      </c>
      <c r="G122" s="89">
        <f t="shared" si="290"/>
        <v>20.034782608695632</v>
      </c>
      <c r="H122" s="90">
        <f t="shared" si="340"/>
        <v>0.1337400000000013</v>
      </c>
      <c r="I122" s="11">
        <v>0.9738</v>
      </c>
      <c r="J122" s="49">
        <v>0.17180000000000001</v>
      </c>
      <c r="K122" s="11">
        <v>0.99339999999999995</v>
      </c>
      <c r="L122" s="22">
        <f t="shared" si="341"/>
        <v>6.5572519083969469</v>
      </c>
      <c r="M122" s="23">
        <f t="shared" si="342"/>
        <v>-7.1860000000000923E-2</v>
      </c>
      <c r="N122" s="11">
        <v>0.96609999999999996</v>
      </c>
      <c r="O122" s="49">
        <v>0.69489999999999996</v>
      </c>
      <c r="P122" s="11">
        <v>0.99709999999999999</v>
      </c>
      <c r="Q122" s="29">
        <f t="shared" si="343"/>
        <v>20.498525073746286</v>
      </c>
      <c r="R122" s="30">
        <f t="shared" si="344"/>
        <v>1.3849000000000444E-2</v>
      </c>
      <c r="S122" s="11">
        <v>1.0214000000000001</v>
      </c>
      <c r="T122" s="49">
        <v>-0.15670000000000001</v>
      </c>
      <c r="U122" s="11">
        <v>0.9677</v>
      </c>
      <c r="V122" s="101">
        <f t="shared" si="345"/>
        <v>7.3224299065420269</v>
      </c>
      <c r="W122" s="102">
        <f t="shared" si="346"/>
        <v>7.6131999999999422E-2</v>
      </c>
      <c r="X122" s="11">
        <v>0.90339999999999998</v>
      </c>
      <c r="Y122" s="49">
        <v>2.2050000000000001</v>
      </c>
      <c r="Z122" s="11">
        <v>0.89190000000000003</v>
      </c>
      <c r="AA122" s="114">
        <f t="shared" si="347"/>
        <v>22.826086956521735</v>
      </c>
      <c r="AB122" s="115">
        <f t="shared" ref="AB122:AB132" si="351">-(AB$3-(X122*AB$3+Y122))</f>
        <v>0.86322599999999916</v>
      </c>
      <c r="AW122">
        <f t="shared" si="327"/>
        <v>2000</v>
      </c>
      <c r="AX122" s="191">
        <f t="shared" si="348"/>
        <v>1.0079701894213851</v>
      </c>
      <c r="AY122" s="185">
        <f t="shared" si="349"/>
        <v>1.0779278282045606</v>
      </c>
      <c r="AZ122" s="185">
        <f t="shared" si="350"/>
        <v>1.0214000000000001</v>
      </c>
    </row>
    <row r="123" spans="1:52" x14ac:dyDescent="0.25">
      <c r="A123" s="46"/>
      <c r="B123" s="47"/>
      <c r="C123" s="48">
        <v>2001</v>
      </c>
      <c r="D123" s="49">
        <v>0.97509999999999997</v>
      </c>
      <c r="E123" s="11">
        <v>0.30740000000000001</v>
      </c>
      <c r="F123" s="11">
        <v>0.99729999999999996</v>
      </c>
      <c r="G123" s="89">
        <f t="shared" si="290"/>
        <v>12.345381526104401</v>
      </c>
      <c r="H123" s="90">
        <f t="shared" si="340"/>
        <v>-4.6678000000001774E-2</v>
      </c>
      <c r="I123" s="49">
        <v>0.9819</v>
      </c>
      <c r="J123" s="11">
        <v>0.15429999999999999</v>
      </c>
      <c r="K123" s="11">
        <v>0.9909</v>
      </c>
      <c r="L123" s="22">
        <f t="shared" si="341"/>
        <v>8.5248618784530361</v>
      </c>
      <c r="M123" s="23">
        <f t="shared" si="342"/>
        <v>-1.4029999999999987E-2</v>
      </c>
      <c r="N123" s="49">
        <v>0.96020000000000005</v>
      </c>
      <c r="O123" s="11">
        <v>0.65990000000000004</v>
      </c>
      <c r="P123" s="11">
        <v>0.99680000000000002</v>
      </c>
      <c r="Q123" s="29">
        <f t="shared" si="343"/>
        <v>16.580402010050275</v>
      </c>
      <c r="R123" s="30">
        <f t="shared" si="344"/>
        <v>-0.13968199999999698</v>
      </c>
      <c r="S123" s="49">
        <v>1.0159</v>
      </c>
      <c r="T123" s="11">
        <v>-0.30780000000000002</v>
      </c>
      <c r="U123" s="11">
        <v>0.92530000000000001</v>
      </c>
      <c r="V123" s="101">
        <f t="shared" si="345"/>
        <v>19.358490566037705</v>
      </c>
      <c r="W123" s="102">
        <f t="shared" si="346"/>
        <v>-0.13480799999999959</v>
      </c>
      <c r="X123" s="49">
        <v>0.96209999999999996</v>
      </c>
      <c r="Y123" s="11">
        <v>1.194</v>
      </c>
      <c r="Z123" s="11">
        <v>0.97340000000000004</v>
      </c>
      <c r="AA123" s="114">
        <f t="shared" si="347"/>
        <v>31.503957783641123</v>
      </c>
      <c r="AB123" s="115">
        <f t="shared" si="351"/>
        <v>0.6675690000000003</v>
      </c>
      <c r="AW123">
        <f t="shared" si="327"/>
        <v>2001</v>
      </c>
      <c r="AX123" s="191">
        <f t="shared" si="348"/>
        <v>1.0225994584461571</v>
      </c>
      <c r="AY123" s="185">
        <f t="shared" si="349"/>
        <v>1.0205799812909262</v>
      </c>
      <c r="AZ123" s="185">
        <f t="shared" si="350"/>
        <v>1.0159</v>
      </c>
    </row>
    <row r="124" spans="1:52" x14ac:dyDescent="0.25">
      <c r="A124" s="46"/>
      <c r="B124" s="47"/>
      <c r="C124" s="48">
        <v>2002</v>
      </c>
      <c r="D124" s="49">
        <v>0.95420000000000005</v>
      </c>
      <c r="E124" s="11">
        <v>-7.46E-2</v>
      </c>
      <c r="F124" s="11">
        <v>0.99780000000000002</v>
      </c>
      <c r="G124" s="89">
        <f t="shared" si="290"/>
        <v>-1.6288209606986916</v>
      </c>
      <c r="H124" s="90">
        <f t="shared" si="340"/>
        <v>-0.72587599999999952</v>
      </c>
      <c r="I124" s="49">
        <v>0.95909999999999995</v>
      </c>
      <c r="J124" s="11">
        <v>-0.24399999999999999</v>
      </c>
      <c r="K124" s="11">
        <v>0.99370000000000003</v>
      </c>
      <c r="L124" s="22">
        <f t="shared" si="341"/>
        <v>-5.9657701711491375</v>
      </c>
      <c r="M124" s="23">
        <f t="shared" si="342"/>
        <v>-0.62437000000000076</v>
      </c>
      <c r="N124" s="49">
        <v>0.95720000000000005</v>
      </c>
      <c r="O124" s="11">
        <v>-0.1024</v>
      </c>
      <c r="P124" s="11">
        <v>0.99550000000000005</v>
      </c>
      <c r="Q124" s="29">
        <f t="shared" si="343"/>
        <v>-2.3925233644859842</v>
      </c>
      <c r="R124" s="30">
        <f t="shared" si="344"/>
        <v>-0.96225199999999944</v>
      </c>
      <c r="S124" s="49">
        <v>0.92759999999999998</v>
      </c>
      <c r="T124" s="11">
        <v>0.44840000000000002</v>
      </c>
      <c r="U124" s="11">
        <v>0.93940000000000001</v>
      </c>
      <c r="V124" s="101">
        <f t="shared" si="345"/>
        <v>6.1933701657458551</v>
      </c>
      <c r="W124" s="102">
        <f t="shared" si="346"/>
        <v>-0.33931200000000139</v>
      </c>
      <c r="X124" s="49">
        <v>1.0089999999999999</v>
      </c>
      <c r="Y124" s="11">
        <v>0.62960000000000005</v>
      </c>
      <c r="Z124" s="11">
        <v>0.92989999999999995</v>
      </c>
      <c r="AA124" s="114">
        <f t="shared" si="347"/>
        <v>-69.955555555556359</v>
      </c>
      <c r="AB124" s="115">
        <f t="shared" si="351"/>
        <v>0.75460999999999778</v>
      </c>
      <c r="AW124">
        <f t="shared" ref="AW124:AW136" si="352">C124</f>
        <v>2002</v>
      </c>
      <c r="AX124" s="191">
        <f t="shared" ref="AX124:AX136" si="353">I124/N124</f>
        <v>1.0019849561220224</v>
      </c>
      <c r="AY124" s="185">
        <f t="shared" ref="AY124:AY136" si="354">I124/X124</f>
        <v>0.95054509415262645</v>
      </c>
      <c r="AZ124" s="185">
        <f t="shared" ref="AZ124:AZ136" si="355">S124</f>
        <v>0.92759999999999998</v>
      </c>
    </row>
    <row r="125" spans="1:52" x14ac:dyDescent="0.25">
      <c r="A125" s="46"/>
      <c r="B125" s="47"/>
      <c r="C125" s="48">
        <v>2003</v>
      </c>
      <c r="D125" s="49">
        <v>0.98850000000000005</v>
      </c>
      <c r="E125" s="11">
        <v>0.1812</v>
      </c>
      <c r="F125" s="11">
        <v>0.99819999999999998</v>
      </c>
      <c r="G125" s="89">
        <f t="shared" si="290"/>
        <v>15.756521739130497</v>
      </c>
      <c r="H125" s="90">
        <f t="shared" si="340"/>
        <v>1.7670000000000741E-2</v>
      </c>
      <c r="I125" s="49">
        <v>0.995</v>
      </c>
      <c r="J125" s="11">
        <v>7.4499999999999997E-2</v>
      </c>
      <c r="K125" s="11">
        <v>0.99309999999999998</v>
      </c>
      <c r="L125" s="22">
        <f t="shared" si="341"/>
        <v>14.899999999999986</v>
      </c>
      <c r="M125" s="23">
        <f t="shared" si="342"/>
        <v>2.8000000000000469E-2</v>
      </c>
      <c r="N125" s="49">
        <v>0.97399999999999998</v>
      </c>
      <c r="O125" s="11">
        <v>0.35780000000000001</v>
      </c>
      <c r="P125" s="11">
        <v>0.99690000000000001</v>
      </c>
      <c r="Q125" s="29">
        <f t="shared" si="343"/>
        <v>13.76153846153845</v>
      </c>
      <c r="R125" s="30">
        <f t="shared" si="344"/>
        <v>-0.1645399999999988</v>
      </c>
      <c r="S125" s="49">
        <v>0.98850000000000005</v>
      </c>
      <c r="T125" s="11">
        <v>-4.99E-2</v>
      </c>
      <c r="U125" s="11">
        <v>0.92020000000000002</v>
      </c>
      <c r="V125" s="101">
        <f t="shared" si="345"/>
        <v>-4.3391304347826258</v>
      </c>
      <c r="W125" s="102">
        <f t="shared" si="346"/>
        <v>-0.17501999999999818</v>
      </c>
      <c r="X125" s="49">
        <v>0.97970000000000002</v>
      </c>
      <c r="Y125" s="11">
        <v>0.49330000000000002</v>
      </c>
      <c r="Z125" s="11">
        <v>0.95569999999999999</v>
      </c>
      <c r="AA125" s="114">
        <f t="shared" si="347"/>
        <v>24.300492610837459</v>
      </c>
      <c r="AB125" s="115">
        <f t="shared" si="351"/>
        <v>0.21133299999999977</v>
      </c>
      <c r="AW125">
        <f t="shared" si="352"/>
        <v>2003</v>
      </c>
      <c r="AX125" s="191">
        <f t="shared" si="353"/>
        <v>1.0215605749486654</v>
      </c>
      <c r="AY125" s="185">
        <f t="shared" si="354"/>
        <v>1.0156170256200878</v>
      </c>
      <c r="AZ125" s="185">
        <f t="shared" si="355"/>
        <v>0.98850000000000005</v>
      </c>
    </row>
    <row r="126" spans="1:52" x14ac:dyDescent="0.25">
      <c r="A126" s="46"/>
      <c r="B126" s="47"/>
      <c r="C126" s="48">
        <v>2004</v>
      </c>
      <c r="D126" s="49">
        <v>0.96989999999999998</v>
      </c>
      <c r="E126" s="11">
        <v>-1.54E-2</v>
      </c>
      <c r="F126" s="11">
        <v>0.998</v>
      </c>
      <c r="G126" s="89">
        <f t="shared" si="290"/>
        <v>-0.51162790697674398</v>
      </c>
      <c r="H126" s="90">
        <f t="shared" si="340"/>
        <v>-0.44342199999999998</v>
      </c>
      <c r="I126" s="49">
        <v>0.97340000000000004</v>
      </c>
      <c r="J126" s="11">
        <v>-0.2858</v>
      </c>
      <c r="K126" s="11">
        <v>0.99270000000000003</v>
      </c>
      <c r="L126" s="22">
        <f t="shared" si="341"/>
        <v>-10.744360902255657</v>
      </c>
      <c r="M126" s="23">
        <f t="shared" si="342"/>
        <v>-0.53317999999999977</v>
      </c>
      <c r="N126" s="49">
        <v>0.95930000000000004</v>
      </c>
      <c r="O126" s="11">
        <v>7.1800000000000003E-2</v>
      </c>
      <c r="P126" s="11">
        <v>0.99550000000000005</v>
      </c>
      <c r="Q126" s="29">
        <f t="shared" si="343"/>
        <v>1.764127764127766</v>
      </c>
      <c r="R126" s="30">
        <f t="shared" si="344"/>
        <v>-0.74586299999999994</v>
      </c>
      <c r="S126" s="49">
        <v>1.0308999999999999</v>
      </c>
      <c r="T126" s="11">
        <v>-0.55720000000000003</v>
      </c>
      <c r="U126" s="11">
        <v>0.92330000000000001</v>
      </c>
      <c r="V126" s="101">
        <f t="shared" si="345"/>
        <v>18.03236245954697</v>
      </c>
      <c r="W126" s="102">
        <f t="shared" si="346"/>
        <v>-0.2210080000000012</v>
      </c>
      <c r="X126" s="49">
        <v>0.99819999999999998</v>
      </c>
      <c r="Y126" s="11">
        <v>0.84109999999999996</v>
      </c>
      <c r="Z126" s="11">
        <v>0.95930000000000004</v>
      </c>
      <c r="AA126" s="114">
        <f t="shared" si="347"/>
        <v>467.27777777777158</v>
      </c>
      <c r="AB126" s="115">
        <f t="shared" si="351"/>
        <v>0.81609800000000021</v>
      </c>
      <c r="AW126">
        <f t="shared" si="352"/>
        <v>2004</v>
      </c>
      <c r="AX126" s="191">
        <f t="shared" si="353"/>
        <v>1.0146982174502241</v>
      </c>
      <c r="AY126" s="185">
        <f t="shared" si="354"/>
        <v>0.97515527950310565</v>
      </c>
      <c r="AZ126" s="185">
        <f t="shared" si="355"/>
        <v>1.0308999999999999</v>
      </c>
    </row>
    <row r="127" spans="1:52" x14ac:dyDescent="0.25">
      <c r="A127" s="46"/>
      <c r="B127" s="47"/>
      <c r="C127" s="48">
        <v>2005</v>
      </c>
      <c r="D127" s="49">
        <v>0.96919999999999995</v>
      </c>
      <c r="E127" s="11">
        <v>-0.58289999999999997</v>
      </c>
      <c r="F127" s="11">
        <v>0.99660000000000004</v>
      </c>
      <c r="G127" s="89">
        <f t="shared" si="290"/>
        <v>-18.925324675324642</v>
      </c>
      <c r="H127" s="90">
        <f t="shared" si="340"/>
        <v>-1.0208760000000012</v>
      </c>
      <c r="I127" s="49">
        <v>0.99470000000000003</v>
      </c>
      <c r="J127" s="11">
        <v>-1.081</v>
      </c>
      <c r="K127" s="11">
        <v>0.99019999999999997</v>
      </c>
      <c r="L127" s="22">
        <f t="shared" si="341"/>
        <v>-203.96226415094449</v>
      </c>
      <c r="M127" s="23">
        <f t="shared" si="342"/>
        <v>-1.1302899999999987</v>
      </c>
      <c r="N127" s="49">
        <v>0.95899999999999996</v>
      </c>
      <c r="O127" s="11">
        <v>-0.45839999999999997</v>
      </c>
      <c r="P127" s="11">
        <v>0.99060000000000004</v>
      </c>
      <c r="Q127" s="29">
        <f t="shared" si="343"/>
        <v>-11.180487804878037</v>
      </c>
      <c r="R127" s="30">
        <f t="shared" si="344"/>
        <v>-1.2820900000000002</v>
      </c>
      <c r="S127" s="49">
        <v>0.96160000000000001</v>
      </c>
      <c r="T127" s="11">
        <v>0.23899999999999999</v>
      </c>
      <c r="U127" s="11">
        <v>0.89449999999999996</v>
      </c>
      <c r="V127" s="101">
        <f t="shared" si="345"/>
        <v>6.2239583333333348</v>
      </c>
      <c r="W127" s="102">
        <f t="shared" si="346"/>
        <v>-0.17879199999999962</v>
      </c>
      <c r="X127" s="49">
        <v>1.0155000000000001</v>
      </c>
      <c r="Y127" s="11">
        <v>0.3196</v>
      </c>
      <c r="Z127" s="11">
        <v>0.97819999999999996</v>
      </c>
      <c r="AA127" s="114">
        <f t="shared" si="347"/>
        <v>-20.619354838709587</v>
      </c>
      <c r="AB127" s="115">
        <f t="shared" si="351"/>
        <v>0.53489500000000056</v>
      </c>
      <c r="AW127">
        <f t="shared" si="352"/>
        <v>2005</v>
      </c>
      <c r="AX127" s="191">
        <f t="shared" si="353"/>
        <v>1.0372262773722629</v>
      </c>
      <c r="AY127" s="185">
        <f t="shared" si="354"/>
        <v>0.97951747907434761</v>
      </c>
      <c r="AZ127" s="185">
        <f t="shared" si="355"/>
        <v>0.96160000000000001</v>
      </c>
    </row>
    <row r="128" spans="1:52" x14ac:dyDescent="0.25">
      <c r="A128" s="46"/>
      <c r="B128" s="47"/>
      <c r="C128" s="48">
        <v>2006</v>
      </c>
      <c r="D128" s="49">
        <v>1.0035000000000001</v>
      </c>
      <c r="E128" s="11">
        <v>-0.40770000000000001</v>
      </c>
      <c r="F128" s="11">
        <v>0.99209999999999998</v>
      </c>
      <c r="G128" s="89">
        <f t="shared" si="290"/>
        <v>116.48571428571233</v>
      </c>
      <c r="H128" s="90">
        <f t="shared" si="340"/>
        <v>-0.35792999999999964</v>
      </c>
      <c r="I128" s="49">
        <v>1.0087999999999999</v>
      </c>
      <c r="J128" s="11">
        <v>-0.70909999999999995</v>
      </c>
      <c r="K128" s="11">
        <v>0.98909999999999998</v>
      </c>
      <c r="L128" s="22">
        <f t="shared" si="341"/>
        <v>80.579545454546192</v>
      </c>
      <c r="M128" s="23">
        <f t="shared" si="342"/>
        <v>-0.62725999999999971</v>
      </c>
      <c r="N128" s="49">
        <v>1.0064</v>
      </c>
      <c r="O128" s="11">
        <v>-0.68179999999999996</v>
      </c>
      <c r="P128" s="11">
        <v>0.99399999999999999</v>
      </c>
      <c r="Q128" s="29">
        <f t="shared" si="343"/>
        <v>106.53125000000064</v>
      </c>
      <c r="R128" s="30">
        <f t="shared" si="344"/>
        <v>-0.55322400000000016</v>
      </c>
      <c r="S128" s="49">
        <v>1.0601</v>
      </c>
      <c r="T128" s="11">
        <v>-0.60109999999999997</v>
      </c>
      <c r="U128" s="11">
        <v>0.9466</v>
      </c>
      <c r="V128" s="101">
        <f t="shared" si="345"/>
        <v>10.001663893510807</v>
      </c>
      <c r="W128" s="102">
        <f t="shared" si="346"/>
        <v>5.2787999999999613E-2</v>
      </c>
      <c r="X128" s="49">
        <v>1.0357000000000001</v>
      </c>
      <c r="Y128" s="11">
        <v>0.34989999999999999</v>
      </c>
      <c r="Z128" s="11">
        <v>0.97250000000000003</v>
      </c>
      <c r="AA128" s="114">
        <f t="shared" si="347"/>
        <v>-9.8011204481792529</v>
      </c>
      <c r="AB128" s="115">
        <f t="shared" si="351"/>
        <v>0.84577300000000122</v>
      </c>
      <c r="AW128">
        <f t="shared" si="352"/>
        <v>2006</v>
      </c>
      <c r="AX128" s="191">
        <f t="shared" si="353"/>
        <v>1.0023847376788553</v>
      </c>
      <c r="AY128" s="185">
        <f t="shared" si="354"/>
        <v>0.97402722796176489</v>
      </c>
      <c r="AZ128" s="185">
        <f t="shared" si="355"/>
        <v>1.0601</v>
      </c>
    </row>
    <row r="129" spans="1:52" x14ac:dyDescent="0.25">
      <c r="A129" s="46"/>
      <c r="B129" s="47"/>
      <c r="C129" s="48">
        <v>2007</v>
      </c>
      <c r="D129" s="49">
        <v>1.0101</v>
      </c>
      <c r="E129" s="11">
        <v>-0.85319999999999996</v>
      </c>
      <c r="F129" s="11">
        <v>0.99129999999999996</v>
      </c>
      <c r="G129" s="89">
        <f t="shared" si="290"/>
        <v>84.47524752475249</v>
      </c>
      <c r="H129" s="90">
        <f t="shared" si="340"/>
        <v>-0.70957799999999871</v>
      </c>
      <c r="I129" s="49"/>
      <c r="J129" s="11"/>
      <c r="K129" s="11"/>
      <c r="L129" s="22"/>
      <c r="M129" s="23"/>
      <c r="N129" s="49"/>
      <c r="O129" s="11"/>
      <c r="P129" s="11"/>
      <c r="Q129" s="29"/>
      <c r="R129" s="30"/>
      <c r="S129" s="49"/>
      <c r="T129" s="11"/>
      <c r="U129" s="11"/>
      <c r="V129" s="101"/>
      <c r="W129" s="102"/>
      <c r="X129" s="49">
        <v>0.94140000000000001</v>
      </c>
      <c r="Y129" s="11">
        <v>0.92379999999999995</v>
      </c>
      <c r="Z129" s="11">
        <v>0.96599999999999997</v>
      </c>
      <c r="AA129" s="114">
        <f t="shared" si="347"/>
        <v>15.764505119453927</v>
      </c>
      <c r="AB129" s="115">
        <f t="shared" si="351"/>
        <v>0.109846000000001</v>
      </c>
      <c r="AW129">
        <f t="shared" si="352"/>
        <v>2007</v>
      </c>
      <c r="AX129" s="191"/>
      <c r="AY129" s="185"/>
      <c r="AZ129" s="185"/>
    </row>
    <row r="130" spans="1:52" x14ac:dyDescent="0.25">
      <c r="A130" s="46"/>
      <c r="B130" s="47"/>
      <c r="C130" s="48">
        <v>2008</v>
      </c>
      <c r="D130" s="49">
        <v>0.98729999999999996</v>
      </c>
      <c r="E130" s="11">
        <v>-0.50139999999999996</v>
      </c>
      <c r="F130" s="11">
        <v>0.99639999999999995</v>
      </c>
      <c r="G130" s="89">
        <f t="shared" si="290"/>
        <v>-39.480314960629777</v>
      </c>
      <c r="H130" s="90">
        <f t="shared" si="340"/>
        <v>-0.68199400000000132</v>
      </c>
      <c r="I130" s="49"/>
      <c r="J130" s="11"/>
      <c r="K130" s="11"/>
      <c r="L130" s="22"/>
      <c r="M130" s="23"/>
      <c r="N130" s="49"/>
      <c r="O130" s="11"/>
      <c r="P130" s="11"/>
      <c r="Q130" s="29"/>
      <c r="R130" s="30"/>
      <c r="S130" s="49"/>
      <c r="T130" s="11"/>
      <c r="U130" s="11"/>
      <c r="V130" s="101"/>
      <c r="W130" s="102"/>
      <c r="X130" s="49">
        <v>1.0136000000000001</v>
      </c>
      <c r="Y130" s="11">
        <v>0.24579999999999999</v>
      </c>
      <c r="Z130" s="11">
        <v>0.9657</v>
      </c>
      <c r="AA130" s="114">
        <f t="shared" si="347"/>
        <v>-18.073529411764632</v>
      </c>
      <c r="AB130" s="115">
        <f t="shared" si="351"/>
        <v>0.43470399999999998</v>
      </c>
      <c r="AW130">
        <f t="shared" si="352"/>
        <v>2008</v>
      </c>
      <c r="AX130" s="191"/>
      <c r="AY130" s="185"/>
      <c r="AZ130" s="185"/>
    </row>
    <row r="131" spans="1:52" x14ac:dyDescent="0.25">
      <c r="A131" s="46"/>
      <c r="B131" s="47"/>
      <c r="C131" s="48">
        <v>2009</v>
      </c>
      <c r="D131" s="49">
        <v>1.0127999999999999</v>
      </c>
      <c r="E131" s="11">
        <v>0.253</v>
      </c>
      <c r="F131" s="11">
        <v>0.99650000000000005</v>
      </c>
      <c r="G131" s="89">
        <f t="shared" si="290"/>
        <v>-19.765625000000121</v>
      </c>
      <c r="H131" s="90">
        <f t="shared" si="340"/>
        <v>0.43501599999999918</v>
      </c>
      <c r="I131" s="49"/>
      <c r="J131" s="11"/>
      <c r="K131" s="11"/>
      <c r="L131" s="22"/>
      <c r="M131" s="23"/>
      <c r="N131" s="49"/>
      <c r="O131" s="11"/>
      <c r="P131" s="11"/>
      <c r="Q131" s="29"/>
      <c r="R131" s="30"/>
      <c r="S131" s="49"/>
      <c r="T131" s="11"/>
      <c r="U131" s="11"/>
      <c r="V131" s="101"/>
      <c r="W131" s="102"/>
      <c r="X131" s="49">
        <v>1.0044</v>
      </c>
      <c r="Y131" s="11">
        <v>0.318</v>
      </c>
      <c r="Z131" s="11">
        <v>0.93389999999999995</v>
      </c>
      <c r="AA131" s="114">
        <f t="shared" si="347"/>
        <v>-72.272727272727934</v>
      </c>
      <c r="AB131" s="115">
        <f t="shared" si="351"/>
        <v>0.37911599999999979</v>
      </c>
      <c r="AW131">
        <f t="shared" si="352"/>
        <v>2009</v>
      </c>
      <c r="AX131" s="191"/>
      <c r="AY131" s="185"/>
      <c r="AZ131" s="185"/>
    </row>
    <row r="132" spans="1:52" x14ac:dyDescent="0.25">
      <c r="A132" s="50"/>
      <c r="B132" s="51"/>
      <c r="C132" s="82">
        <v>2010</v>
      </c>
      <c r="D132" s="79">
        <v>1.0007999999999999</v>
      </c>
      <c r="E132" s="14">
        <v>0.68140000000000001</v>
      </c>
      <c r="F132" s="14">
        <v>0.99739999999999995</v>
      </c>
      <c r="G132" s="96">
        <f t="shared" si="290"/>
        <v>-851.75000000009379</v>
      </c>
      <c r="H132" s="95">
        <f t="shared" si="340"/>
        <v>0.6927759999999985</v>
      </c>
      <c r="I132" s="79"/>
      <c r="J132" s="14"/>
      <c r="K132" s="14"/>
      <c r="L132" s="24"/>
      <c r="M132" s="25"/>
      <c r="N132" s="79"/>
      <c r="O132" s="14"/>
      <c r="P132" s="14"/>
      <c r="Q132" s="31"/>
      <c r="R132" s="32"/>
      <c r="S132" s="79"/>
      <c r="T132" s="14"/>
      <c r="U132" s="14"/>
      <c r="V132" s="103"/>
      <c r="W132" s="107"/>
      <c r="X132" s="79">
        <v>1.0296000000000001</v>
      </c>
      <c r="Y132" s="14">
        <v>0.1351</v>
      </c>
      <c r="Z132" s="14">
        <v>0.9556</v>
      </c>
      <c r="AA132" s="116">
        <f t="shared" si="347"/>
        <v>-4.5641891891891779</v>
      </c>
      <c r="AB132" s="117">
        <f t="shared" si="351"/>
        <v>0.54624399999999973</v>
      </c>
      <c r="AW132">
        <f t="shared" si="352"/>
        <v>2010</v>
      </c>
      <c r="AX132" s="191"/>
      <c r="AY132" s="185"/>
      <c r="AZ132" s="185"/>
    </row>
    <row r="133" spans="1:52" x14ac:dyDescent="0.25">
      <c r="A133" s="73"/>
      <c r="B133" s="80" t="s">
        <v>45</v>
      </c>
      <c r="C133" s="75"/>
      <c r="D133" s="93">
        <f t="shared" ref="D133:E133" si="356">AVERAGE(D121:D132)</f>
        <v>0.98261666666666658</v>
      </c>
      <c r="E133" s="93">
        <f t="shared" si="356"/>
        <v>2.5074999999999997E-2</v>
      </c>
      <c r="F133" s="18">
        <f>GEOMEAN(F121:F132)</f>
        <v>0.99637262263146953</v>
      </c>
      <c r="G133" s="89"/>
      <c r="H133" s="93">
        <f>AVERAGE(H121:H132)</f>
        <v>-0.22211600000000034</v>
      </c>
      <c r="I133" s="110">
        <f t="shared" ref="I133:J133" si="357">AVERAGE(I121:I132)</f>
        <v>0.97832499999999989</v>
      </c>
      <c r="J133" s="110">
        <f t="shared" si="357"/>
        <v>-0.18769999999999998</v>
      </c>
      <c r="K133" s="18">
        <f>GEOMEAN(K121:K132)</f>
        <v>0.99115950466038338</v>
      </c>
      <c r="L133" s="22"/>
      <c r="M133" s="110">
        <f>AVERAGE(M121:M132)</f>
        <v>-0.38927749999999994</v>
      </c>
      <c r="N133" s="110">
        <f>AVERAGE(N121:N132)</f>
        <v>0.93742499999999995</v>
      </c>
      <c r="O133" s="110">
        <f>AVERAGE(O121:O132)</f>
        <v>0.89996249999999978</v>
      </c>
      <c r="P133" s="18">
        <f>GEOMEAN(P122:P132)</f>
        <v>0.99519771073289875</v>
      </c>
      <c r="Q133" s="29"/>
      <c r="R133" s="108">
        <f>AVERAGE(R121:R132)</f>
        <v>-0.35716924999999922</v>
      </c>
      <c r="S133" s="110">
        <f t="shared" ref="S133:T133" si="358">AVERAGE(S121:S132)</f>
        <v>0.88306249999999997</v>
      </c>
      <c r="T133" s="110">
        <f t="shared" si="358"/>
        <v>1.4095875</v>
      </c>
      <c r="U133" s="18">
        <f>GEOMEAN(U122:U132)</f>
        <v>0.93075442537918374</v>
      </c>
      <c r="V133" s="101"/>
      <c r="W133" s="105">
        <f>AVERAGE(W121:W132)</f>
        <v>0.13730749999999992</v>
      </c>
      <c r="X133" s="110">
        <f t="shared" ref="X133:Y133" si="359">AVERAGE(X121:X132)</f>
        <v>0.98860833333333342</v>
      </c>
      <c r="Y133" s="110">
        <f t="shared" si="359"/>
        <v>0.83154999999999968</v>
      </c>
      <c r="Z133" s="18">
        <f>GEOMEAN(Z121:Z132)</f>
        <v>0.94637557688331664</v>
      </c>
      <c r="AA133" s="114"/>
      <c r="AB133" s="118">
        <f>AVERAGE(AB121:AB132)</f>
        <v>0.67331974999999999</v>
      </c>
      <c r="AV133" t="s">
        <v>127</v>
      </c>
      <c r="AX133" s="193">
        <f>AVERAGE(AX122:AX132)</f>
        <v>1.0154892016342247</v>
      </c>
      <c r="AY133" s="193">
        <f t="shared" ref="AY133:AZ133" si="360">AVERAGE(AY122:AY132)</f>
        <v>0.99905284511534564</v>
      </c>
      <c r="AZ133" s="193">
        <f t="shared" si="360"/>
        <v>1.0008571428571429</v>
      </c>
    </row>
    <row r="134" spans="1:52" x14ac:dyDescent="0.25">
      <c r="A134" s="76"/>
      <c r="B134" s="81" t="s">
        <v>46</v>
      </c>
      <c r="C134" s="78"/>
      <c r="D134" s="94">
        <f t="shared" ref="D134:E134" si="361">STDEV(D121:D132)</f>
        <v>2.1942935634103843E-2</v>
      </c>
      <c r="E134" s="94">
        <f t="shared" si="361"/>
        <v>0.52897810940271683</v>
      </c>
      <c r="F134" s="19">
        <f>STDEV(F121:F132)</f>
        <v>2.2708128300436715E-3</v>
      </c>
      <c r="G134" s="91"/>
      <c r="H134" s="94">
        <f>STDEV(H121:H132)</f>
        <v>0.51888956003092868</v>
      </c>
      <c r="I134" s="111">
        <f t="shared" ref="I134:J134" si="362">STDEV(I121:I132)</f>
        <v>2.196918296159418E-2</v>
      </c>
      <c r="J134" s="111">
        <f t="shared" si="362"/>
        <v>0.50201001697461889</v>
      </c>
      <c r="K134" s="19">
        <f>STDEV(K121:K132)</f>
        <v>2.603260318468813E-3</v>
      </c>
      <c r="L134" s="24"/>
      <c r="M134" s="111">
        <f>STDEV(M121:M132)</f>
        <v>0.40689139273099778</v>
      </c>
      <c r="N134" s="111">
        <f>STDEV(N121:N132)</f>
        <v>9.0451514241451106E-2</v>
      </c>
      <c r="O134" s="111">
        <f>STDEV(O121:O132)</f>
        <v>2.3780294981574857</v>
      </c>
      <c r="P134" s="19">
        <f>STDEV(P122:P132)</f>
        <v>2.303620339089458E-3</v>
      </c>
      <c r="Q134" s="31"/>
      <c r="R134" s="109">
        <f>STDEV(R121:R132)</f>
        <v>0.69813220888857697</v>
      </c>
      <c r="S134" s="111">
        <f t="shared" ref="S134:T134" si="363">STDEV(S121:S132)</f>
        <v>0.33576211365233827</v>
      </c>
      <c r="T134" s="111">
        <f t="shared" si="363"/>
        <v>4.399884917143531</v>
      </c>
      <c r="U134" s="19">
        <f>STDEV(U122:U132)</f>
        <v>2.3099350640223643E-2</v>
      </c>
      <c r="V134" s="103"/>
      <c r="W134" s="106">
        <f>STDEV(W121:W132)</f>
        <v>0.77245122955192846</v>
      </c>
      <c r="X134" s="111">
        <f t="shared" ref="X134:Y134" si="364">STDEV(X121:X132)</f>
        <v>3.8840851463687605E-2</v>
      </c>
      <c r="Y134" s="111">
        <f t="shared" si="364"/>
        <v>0.73812466611492755</v>
      </c>
      <c r="Z134" s="19">
        <f>STDEV(Z121:Z132)</f>
        <v>3.1986355992781837E-2</v>
      </c>
      <c r="AA134" s="116"/>
      <c r="AB134" s="119">
        <f>STDEV(AB121:AB132)</f>
        <v>0.46199905611436914</v>
      </c>
      <c r="AV134" t="s">
        <v>128</v>
      </c>
      <c r="AX134" s="193">
        <f>STDEV(AX122:AX132)</f>
        <v>1.2722490653325478E-2</v>
      </c>
      <c r="AY134" s="193">
        <f t="shared" ref="AY134:AZ134" si="365">STDEV(AY122:AY132)</f>
        <v>4.2604890585795203E-2</v>
      </c>
      <c r="AZ134" s="193">
        <f t="shared" si="365"/>
        <v>4.494629599655043E-2</v>
      </c>
    </row>
    <row r="135" spans="1:52" x14ac:dyDescent="0.25">
      <c r="A135" s="46" t="s">
        <v>25</v>
      </c>
      <c r="B135" s="47" t="s">
        <v>26</v>
      </c>
      <c r="C135" s="48">
        <v>2005</v>
      </c>
      <c r="D135" s="49">
        <v>0.97609999999999997</v>
      </c>
      <c r="E135" s="11">
        <v>-1.3749</v>
      </c>
      <c r="F135" s="11">
        <v>0.99719999999999998</v>
      </c>
      <c r="G135" s="89">
        <f t="shared" si="290"/>
        <v>-57.527196652719589</v>
      </c>
      <c r="H135" s="90">
        <f t="shared" ref="H135:H143" si="366">-(H$3-(D135*H$3+E135))</f>
        <v>-1.7147580000000016</v>
      </c>
      <c r="I135" s="49">
        <v>1.0026999999999999</v>
      </c>
      <c r="J135" s="11">
        <v>-1.9864999999999999</v>
      </c>
      <c r="K135" s="11">
        <v>0.98850000000000005</v>
      </c>
      <c r="L135" s="22">
        <f>J135/(1-I135)</f>
        <v>735.74074074076123</v>
      </c>
      <c r="M135" s="23">
        <f t="shared" ref="M135:M136" si="367">-(M$3-(I135*M$3+J135))</f>
        <v>-1.9613899999999997</v>
      </c>
      <c r="N135" s="49">
        <v>0.96450000000000002</v>
      </c>
      <c r="O135" s="11">
        <v>-0.93979999999999997</v>
      </c>
      <c r="P135" s="11">
        <v>0.99399999999999999</v>
      </c>
      <c r="Q135" s="29">
        <f>O135/(1-N135)</f>
        <v>-26.473239436619735</v>
      </c>
      <c r="R135" s="30">
        <f t="shared" ref="R135:R136" si="368">-(R$3-(N135*R$3+O135))</f>
        <v>-1.6529950000000007</v>
      </c>
      <c r="S135" s="49">
        <v>0.95209999999999995</v>
      </c>
      <c r="T135" s="11">
        <v>0.82150000000000001</v>
      </c>
      <c r="U135" s="11">
        <v>0.90200000000000002</v>
      </c>
      <c r="V135" s="101">
        <f>T135/(1-S135)</f>
        <v>17.150313152400816</v>
      </c>
      <c r="W135" s="102">
        <f t="shared" ref="W135:W136" si="369">-(W$3-(S135*W$3+T135))</f>
        <v>0.30034799999999962</v>
      </c>
      <c r="X135" s="49">
        <v>0.92430000000000001</v>
      </c>
      <c r="Y135" s="11">
        <v>0.33710000000000001</v>
      </c>
      <c r="Z135" s="11">
        <v>0.94210000000000005</v>
      </c>
      <c r="AA135" s="114">
        <f t="shared" ref="AA135:AA143" si="370">Y135/(1-X135)</f>
        <v>4.4531043593130786</v>
      </c>
      <c r="AB135" s="115">
        <f>-(AB$3-(X135*AB$3+Y135))</f>
        <v>-0.71437300000000015</v>
      </c>
      <c r="AV135" t="str">
        <f>A135</f>
        <v>39-061-0006</v>
      </c>
      <c r="AW135">
        <f t="shared" si="352"/>
        <v>2005</v>
      </c>
      <c r="AX135" s="191">
        <f t="shared" si="353"/>
        <v>1.0396060134784861</v>
      </c>
      <c r="AY135" s="185">
        <f t="shared" si="354"/>
        <v>1.0848209455804392</v>
      </c>
      <c r="AZ135" s="185">
        <f t="shared" si="355"/>
        <v>0.95209999999999995</v>
      </c>
    </row>
    <row r="136" spans="1:52" x14ac:dyDescent="0.25">
      <c r="A136" s="46"/>
      <c r="B136" s="47"/>
      <c r="C136" s="48">
        <v>2006</v>
      </c>
      <c r="D136" s="49">
        <v>1.0148999999999999</v>
      </c>
      <c r="E136" s="11">
        <v>-1.6403000000000001</v>
      </c>
      <c r="F136" s="11">
        <v>0.99339999999999995</v>
      </c>
      <c r="G136" s="89">
        <f t="shared" si="290"/>
        <v>110.0872483221483</v>
      </c>
      <c r="H136" s="90">
        <f t="shared" si="366"/>
        <v>-1.4284220000000012</v>
      </c>
      <c r="I136" s="49">
        <v>1.0430999999999999</v>
      </c>
      <c r="J136" s="11">
        <v>-2.0781000000000001</v>
      </c>
      <c r="K136" s="11">
        <v>0.99029999999999996</v>
      </c>
      <c r="L136" s="22">
        <f>J136/(1-I136)</f>
        <v>48.215777262181071</v>
      </c>
      <c r="M136" s="23">
        <f t="shared" si="367"/>
        <v>-1.6772700000000009</v>
      </c>
      <c r="N136" s="49">
        <v>1.014</v>
      </c>
      <c r="O136" s="11">
        <v>-1.6665000000000001</v>
      </c>
      <c r="P136" s="11">
        <v>0.99239999999999995</v>
      </c>
      <c r="Q136" s="29">
        <f>O136/(1-N136)</f>
        <v>119.03571428571419</v>
      </c>
      <c r="R136" s="30">
        <f t="shared" si="368"/>
        <v>-1.3852399999999996</v>
      </c>
      <c r="S136" s="49">
        <v>0.95579999999999998</v>
      </c>
      <c r="T136" s="11">
        <v>0.78159999999999996</v>
      </c>
      <c r="U136" s="11">
        <v>0.92759999999999998</v>
      </c>
      <c r="V136" s="101">
        <f>T136/(1-S136)</f>
        <v>17.68325791855203</v>
      </c>
      <c r="W136" s="102">
        <f t="shared" si="369"/>
        <v>0.30070399999999964</v>
      </c>
      <c r="X136" s="49">
        <v>1.0029999999999999</v>
      </c>
      <c r="Y136" s="11">
        <v>-0.28220000000000001</v>
      </c>
      <c r="Z136" s="11">
        <v>0.96889999999999998</v>
      </c>
      <c r="AA136" s="114">
        <f t="shared" si="370"/>
        <v>94.066666666670073</v>
      </c>
      <c r="AB136" s="115">
        <f t="shared" ref="AB136:AB143" si="371">-(AB$3-(X136*AB$3+Y136))</f>
        <v>-0.24053000000000146</v>
      </c>
      <c r="AW136">
        <f t="shared" si="352"/>
        <v>2006</v>
      </c>
      <c r="AX136" s="191">
        <f t="shared" si="353"/>
        <v>1.0286982248520709</v>
      </c>
      <c r="AY136" s="185">
        <f t="shared" si="354"/>
        <v>1.0399800598205384</v>
      </c>
      <c r="AZ136" s="185">
        <f t="shared" si="355"/>
        <v>0.95579999999999998</v>
      </c>
    </row>
    <row r="137" spans="1:52" x14ac:dyDescent="0.25">
      <c r="A137" s="46"/>
      <c r="B137" s="47"/>
      <c r="C137" s="48">
        <v>2007</v>
      </c>
      <c r="D137" s="49">
        <v>1.0763</v>
      </c>
      <c r="E137" s="11">
        <v>-2.0714000000000001</v>
      </c>
      <c r="F137" s="11">
        <v>0.98729999999999996</v>
      </c>
      <c r="G137" s="89">
        <f t="shared" si="290"/>
        <v>27.148099606815194</v>
      </c>
      <c r="H137" s="90">
        <f t="shared" si="366"/>
        <v>-0.9864139999999999</v>
      </c>
      <c r="I137" s="49"/>
      <c r="J137" s="11"/>
      <c r="K137" s="11"/>
      <c r="L137" s="22"/>
      <c r="M137" s="23"/>
      <c r="N137" s="49"/>
      <c r="O137" s="11"/>
      <c r="P137" s="11"/>
      <c r="Q137" s="29"/>
      <c r="R137" s="30"/>
      <c r="S137" s="49"/>
      <c r="T137" s="11"/>
      <c r="U137" s="11"/>
      <c r="V137" s="101"/>
      <c r="W137" s="102"/>
      <c r="X137" s="49">
        <v>0.93869999999999998</v>
      </c>
      <c r="Y137" s="11">
        <v>-0.124</v>
      </c>
      <c r="Z137" s="11">
        <v>0.96199999999999997</v>
      </c>
      <c r="AA137" s="114">
        <f t="shared" si="370"/>
        <v>-2.0228384991843384</v>
      </c>
      <c r="AB137" s="115">
        <f t="shared" si="371"/>
        <v>-0.97545700000000046</v>
      </c>
      <c r="AW137">
        <f t="shared" ref="AW137:AW154" si="372">C137</f>
        <v>2007</v>
      </c>
      <c r="AX137" s="191"/>
      <c r="AY137" s="185"/>
      <c r="AZ137" s="185"/>
    </row>
    <row r="138" spans="1:52" x14ac:dyDescent="0.25">
      <c r="A138" s="46"/>
      <c r="B138" s="47"/>
      <c r="C138" s="48">
        <v>2008</v>
      </c>
      <c r="D138" s="49">
        <v>1.004</v>
      </c>
      <c r="E138" s="11">
        <v>-0.89970000000000006</v>
      </c>
      <c r="F138" s="11">
        <v>0.99780000000000002</v>
      </c>
      <c r="G138" s="89">
        <f t="shared" si="290"/>
        <v>224.92499999999981</v>
      </c>
      <c r="H138" s="90">
        <f t="shared" si="366"/>
        <v>-0.84281999999999968</v>
      </c>
      <c r="I138" s="49"/>
      <c r="J138" s="11"/>
      <c r="K138" s="11"/>
      <c r="L138" s="22"/>
      <c r="M138" s="23"/>
      <c r="N138" s="49"/>
      <c r="O138" s="11"/>
      <c r="P138" s="11"/>
      <c r="Q138" s="29"/>
      <c r="R138" s="30"/>
      <c r="S138" s="49"/>
      <c r="T138" s="11"/>
      <c r="U138" s="11"/>
      <c r="V138" s="101"/>
      <c r="W138" s="102"/>
      <c r="X138" s="49">
        <v>0.93759999999999999</v>
      </c>
      <c r="Y138" s="11">
        <v>0.25240000000000001</v>
      </c>
      <c r="Z138" s="11">
        <v>0.96730000000000005</v>
      </c>
      <c r="AA138" s="114">
        <f t="shared" si="370"/>
        <v>4.0448717948717947</v>
      </c>
      <c r="AB138" s="115">
        <f t="shared" si="371"/>
        <v>-0.61433599999999977</v>
      </c>
      <c r="AW138">
        <f t="shared" si="372"/>
        <v>2008</v>
      </c>
      <c r="AX138" s="191"/>
      <c r="AY138" s="185"/>
      <c r="AZ138" s="185"/>
    </row>
    <row r="139" spans="1:52" x14ac:dyDescent="0.25">
      <c r="A139" s="46"/>
      <c r="B139" s="47"/>
      <c r="C139" s="48">
        <v>2009</v>
      </c>
      <c r="D139" s="49">
        <v>1.0236000000000001</v>
      </c>
      <c r="E139" s="11">
        <v>-0.84609999999999996</v>
      </c>
      <c r="F139" s="11">
        <v>0.996</v>
      </c>
      <c r="G139" s="89">
        <f t="shared" si="290"/>
        <v>35.851694915254136</v>
      </c>
      <c r="H139" s="90">
        <f t="shared" si="366"/>
        <v>-0.51050799999999974</v>
      </c>
      <c r="I139" s="49"/>
      <c r="J139" s="11"/>
      <c r="K139" s="11"/>
      <c r="L139" s="22"/>
      <c r="M139" s="23"/>
      <c r="N139" s="49"/>
      <c r="O139" s="11"/>
      <c r="P139" s="11"/>
      <c r="Q139" s="29"/>
      <c r="R139" s="30"/>
      <c r="S139" s="49"/>
      <c r="T139" s="11"/>
      <c r="U139" s="11"/>
      <c r="V139" s="101"/>
      <c r="W139" s="102"/>
      <c r="X139" s="49">
        <v>0.93510000000000004</v>
      </c>
      <c r="Y139" s="11">
        <v>0.26050000000000001</v>
      </c>
      <c r="Z139" s="11">
        <v>0.90249999999999997</v>
      </c>
      <c r="AA139" s="114">
        <f t="shared" si="370"/>
        <v>4.0138674884437622</v>
      </c>
      <c r="AB139" s="115">
        <f t="shared" si="371"/>
        <v>-0.640960999999999</v>
      </c>
      <c r="AW139">
        <f t="shared" si="372"/>
        <v>2009</v>
      </c>
      <c r="AX139" s="191"/>
      <c r="AY139" s="185"/>
      <c r="AZ139" s="185"/>
    </row>
    <row r="140" spans="1:52" x14ac:dyDescent="0.25">
      <c r="A140" s="46"/>
      <c r="B140" s="47"/>
      <c r="C140" s="48">
        <v>2010</v>
      </c>
      <c r="D140" s="49">
        <v>1.0255000000000001</v>
      </c>
      <c r="E140" s="11">
        <v>-1.1678999999999999</v>
      </c>
      <c r="F140" s="11">
        <v>0.99729999999999996</v>
      </c>
      <c r="G140" s="89">
        <f t="shared" si="290"/>
        <v>45.799999999999855</v>
      </c>
      <c r="H140" s="90">
        <f t="shared" si="366"/>
        <v>-0.80528999999999762</v>
      </c>
      <c r="I140" s="49"/>
      <c r="J140" s="11"/>
      <c r="K140" s="11"/>
      <c r="L140" s="22"/>
      <c r="M140" s="23"/>
      <c r="N140" s="49"/>
      <c r="O140" s="11"/>
      <c r="P140" s="11"/>
      <c r="Q140" s="29"/>
      <c r="R140" s="30"/>
      <c r="S140" s="49"/>
      <c r="T140" s="11"/>
      <c r="U140" s="11"/>
      <c r="V140" s="101"/>
      <c r="W140" s="102"/>
      <c r="X140" s="49">
        <v>0.9909</v>
      </c>
      <c r="Y140" s="11">
        <v>-0.47549999999999998</v>
      </c>
      <c r="Z140" s="11">
        <v>0.93310000000000004</v>
      </c>
      <c r="AA140" s="114">
        <f t="shared" si="370"/>
        <v>-52.25274725274727</v>
      </c>
      <c r="AB140" s="115">
        <f t="shared" si="371"/>
        <v>-0.60189899999999952</v>
      </c>
      <c r="AW140">
        <f t="shared" si="372"/>
        <v>2010</v>
      </c>
      <c r="AX140" s="191"/>
      <c r="AY140" s="185"/>
      <c r="AZ140" s="185"/>
    </row>
    <row r="141" spans="1:52" x14ac:dyDescent="0.25">
      <c r="A141" s="46"/>
      <c r="B141" s="47"/>
      <c r="C141" s="48">
        <v>2011</v>
      </c>
      <c r="D141" s="49">
        <v>0.99770000000000003</v>
      </c>
      <c r="E141" s="11">
        <v>-0.64990000000000003</v>
      </c>
      <c r="F141" s="11">
        <v>0.99529999999999996</v>
      </c>
      <c r="G141" s="89">
        <f t="shared" si="290"/>
        <v>-282.56521739130818</v>
      </c>
      <c r="H141" s="90">
        <f t="shared" si="366"/>
        <v>-0.68260599999999982</v>
      </c>
      <c r="I141" s="49"/>
      <c r="J141" s="11"/>
      <c r="K141" s="11"/>
      <c r="L141" s="22"/>
      <c r="M141" s="23"/>
      <c r="N141" s="49"/>
      <c r="O141" s="11"/>
      <c r="P141" s="11"/>
      <c r="Q141" s="29"/>
      <c r="R141" s="30"/>
      <c r="S141" s="49"/>
      <c r="T141" s="11"/>
      <c r="U141" s="11"/>
      <c r="V141" s="101"/>
      <c r="W141" s="102"/>
      <c r="X141" s="49">
        <v>0.87690000000000001</v>
      </c>
      <c r="Y141" s="11">
        <v>0.80359999999999998</v>
      </c>
      <c r="Z141" s="11">
        <v>0.91790000000000005</v>
      </c>
      <c r="AA141" s="114">
        <f t="shared" si="370"/>
        <v>6.5280259951259145</v>
      </c>
      <c r="AB141" s="115">
        <f t="shared" si="371"/>
        <v>-0.90625900000000037</v>
      </c>
      <c r="AW141">
        <f t="shared" si="372"/>
        <v>2011</v>
      </c>
      <c r="AX141" s="191"/>
      <c r="AY141" s="185"/>
      <c r="AZ141" s="185"/>
    </row>
    <row r="142" spans="1:52" x14ac:dyDescent="0.25">
      <c r="A142" s="46"/>
      <c r="B142" s="47"/>
      <c r="C142" s="48">
        <v>2012</v>
      </c>
      <c r="D142" s="49">
        <v>0.98980000000000001</v>
      </c>
      <c r="E142" s="11">
        <v>-0.43619999999999998</v>
      </c>
      <c r="F142" s="11">
        <v>0.99160000000000004</v>
      </c>
      <c r="G142" s="89">
        <f t="shared" si="290"/>
        <v>-42.764705882352992</v>
      </c>
      <c r="H142" s="90">
        <f t="shared" si="366"/>
        <v>-0.58124399999999987</v>
      </c>
      <c r="I142" s="49"/>
      <c r="J142" s="11"/>
      <c r="K142" s="11"/>
      <c r="L142" s="22"/>
      <c r="M142" s="23"/>
      <c r="N142" s="49"/>
      <c r="O142" s="11"/>
      <c r="P142" s="11"/>
      <c r="Q142" s="29"/>
      <c r="R142" s="30"/>
      <c r="S142" s="49"/>
      <c r="T142" s="11"/>
      <c r="U142" s="11"/>
      <c r="V142" s="101"/>
      <c r="W142" s="102"/>
      <c r="X142" s="49">
        <v>0.24410000000000001</v>
      </c>
      <c r="Y142" s="11">
        <v>8.0694999999999997</v>
      </c>
      <c r="Z142" s="11">
        <v>7.0499999999999993E-2</v>
      </c>
      <c r="AA142" s="114">
        <f t="shared" si="370"/>
        <v>10.675353882788729</v>
      </c>
      <c r="AB142" s="115">
        <f t="shared" si="371"/>
        <v>-2.4299510000000009</v>
      </c>
      <c r="AW142">
        <f t="shared" si="372"/>
        <v>2012</v>
      </c>
      <c r="AX142" s="191"/>
      <c r="AY142" s="185"/>
      <c r="AZ142" s="185"/>
    </row>
    <row r="143" spans="1:52" ht="14.25" customHeight="1" x14ac:dyDescent="0.25">
      <c r="A143" s="50"/>
      <c r="B143" s="51"/>
      <c r="C143" s="82">
        <v>2013</v>
      </c>
      <c r="D143" s="79">
        <v>1.0112000000000001</v>
      </c>
      <c r="E143" s="14">
        <v>-0.34129999999999999</v>
      </c>
      <c r="F143" s="14">
        <v>0.997</v>
      </c>
      <c r="G143" s="96">
        <f t="shared" si="290"/>
        <v>30.473214285714015</v>
      </c>
      <c r="H143" s="95">
        <f t="shared" si="366"/>
        <v>-0.18203599999999831</v>
      </c>
      <c r="I143" s="79"/>
      <c r="J143" s="14"/>
      <c r="K143" s="14"/>
      <c r="L143" s="24"/>
      <c r="M143" s="25"/>
      <c r="N143" s="79"/>
      <c r="O143" s="14"/>
      <c r="P143" s="14"/>
      <c r="Q143" s="31"/>
      <c r="R143" s="32"/>
      <c r="S143" s="79"/>
      <c r="T143" s="14"/>
      <c r="U143" s="14"/>
      <c r="V143" s="103"/>
      <c r="W143" s="107"/>
      <c r="X143" s="79">
        <v>0.46829999999999999</v>
      </c>
      <c r="Y143" s="14">
        <v>7.0465999999999998</v>
      </c>
      <c r="Z143" s="14">
        <v>9.4600000000000004E-2</v>
      </c>
      <c r="AA143" s="116">
        <f t="shared" si="370"/>
        <v>13.252962196727475</v>
      </c>
      <c r="AB143" s="117">
        <f t="shared" si="371"/>
        <v>-0.33871300000000026</v>
      </c>
      <c r="AW143">
        <f t="shared" si="372"/>
        <v>2013</v>
      </c>
      <c r="AX143" s="191"/>
      <c r="AY143" s="185"/>
      <c r="AZ143" s="185"/>
    </row>
    <row r="144" spans="1:52" x14ac:dyDescent="0.25">
      <c r="A144" s="73"/>
      <c r="B144" s="80" t="s">
        <v>45</v>
      </c>
      <c r="C144" s="75"/>
      <c r="D144" s="97">
        <f t="shared" ref="D144:E144" si="373">AVERAGE(D137:D143,D135)</f>
        <v>1.0130250000000001</v>
      </c>
      <c r="E144" s="97">
        <f t="shared" si="373"/>
        <v>-0.9734250000000001</v>
      </c>
      <c r="F144" s="18">
        <f>GEOMEAN(F135:F143)</f>
        <v>0.99476129213129949</v>
      </c>
      <c r="G144" s="89"/>
      <c r="H144" s="97">
        <f>AVERAGE(H137:H143,H135)</f>
        <v>-0.78820949999999956</v>
      </c>
      <c r="I144" s="110">
        <f t="shared" ref="I144:J144" si="374">AVERAGE(I135:I143)</f>
        <v>1.0228999999999999</v>
      </c>
      <c r="J144" s="110">
        <f t="shared" si="374"/>
        <v>-2.0323000000000002</v>
      </c>
      <c r="K144" s="18">
        <f>GEOMEAN(K135:K143)</f>
        <v>0.98939959066092198</v>
      </c>
      <c r="L144" s="22"/>
      <c r="M144" s="110">
        <f>AVERAGE(M135:M143)</f>
        <v>-1.8193300000000003</v>
      </c>
      <c r="N144" s="110">
        <f t="shared" ref="N144:O144" si="375">AVERAGE(N135:N143)</f>
        <v>0.98924999999999996</v>
      </c>
      <c r="O144" s="110">
        <f t="shared" si="375"/>
        <v>-1.30315</v>
      </c>
      <c r="P144" s="18">
        <f>GEOMEAN(P135:P143)</f>
        <v>0.99319967780904961</v>
      </c>
      <c r="Q144" s="29"/>
      <c r="R144" s="108">
        <f>AVERAGE(R135:R143)</f>
        <v>-1.5191175000000001</v>
      </c>
      <c r="S144" s="110">
        <f t="shared" ref="S144:T144" si="376">AVERAGE(S135:S143)</f>
        <v>0.95394999999999996</v>
      </c>
      <c r="T144" s="110">
        <f t="shared" si="376"/>
        <v>0.80154999999999998</v>
      </c>
      <c r="U144" s="18">
        <f>GEOMEAN(U135:U143)</f>
        <v>0.91471044598823725</v>
      </c>
      <c r="V144" s="101"/>
      <c r="W144" s="105">
        <f>AVERAGE(W135:W143)</f>
        <v>0.30052599999999963</v>
      </c>
      <c r="X144" s="110">
        <f t="shared" ref="X144:Y144" si="377">AVERAGE(X135:X143)</f>
        <v>0.81321111111111111</v>
      </c>
      <c r="Y144" s="110">
        <f t="shared" si="377"/>
        <v>1.7653333333333334</v>
      </c>
      <c r="Z144" s="18">
        <f>GEOMEAN(Z135:Z141)</f>
        <v>0.94166747429211439</v>
      </c>
      <c r="AA144" s="114"/>
      <c r="AB144" s="118">
        <f>AVERAGE(AB135:AB141)</f>
        <v>-0.67054500000000006</v>
      </c>
      <c r="AV144" t="s">
        <v>127</v>
      </c>
      <c r="AX144" s="193">
        <f>AVERAGE(AX135:AX143)</f>
        <v>1.0341521191652785</v>
      </c>
      <c r="AY144" s="193">
        <f t="shared" ref="AY144:AZ144" si="378">AVERAGE(AY135:AY143)</f>
        <v>1.0624005027004888</v>
      </c>
      <c r="AZ144" s="193">
        <f t="shared" si="378"/>
        <v>0.95394999999999996</v>
      </c>
    </row>
    <row r="145" spans="1:52" x14ac:dyDescent="0.25">
      <c r="A145" s="76"/>
      <c r="B145" s="81" t="s">
        <v>46</v>
      </c>
      <c r="C145" s="78"/>
      <c r="D145" s="98">
        <f t="shared" ref="D145:E145" si="379">STDEV(D137:D143,D135)</f>
        <v>3.0457640373851323E-2</v>
      </c>
      <c r="E145" s="98">
        <f t="shared" si="379"/>
        <v>0.56303513909625791</v>
      </c>
      <c r="F145" s="19">
        <f>STDEV(F135:F143)</f>
        <v>3.4637407524236051E-3</v>
      </c>
      <c r="G145" s="91"/>
      <c r="H145" s="98">
        <f>STDEV(H137:H143,H135)</f>
        <v>0.44715009456237781</v>
      </c>
      <c r="I145" s="111">
        <f t="shared" ref="I145:J145" si="380">STDEV(I135:I143)</f>
        <v>2.8567113959936514E-2</v>
      </c>
      <c r="J145" s="111">
        <f t="shared" si="380"/>
        <v>6.4770981156687835E-2</v>
      </c>
      <c r="K145" s="19">
        <f>STDEV(K135:K143)</f>
        <v>1.272792206135724E-3</v>
      </c>
      <c r="L145" s="24"/>
      <c r="M145" s="111">
        <f>STDEV(M135:M143)</f>
        <v>0.20090317867072105</v>
      </c>
      <c r="N145" s="111">
        <f t="shared" ref="N145:O145" si="381">STDEV(N135:N143)</f>
        <v>3.5001785668734096E-2</v>
      </c>
      <c r="O145" s="111">
        <f t="shared" si="381"/>
        <v>0.51385449788826409</v>
      </c>
      <c r="P145" s="19">
        <f>STDEV(P135:P143)</f>
        <v>1.1313708498985084E-3</v>
      </c>
      <c r="Q145" s="31"/>
      <c r="R145" s="109">
        <f>STDEV(R135:R143)</f>
        <v>0.18933137619660478</v>
      </c>
      <c r="S145" s="111">
        <f t="shared" ref="S145:T145" si="382">STDEV(S135:S143)</f>
        <v>2.6162950903902515E-3</v>
      </c>
      <c r="T145" s="111">
        <f t="shared" si="382"/>
        <v>2.8213560569343279E-2</v>
      </c>
      <c r="U145" s="19">
        <f>STDEV(U135:U143)</f>
        <v>1.8101933598375586E-2</v>
      </c>
      <c r="V145" s="103"/>
      <c r="W145" s="106">
        <f>STDEV(W135:W143)</f>
        <v>2.5173001410242716E-4</v>
      </c>
      <c r="X145" s="111">
        <f t="shared" ref="X145:Y145" si="383">STDEV(X135:X143)</f>
        <v>0.2676093862537543</v>
      </c>
      <c r="Y145" s="111">
        <f t="shared" si="383"/>
        <v>3.3154161556281281</v>
      </c>
      <c r="Z145" s="19">
        <f>STDEV(Z135:Z141)</f>
        <v>2.5768114294331165E-2</v>
      </c>
      <c r="AA145" s="116"/>
      <c r="AB145" s="119">
        <f>STDEV(AB135:AB141)</f>
        <v>0.23948317595814511</v>
      </c>
      <c r="AV145" t="s">
        <v>128</v>
      </c>
      <c r="AX145" s="193">
        <f>STDEV(AX135:AX143)</f>
        <v>7.7129713054877426E-3</v>
      </c>
      <c r="AY145" s="193">
        <f t="shared" ref="AY145:AZ145" si="384">STDEV(AY135:AY143)</f>
        <v>3.1707294395237111E-2</v>
      </c>
      <c r="AZ145" s="193">
        <f t="shared" si="384"/>
        <v>2.6162950903902515E-3</v>
      </c>
    </row>
    <row r="146" spans="1:52" x14ac:dyDescent="0.25">
      <c r="A146" s="46" t="s">
        <v>27</v>
      </c>
      <c r="B146" s="47" t="s">
        <v>28</v>
      </c>
      <c r="C146" s="48">
        <v>2000</v>
      </c>
      <c r="D146" s="49">
        <v>0.97050000000000003</v>
      </c>
      <c r="E146" s="11">
        <v>0.45340000000000003</v>
      </c>
      <c r="F146" s="11">
        <v>0.99619999999999997</v>
      </c>
      <c r="G146" s="89">
        <f t="shared" si="290"/>
        <v>15.369491525423745</v>
      </c>
      <c r="H146" s="90">
        <f t="shared" ref="H146:H154" si="385">-(H$3-(D146*H$3+E146))</f>
        <v>3.3910000000000551E-2</v>
      </c>
      <c r="I146" s="49">
        <v>0.97070000000000001</v>
      </c>
      <c r="J146" s="11">
        <v>-0.1598</v>
      </c>
      <c r="K146" s="11">
        <v>0.98280000000000001</v>
      </c>
      <c r="L146" s="22">
        <f t="shared" ref="L146:L152" si="386">J146/(1-I146)</f>
        <v>-5.4539249146757696</v>
      </c>
      <c r="M146" s="23">
        <f t="shared" ref="M146:M152" si="387">-(M$3-(I146*M$3+J146))</f>
        <v>-0.43229000000000006</v>
      </c>
      <c r="N146" s="49">
        <v>0.98870000000000002</v>
      </c>
      <c r="O146" s="11">
        <v>0.79139999999999999</v>
      </c>
      <c r="P146" s="11">
        <v>0.99780000000000002</v>
      </c>
      <c r="Q146" s="29">
        <f t="shared" ref="Q146:Q152" si="388">O146/(1-N146)</f>
        <v>70.035398230088646</v>
      </c>
      <c r="R146" s="30">
        <f t="shared" ref="R146:R152" si="389">-(R$3-(N146*R$3+O146))</f>
        <v>0.56438299999999941</v>
      </c>
      <c r="S146" s="49">
        <v>1.0787</v>
      </c>
      <c r="T146" s="11">
        <v>8.1699999999999995E-2</v>
      </c>
      <c r="U146" s="11">
        <v>0.92369999999999997</v>
      </c>
      <c r="V146" s="101">
        <f t="shared" ref="V146:V152" si="390">T146/(1-S146)</f>
        <v>-1.0381194409148666</v>
      </c>
      <c r="W146" s="102">
        <f t="shared" ref="W146:W152" si="391">-(W$3-(S146*W$3+T146))</f>
        <v>0.93795599999999979</v>
      </c>
      <c r="X146" s="49">
        <v>1.0271999999999999</v>
      </c>
      <c r="Y146" s="11">
        <v>0.84140000000000004</v>
      </c>
      <c r="Z146" s="11">
        <v>0.90380000000000005</v>
      </c>
      <c r="AA146" s="114">
        <f t="shared" ref="AA146:AA154" si="392">Y146/(1-X146)</f>
        <v>-30.933823529411889</v>
      </c>
      <c r="AB146" s="115">
        <f>-(AB$3-(X146*AB$3+Y146))</f>
        <v>1.2192079999999983</v>
      </c>
      <c r="AV146" t="str">
        <f>A146</f>
        <v>39-061-0043</v>
      </c>
      <c r="AW146">
        <f t="shared" si="372"/>
        <v>2000</v>
      </c>
      <c r="AX146" s="191">
        <f t="shared" ref="AX146:AX152" si="393">I146/N146</f>
        <v>0.98179427531101449</v>
      </c>
      <c r="AY146" s="185">
        <f t="shared" ref="AY146:AY152" si="394">I146/X146</f>
        <v>0.94499610591900318</v>
      </c>
      <c r="AZ146" s="185">
        <f t="shared" ref="AZ146:AZ152" si="395">S146</f>
        <v>1.0787</v>
      </c>
    </row>
    <row r="147" spans="1:52" x14ac:dyDescent="0.25">
      <c r="A147" s="46"/>
      <c r="B147" s="47"/>
      <c r="C147" s="48">
        <v>2001</v>
      </c>
      <c r="D147" s="85">
        <v>0.76300000000000001</v>
      </c>
      <c r="E147" s="86">
        <v>0.35980000000000001</v>
      </c>
      <c r="F147" s="86">
        <v>0.99529999999999996</v>
      </c>
      <c r="G147" s="89">
        <f t="shared" si="290"/>
        <v>1.5181434599156118</v>
      </c>
      <c r="H147" s="90">
        <f t="shared" si="385"/>
        <v>-3.0103399999999993</v>
      </c>
      <c r="I147" s="49">
        <v>0.9798</v>
      </c>
      <c r="J147" s="11">
        <v>-0.1731</v>
      </c>
      <c r="K147" s="11">
        <v>0.98170000000000002</v>
      </c>
      <c r="L147" s="22">
        <f t="shared" si="386"/>
        <v>-8.569306930693072</v>
      </c>
      <c r="M147" s="23">
        <f t="shared" si="387"/>
        <v>-0.36096000000000039</v>
      </c>
      <c r="N147" s="49">
        <v>0.96860000000000002</v>
      </c>
      <c r="O147" s="11">
        <v>0.82920000000000005</v>
      </c>
      <c r="P147" s="11">
        <v>0.99470000000000003</v>
      </c>
      <c r="Q147" s="29">
        <f t="shared" si="388"/>
        <v>26.407643312101925</v>
      </c>
      <c r="R147" s="30">
        <f t="shared" si="389"/>
        <v>0.19837400000000116</v>
      </c>
      <c r="S147" s="49">
        <v>1.0752999999999999</v>
      </c>
      <c r="T147" s="11">
        <v>-0.28760000000000002</v>
      </c>
      <c r="U147" s="11">
        <v>0.87780000000000002</v>
      </c>
      <c r="V147" s="101">
        <f t="shared" si="390"/>
        <v>3.8193891102257678</v>
      </c>
      <c r="W147" s="102">
        <f t="shared" si="391"/>
        <v>0.53166399999999925</v>
      </c>
      <c r="X147" s="49">
        <v>0.9173</v>
      </c>
      <c r="Y147" s="11">
        <v>1.534</v>
      </c>
      <c r="Z147" s="11">
        <v>0.94089999999999996</v>
      </c>
      <c r="AA147" s="114">
        <f t="shared" si="392"/>
        <v>18.548972188633616</v>
      </c>
      <c r="AB147" s="115">
        <f t="shared" ref="AB147:AB154" si="396">-(AB$3-(X147*AB$3+Y147))</f>
        <v>0.38529700000000133</v>
      </c>
      <c r="AW147">
        <f t="shared" si="372"/>
        <v>2001</v>
      </c>
      <c r="AX147" s="191">
        <f t="shared" si="393"/>
        <v>1.0115630807350815</v>
      </c>
      <c r="AY147" s="185">
        <f t="shared" si="394"/>
        <v>1.0681347432682873</v>
      </c>
      <c r="AZ147" s="185">
        <f t="shared" si="395"/>
        <v>1.0752999999999999</v>
      </c>
    </row>
    <row r="148" spans="1:52" x14ac:dyDescent="0.25">
      <c r="A148" s="46"/>
      <c r="B148" s="47"/>
      <c r="C148" s="48">
        <v>2002</v>
      </c>
      <c r="D148" s="49">
        <v>0.95409999999999995</v>
      </c>
      <c r="E148" s="11">
        <v>0.24490000000000001</v>
      </c>
      <c r="F148" s="11">
        <v>0.99709999999999999</v>
      </c>
      <c r="G148" s="89">
        <f t="shared" si="290"/>
        <v>5.3355119825708002</v>
      </c>
      <c r="H148" s="90">
        <f t="shared" si="385"/>
        <v>-0.40779800000000144</v>
      </c>
      <c r="I148" s="49">
        <v>0.9556</v>
      </c>
      <c r="J148" s="11">
        <v>-0.20569999999999999</v>
      </c>
      <c r="K148" s="11">
        <v>0.98780000000000001</v>
      </c>
      <c r="L148" s="22">
        <f t="shared" si="386"/>
        <v>-4.6328828828828836</v>
      </c>
      <c r="M148" s="23">
        <f t="shared" si="387"/>
        <v>-0.61861999999999995</v>
      </c>
      <c r="N148" s="49">
        <v>0.96540000000000004</v>
      </c>
      <c r="O148" s="11">
        <v>0.30930000000000002</v>
      </c>
      <c r="P148" s="11">
        <v>0.99570000000000003</v>
      </c>
      <c r="Q148" s="29">
        <f t="shared" si="388"/>
        <v>8.9393063583815131</v>
      </c>
      <c r="R148" s="30">
        <f t="shared" si="389"/>
        <v>-0.38581399999999988</v>
      </c>
      <c r="S148" s="49">
        <v>0.98880000000000001</v>
      </c>
      <c r="T148" s="11">
        <v>0.34939999999999999</v>
      </c>
      <c r="U148" s="11">
        <v>0.91159999999999997</v>
      </c>
      <c r="V148" s="101">
        <f t="shared" si="390"/>
        <v>31.196428571428605</v>
      </c>
      <c r="W148" s="102">
        <f t="shared" si="391"/>
        <v>0.22754399999999997</v>
      </c>
      <c r="X148" s="49">
        <v>0.96120000000000005</v>
      </c>
      <c r="Y148" s="11">
        <v>0.86550000000000005</v>
      </c>
      <c r="Z148" s="11">
        <v>0.9617</v>
      </c>
      <c r="AA148" s="114">
        <f t="shared" si="392"/>
        <v>22.306701030927869</v>
      </c>
      <c r="AB148" s="115">
        <f t="shared" si="396"/>
        <v>0.32656800000000175</v>
      </c>
      <c r="AW148">
        <f t="shared" si="372"/>
        <v>2002</v>
      </c>
      <c r="AX148" s="191">
        <f t="shared" si="393"/>
        <v>0.98984876735032112</v>
      </c>
      <c r="AY148" s="185">
        <f t="shared" si="394"/>
        <v>0.99417394923012892</v>
      </c>
      <c r="AZ148" s="185">
        <f t="shared" si="395"/>
        <v>0.98880000000000001</v>
      </c>
    </row>
    <row r="149" spans="1:52" x14ac:dyDescent="0.25">
      <c r="A149" s="46"/>
      <c r="B149" s="47"/>
      <c r="C149" s="48">
        <v>2003</v>
      </c>
      <c r="D149" s="49">
        <v>0.99690000000000001</v>
      </c>
      <c r="E149" s="11">
        <v>0.4652</v>
      </c>
      <c r="F149" s="11">
        <v>0.99670000000000003</v>
      </c>
      <c r="G149" s="89">
        <f t="shared" si="290"/>
        <v>150.06451612903265</v>
      </c>
      <c r="H149" s="90">
        <f t="shared" si="385"/>
        <v>0.42111799999999988</v>
      </c>
      <c r="I149" s="49">
        <v>0.99850000000000005</v>
      </c>
      <c r="J149" s="11">
        <v>0.13719999999999999</v>
      </c>
      <c r="K149" s="11">
        <v>0.98519999999999996</v>
      </c>
      <c r="L149" s="22">
        <f t="shared" si="386"/>
        <v>91.466666666669965</v>
      </c>
      <c r="M149" s="23">
        <f t="shared" si="387"/>
        <v>0.12325000000000053</v>
      </c>
      <c r="N149" s="49">
        <v>0.99409999999999998</v>
      </c>
      <c r="O149" s="11">
        <v>0.6754</v>
      </c>
      <c r="P149" s="11">
        <v>0.99580000000000002</v>
      </c>
      <c r="Q149" s="29">
        <f t="shared" si="388"/>
        <v>114.47457627118612</v>
      </c>
      <c r="R149" s="30">
        <f t="shared" si="389"/>
        <v>0.55686899999999895</v>
      </c>
      <c r="S149" s="49">
        <v>1.0920000000000001</v>
      </c>
      <c r="T149" s="11">
        <v>-0.59650000000000003</v>
      </c>
      <c r="U149" s="11">
        <v>0.90469999999999995</v>
      </c>
      <c r="V149" s="101">
        <f t="shared" si="390"/>
        <v>6.4836956521739078</v>
      </c>
      <c r="W149" s="102">
        <f t="shared" si="391"/>
        <v>0.40446000000000026</v>
      </c>
      <c r="X149" s="49">
        <v>0.9617</v>
      </c>
      <c r="Y149" s="11">
        <v>0.72160000000000002</v>
      </c>
      <c r="Z149" s="11">
        <v>0.91439999999999999</v>
      </c>
      <c r="AA149" s="114">
        <f t="shared" si="392"/>
        <v>18.840731070496084</v>
      </c>
      <c r="AB149" s="115">
        <f t="shared" si="396"/>
        <v>0.18961299999999959</v>
      </c>
      <c r="AW149">
        <f t="shared" si="372"/>
        <v>2003</v>
      </c>
      <c r="AX149" s="191">
        <f t="shared" si="393"/>
        <v>1.0044261140730311</v>
      </c>
      <c r="AY149" s="185">
        <f t="shared" si="394"/>
        <v>1.0382655713840074</v>
      </c>
      <c r="AZ149" s="185">
        <f t="shared" si="395"/>
        <v>1.0920000000000001</v>
      </c>
    </row>
    <row r="150" spans="1:52" x14ac:dyDescent="0.25">
      <c r="A150" s="46"/>
      <c r="B150" s="47"/>
      <c r="C150" s="48">
        <v>2004</v>
      </c>
      <c r="D150" s="49">
        <v>0.98750000000000004</v>
      </c>
      <c r="E150" s="11">
        <v>-0.25269999999999998</v>
      </c>
      <c r="F150" s="11">
        <v>0.99570000000000003</v>
      </c>
      <c r="G150" s="89">
        <f t="shared" si="290"/>
        <v>-20.216000000000069</v>
      </c>
      <c r="H150" s="90">
        <f t="shared" si="385"/>
        <v>-0.43045000000000044</v>
      </c>
      <c r="I150" s="49">
        <v>0.99109999999999998</v>
      </c>
      <c r="J150" s="11">
        <v>-0.65590000000000004</v>
      </c>
      <c r="K150" s="11">
        <v>0.98540000000000005</v>
      </c>
      <c r="L150" s="22">
        <f t="shared" si="386"/>
        <v>-73.696629213482993</v>
      </c>
      <c r="M150" s="23">
        <f t="shared" si="387"/>
        <v>-0.73867000000000083</v>
      </c>
      <c r="N150" s="49">
        <v>0.97860000000000003</v>
      </c>
      <c r="O150" s="11">
        <v>-9.1200000000000003E-2</v>
      </c>
      <c r="P150" s="11">
        <v>0.99450000000000005</v>
      </c>
      <c r="Q150" s="29">
        <f t="shared" si="388"/>
        <v>-4.2616822429906591</v>
      </c>
      <c r="R150" s="30">
        <f t="shared" si="389"/>
        <v>-0.52112599999999887</v>
      </c>
      <c r="S150" s="49">
        <v>1.0496000000000001</v>
      </c>
      <c r="T150" s="11">
        <v>-0.31790000000000002</v>
      </c>
      <c r="U150" s="11">
        <v>0.90449999999999997</v>
      </c>
      <c r="V150" s="101">
        <f t="shared" si="390"/>
        <v>6.4092741935483764</v>
      </c>
      <c r="W150" s="102">
        <f t="shared" si="391"/>
        <v>0.22174800000000161</v>
      </c>
      <c r="X150" s="49">
        <v>1.0163</v>
      </c>
      <c r="Y150" s="11">
        <v>0.53059999999999996</v>
      </c>
      <c r="Z150" s="11">
        <v>0.91949999999999998</v>
      </c>
      <c r="AA150" s="114">
        <f t="shared" si="392"/>
        <v>-32.552147239263839</v>
      </c>
      <c r="AB150" s="115">
        <f t="shared" si="396"/>
        <v>0.75700699999999976</v>
      </c>
      <c r="AW150">
        <f t="shared" si="372"/>
        <v>2004</v>
      </c>
      <c r="AX150" s="191">
        <f t="shared" si="393"/>
        <v>1.012773349683221</v>
      </c>
      <c r="AY150" s="185">
        <f t="shared" si="394"/>
        <v>0.9752041719964577</v>
      </c>
      <c r="AZ150" s="185">
        <f t="shared" si="395"/>
        <v>1.0496000000000001</v>
      </c>
    </row>
    <row r="151" spans="1:52" x14ac:dyDescent="0.25">
      <c r="A151" s="46"/>
      <c r="B151" s="47"/>
      <c r="C151" s="48">
        <v>2005</v>
      </c>
      <c r="D151" s="49">
        <v>0.96779999999999999</v>
      </c>
      <c r="E151" s="11">
        <v>-0.45839999999999997</v>
      </c>
      <c r="F151" s="11">
        <v>0.99670000000000003</v>
      </c>
      <c r="G151" s="89">
        <f t="shared" si="290"/>
        <v>-14.236024844720493</v>
      </c>
      <c r="H151" s="90">
        <f t="shared" si="385"/>
        <v>-0.91628399999999921</v>
      </c>
      <c r="I151" s="49">
        <v>0.99550000000000005</v>
      </c>
      <c r="J151" s="11">
        <v>-1.2484</v>
      </c>
      <c r="K151" s="11">
        <v>0.98609999999999998</v>
      </c>
      <c r="L151" s="22">
        <f t="shared" si="386"/>
        <v>-277.4222222222254</v>
      </c>
      <c r="M151" s="23">
        <f t="shared" si="387"/>
        <v>-1.2902500000000003</v>
      </c>
      <c r="N151" s="49">
        <v>0.97609999999999997</v>
      </c>
      <c r="O151" s="11">
        <v>-0.37640000000000001</v>
      </c>
      <c r="P151" s="11">
        <v>0.99629999999999996</v>
      </c>
      <c r="Q151" s="29">
        <f t="shared" si="388"/>
        <v>-15.748953974895377</v>
      </c>
      <c r="R151" s="30">
        <f t="shared" si="389"/>
        <v>-0.85655099999999962</v>
      </c>
      <c r="S151" s="49">
        <v>1.0456000000000001</v>
      </c>
      <c r="T151" s="11">
        <v>-0.1615</v>
      </c>
      <c r="U151" s="11">
        <v>0.90429999999999999</v>
      </c>
      <c r="V151" s="101">
        <f t="shared" si="390"/>
        <v>3.5416666666666603</v>
      </c>
      <c r="W151" s="102">
        <f t="shared" si="391"/>
        <v>0.33462800000000037</v>
      </c>
      <c r="X151" s="49">
        <v>0.94030000000000002</v>
      </c>
      <c r="Y151" s="11">
        <v>0.73570000000000002</v>
      </c>
      <c r="Z151" s="11">
        <v>0.92900000000000005</v>
      </c>
      <c r="AA151" s="114">
        <f t="shared" si="392"/>
        <v>12.323283082077058</v>
      </c>
      <c r="AB151" s="115">
        <f t="shared" si="396"/>
        <v>-9.3533000000000754E-2</v>
      </c>
      <c r="AW151">
        <f t="shared" si="372"/>
        <v>2005</v>
      </c>
      <c r="AX151" s="191">
        <f t="shared" si="393"/>
        <v>1.019875012806065</v>
      </c>
      <c r="AY151" s="185">
        <f t="shared" si="394"/>
        <v>1.0587046687227482</v>
      </c>
      <c r="AZ151" s="185">
        <f t="shared" si="395"/>
        <v>1.0456000000000001</v>
      </c>
    </row>
    <row r="152" spans="1:52" x14ac:dyDescent="0.25">
      <c r="A152" s="46"/>
      <c r="B152" s="47"/>
      <c r="C152" s="48">
        <v>2006</v>
      </c>
      <c r="D152" s="49">
        <v>1.0148999999999999</v>
      </c>
      <c r="E152" s="11">
        <v>-0.51</v>
      </c>
      <c r="F152" s="11">
        <v>0.99429999999999996</v>
      </c>
      <c r="G152" s="89">
        <f t="shared" si="290"/>
        <v>34.228187919463288</v>
      </c>
      <c r="H152" s="90">
        <f t="shared" si="385"/>
        <v>-0.29812200000000111</v>
      </c>
      <c r="I152" s="49">
        <v>1.0316000000000001</v>
      </c>
      <c r="J152" s="11">
        <v>-0.92830000000000001</v>
      </c>
      <c r="K152" s="11">
        <v>0.98540000000000005</v>
      </c>
      <c r="L152" s="22">
        <f t="shared" si="386"/>
        <v>29.376582278480946</v>
      </c>
      <c r="M152" s="23">
        <f t="shared" si="387"/>
        <v>-0.63441999999999865</v>
      </c>
      <c r="N152" s="49">
        <v>1.0169999999999999</v>
      </c>
      <c r="O152" s="11">
        <v>-0.53590000000000004</v>
      </c>
      <c r="P152" s="11">
        <v>0.99280000000000002</v>
      </c>
      <c r="Q152" s="29">
        <f t="shared" si="388"/>
        <v>31.523529411764887</v>
      </c>
      <c r="R152" s="30">
        <f t="shared" si="389"/>
        <v>-0.19437000000000282</v>
      </c>
      <c r="S152" s="49">
        <v>1.0548999999999999</v>
      </c>
      <c r="T152" s="11">
        <v>-0.15939999999999999</v>
      </c>
      <c r="U152" s="11">
        <v>0.90080000000000005</v>
      </c>
      <c r="V152" s="101">
        <f t="shared" si="390"/>
        <v>2.9034608378870699</v>
      </c>
      <c r="W152" s="102">
        <f t="shared" si="391"/>
        <v>0.43791199999999897</v>
      </c>
      <c r="X152" s="49">
        <v>1.0396000000000001</v>
      </c>
      <c r="Y152" s="11">
        <v>0.17660000000000001</v>
      </c>
      <c r="Z152" s="11">
        <v>0.95289999999999997</v>
      </c>
      <c r="AA152" s="114">
        <f t="shared" si="392"/>
        <v>-4.4595959595959505</v>
      </c>
      <c r="AB152" s="115">
        <f t="shared" si="396"/>
        <v>0.72664400000000207</v>
      </c>
      <c r="AW152">
        <f t="shared" si="372"/>
        <v>2006</v>
      </c>
      <c r="AX152" s="191">
        <f t="shared" si="393"/>
        <v>1.0143559488692233</v>
      </c>
      <c r="AY152" s="185">
        <f t="shared" si="394"/>
        <v>0.99230473258945751</v>
      </c>
      <c r="AZ152" s="185">
        <f t="shared" si="395"/>
        <v>1.0548999999999999</v>
      </c>
    </row>
    <row r="153" spans="1:52" x14ac:dyDescent="0.25">
      <c r="A153" s="46"/>
      <c r="B153" s="47"/>
      <c r="C153" s="48">
        <v>2007</v>
      </c>
      <c r="D153" s="49">
        <v>1.0106999999999999</v>
      </c>
      <c r="E153" s="11">
        <v>-0.6633</v>
      </c>
      <c r="F153" s="11">
        <v>0.9909</v>
      </c>
      <c r="G153" s="89">
        <f t="shared" si="290"/>
        <v>61.990654205607875</v>
      </c>
      <c r="H153" s="90">
        <f t="shared" si="385"/>
        <v>-0.5111460000000001</v>
      </c>
      <c r="I153" s="49"/>
      <c r="J153" s="11"/>
      <c r="K153" s="11"/>
      <c r="L153" s="22"/>
      <c r="M153" s="23"/>
      <c r="N153" s="49"/>
      <c r="O153" s="11"/>
      <c r="P153" s="11"/>
      <c r="Q153" s="29"/>
      <c r="R153" s="30"/>
      <c r="S153" s="49"/>
      <c r="T153" s="11"/>
      <c r="U153" s="11"/>
      <c r="V153" s="101"/>
      <c r="W153" s="102"/>
      <c r="X153" s="49">
        <v>0.90459999999999996</v>
      </c>
      <c r="Y153" s="11">
        <v>1.0666</v>
      </c>
      <c r="Z153" s="11">
        <v>0.95109999999999995</v>
      </c>
      <c r="AA153" s="114">
        <f t="shared" si="392"/>
        <v>11.180293501048213</v>
      </c>
      <c r="AB153" s="115">
        <f t="shared" si="396"/>
        <v>-0.25850600000000057</v>
      </c>
      <c r="AW153">
        <f t="shared" si="372"/>
        <v>2007</v>
      </c>
      <c r="AX153" s="191"/>
      <c r="AY153" s="185"/>
      <c r="AZ153" s="185"/>
    </row>
    <row r="154" spans="1:52" x14ac:dyDescent="0.25">
      <c r="A154" s="50"/>
      <c r="B154" s="51"/>
      <c r="C154" s="82">
        <v>2008</v>
      </c>
      <c r="D154" s="79">
        <v>0.98740000000000006</v>
      </c>
      <c r="E154" s="14">
        <v>-0.5696</v>
      </c>
      <c r="F154" s="14">
        <v>0.99690000000000001</v>
      </c>
      <c r="G154" s="96">
        <f t="shared" si="290"/>
        <v>-45.206349206349408</v>
      </c>
      <c r="H154" s="95">
        <f t="shared" si="385"/>
        <v>-0.74877199999999888</v>
      </c>
      <c r="I154" s="79"/>
      <c r="J154" s="14"/>
      <c r="K154" s="14"/>
      <c r="L154" s="24"/>
      <c r="M154" s="26"/>
      <c r="N154" s="79"/>
      <c r="O154" s="14"/>
      <c r="P154" s="14"/>
      <c r="Q154" s="31"/>
      <c r="R154" s="33"/>
      <c r="S154" s="79"/>
      <c r="T154" s="14"/>
      <c r="U154" s="14"/>
      <c r="V154" s="103"/>
      <c r="W154" s="104"/>
      <c r="X154" s="79">
        <v>1.0027999999999999</v>
      </c>
      <c r="Y154" s="14">
        <v>0.17610000000000001</v>
      </c>
      <c r="Z154" s="14">
        <v>0.90100000000000002</v>
      </c>
      <c r="AA154" s="116">
        <f t="shared" si="392"/>
        <v>-62.892857142859086</v>
      </c>
      <c r="AB154" s="117">
        <f t="shared" si="396"/>
        <v>0.21499199999999874</v>
      </c>
      <c r="AW154">
        <f t="shared" si="372"/>
        <v>2008</v>
      </c>
      <c r="AX154" s="191"/>
      <c r="AY154" s="185"/>
      <c r="AZ154" s="185"/>
    </row>
    <row r="155" spans="1:52" x14ac:dyDescent="0.25">
      <c r="A155" s="73"/>
      <c r="B155" s="80" t="s">
        <v>45</v>
      </c>
      <c r="C155" s="75"/>
      <c r="D155" s="93">
        <f t="shared" ref="D155:E155" si="397">AVERAGE(D148:D154,D146)</f>
        <v>0.98622500000000013</v>
      </c>
      <c r="E155" s="93">
        <f t="shared" si="397"/>
        <v>-0.1613125</v>
      </c>
      <c r="F155" s="18">
        <f>AVERAGE(F148:F154,F146)</f>
        <v>0.99556250000000002</v>
      </c>
      <c r="G155" s="89"/>
      <c r="H155" s="93">
        <f>AVERAGE(H148:H154,H146)</f>
        <v>-0.35719300000000009</v>
      </c>
      <c r="I155" s="110">
        <f t="shared" ref="I155:J155" si="398">AVERAGE(I148:I154,I146)</f>
        <v>0.99049999999999994</v>
      </c>
      <c r="J155" s="110">
        <f t="shared" si="398"/>
        <v>-0.51014999999999999</v>
      </c>
      <c r="K155" s="18">
        <f>AVERAGE(K148:K154,K146)</f>
        <v>0.98545000000000005</v>
      </c>
      <c r="L155" s="22"/>
      <c r="M155" s="110">
        <f>AVERAGE(M148:M154,M146)</f>
        <v>-0.59849999999999992</v>
      </c>
      <c r="N155" s="110">
        <f t="shared" ref="N155:O155" si="399">AVERAGE(N148:N154,N146)</f>
        <v>0.98665000000000003</v>
      </c>
      <c r="O155" s="110">
        <f t="shared" si="399"/>
        <v>0.12876666666666664</v>
      </c>
      <c r="P155" s="18">
        <f>AVERAGE(P148:P154,P146)</f>
        <v>0.99548333333333339</v>
      </c>
      <c r="Q155" s="29"/>
      <c r="R155" s="108">
        <f>AVERAGE(R148:R154,R146)</f>
        <v>-0.13943483333333381</v>
      </c>
      <c r="S155" s="110">
        <f t="shared" ref="S155:T155" si="400">AVERAGE(S148:S154,S146)</f>
        <v>1.0515999999999999</v>
      </c>
      <c r="T155" s="110">
        <f t="shared" si="400"/>
        <v>-0.13403333333333334</v>
      </c>
      <c r="U155" s="18">
        <f>AVERAGE(U148:U154,U146)</f>
        <v>0.90826666666666667</v>
      </c>
      <c r="V155" s="101"/>
      <c r="W155" s="105">
        <f>AVERAGE(W148:W154,W146)</f>
        <v>0.42737466666666685</v>
      </c>
      <c r="X155" s="110">
        <f t="shared" ref="X155:Y155" si="401">AVERAGE(X148:X154,X146)</f>
        <v>0.98171249999999999</v>
      </c>
      <c r="Y155" s="110">
        <f t="shared" si="401"/>
        <v>0.63926250000000007</v>
      </c>
      <c r="Z155" s="18">
        <f>AVERAGE(Z148:Z154,Z146)</f>
        <v>0.92917500000000008</v>
      </c>
      <c r="AA155" s="114"/>
      <c r="AB155" s="118">
        <f>AVERAGE(AB148:AB154,AB146)</f>
        <v>0.38524912499999986</v>
      </c>
      <c r="AV155" t="s">
        <v>127</v>
      </c>
      <c r="AX155" s="193">
        <f>AVERAGE(AX146:AX154)</f>
        <v>1.0049480784039939</v>
      </c>
      <c r="AY155" s="193">
        <f t="shared" ref="AY155:AZ155" si="402">AVERAGE(AY146:AY154)</f>
        <v>1.0102548490157273</v>
      </c>
      <c r="AZ155" s="193">
        <f t="shared" si="402"/>
        <v>1.0549857142857142</v>
      </c>
    </row>
    <row r="156" spans="1:52" x14ac:dyDescent="0.25">
      <c r="A156" s="76"/>
      <c r="B156" s="81" t="s">
        <v>46</v>
      </c>
      <c r="C156" s="78"/>
      <c r="D156" s="94">
        <f t="shared" ref="D156:E156" si="403">STDEV(D148:D154,D146)</f>
        <v>2.1236811033136356E-2</v>
      </c>
      <c r="E156" s="94">
        <f t="shared" si="403"/>
        <v>0.47393244376176658</v>
      </c>
      <c r="F156" s="19">
        <f>STDEV(F148:F154,F146)</f>
        <v>2.0873342534712329E-3</v>
      </c>
      <c r="G156" s="91"/>
      <c r="H156" s="94">
        <f>STDEV(H148:H154,H146)</f>
        <v>0.4242244675667417</v>
      </c>
      <c r="I156" s="111">
        <f t="shared" ref="I156:J156" si="404">STDEV(I148:I154,I146)</f>
        <v>2.603313273503597E-2</v>
      </c>
      <c r="J156" s="111">
        <f t="shared" si="404"/>
        <v>0.52451930279065995</v>
      </c>
      <c r="K156" s="19">
        <f>STDEV(K148:K154,K146)</f>
        <v>1.6146206984923731E-3</v>
      </c>
      <c r="L156" s="24"/>
      <c r="M156" s="111">
        <f>STDEV(M148:M154,M146)</f>
        <v>0.45791037961592468</v>
      </c>
      <c r="N156" s="111">
        <f t="shared" ref="N156:O156" si="405">STDEV(N148:N154,N146)</f>
        <v>1.7935969446896328E-2</v>
      </c>
      <c r="O156" s="111">
        <f t="shared" si="405"/>
        <v>0.55060760861675961</v>
      </c>
      <c r="P156" s="19">
        <f>STDEV(P148:P154,P146)</f>
        <v>1.6940090515303163E-3</v>
      </c>
      <c r="Q156" s="31"/>
      <c r="R156" s="109">
        <f>STDEV(R148:R154,R146)</f>
        <v>0.58375729209027094</v>
      </c>
      <c r="S156" s="111">
        <f t="shared" ref="S156:T156" si="406">STDEV(S148:S154,S146)</f>
        <v>3.5668753833011886E-2</v>
      </c>
      <c r="T156" s="111">
        <f t="shared" si="406"/>
        <v>0.32537022400131616</v>
      </c>
      <c r="U156" s="19">
        <f>STDEV(U148:U154,U146)</f>
        <v>8.3389847503557886E-3</v>
      </c>
      <c r="V156" s="103"/>
      <c r="W156" s="106">
        <f>STDEV(W148:W154,W146)</f>
        <v>0.26538499612952215</v>
      </c>
      <c r="X156" s="111">
        <f t="shared" ref="X156:Y156" si="407">STDEV(X148:X154,X146)</f>
        <v>4.7122407090470241E-2</v>
      </c>
      <c r="Y156" s="111">
        <f t="shared" si="407"/>
        <v>0.32318141715274584</v>
      </c>
      <c r="Z156" s="19">
        <f>STDEV(Z148:Z154,Z146)</f>
        <v>2.3455474536113838E-2</v>
      </c>
      <c r="AA156" s="116"/>
      <c r="AB156" s="119">
        <f>STDEV(AB148:AB154,AB146)</f>
        <v>0.48764729996247952</v>
      </c>
      <c r="AV156" t="s">
        <v>128</v>
      </c>
      <c r="AX156" s="193">
        <f>STDEV(AX146:AX154)</f>
        <v>1.4027798369041406E-2</v>
      </c>
      <c r="AY156" s="193">
        <f t="shared" ref="AY156:AZ156" si="408">STDEV(AY146:AY154)</f>
        <v>4.5734967081413232E-2</v>
      </c>
      <c r="AZ156" s="193">
        <f t="shared" si="408"/>
        <v>3.3770669155912425E-2</v>
      </c>
    </row>
    <row r="157" spans="1:52" x14ac:dyDescent="0.25">
      <c r="A157" s="46" t="s">
        <v>29</v>
      </c>
      <c r="B157" s="47" t="s">
        <v>30</v>
      </c>
      <c r="C157" s="48">
        <v>2000</v>
      </c>
      <c r="D157" s="49">
        <v>0.94499999999999995</v>
      </c>
      <c r="E157" s="11">
        <v>1.306</v>
      </c>
      <c r="F157" s="11">
        <v>0.99399999999999999</v>
      </c>
      <c r="G157" s="89">
        <f t="shared" si="290"/>
        <v>23.745454545454525</v>
      </c>
      <c r="H157" s="90">
        <f t="shared" ref="H157:H162" si="409">(H$3-(D157*H$3+E157))</f>
        <v>-0.52389999999999937</v>
      </c>
      <c r="I157" s="49">
        <v>0.91900000000000004</v>
      </c>
      <c r="J157" s="11">
        <v>0.28599999999999998</v>
      </c>
      <c r="K157" s="11">
        <v>0.97299999999999998</v>
      </c>
      <c r="L157" s="22">
        <f t="shared" ref="L157:L163" si="410">J157/(1-I157)</f>
        <v>3.5308641975308657</v>
      </c>
      <c r="M157" s="23">
        <f t="shared" ref="M157:M163" si="411">(M$3-(I157*M$3+J157))</f>
        <v>0.46729999999999983</v>
      </c>
      <c r="N157" s="49">
        <v>1.002</v>
      </c>
      <c r="O157" s="11">
        <v>2.0739999999999998</v>
      </c>
      <c r="P157" s="11">
        <v>0.997</v>
      </c>
      <c r="Q157" s="29">
        <f t="shared" ref="Q157:Q163" si="412">O157/(1-N157)</f>
        <v>-1036.9999999999991</v>
      </c>
      <c r="R157" s="30">
        <f t="shared" ref="R157:R163" si="413">(R$3-(N157*R$3+O157))</f>
        <v>-2.1141800000000011</v>
      </c>
      <c r="S157" s="49">
        <v>1.1178999999999999</v>
      </c>
      <c r="T157" s="11">
        <v>0.15</v>
      </c>
      <c r="U157" s="11">
        <v>0.873</v>
      </c>
      <c r="V157" s="101">
        <f t="shared" ref="V157:V163" si="414">T157/(1-S157)</f>
        <v>-1.2722646310432582</v>
      </c>
      <c r="W157" s="102">
        <f t="shared" ref="W157:W163" si="415">(W$3-(S157*W$3+T157))</f>
        <v>-1.4327519999999989</v>
      </c>
      <c r="X157" s="49">
        <v>0.99</v>
      </c>
      <c r="Y157" s="11">
        <v>1.1990000000000001</v>
      </c>
      <c r="Z157" s="11">
        <v>0.85599999999999998</v>
      </c>
      <c r="AA157" s="114">
        <f t="shared" ref="AA157:AA170" si="416">Y157/(1-X157)</f>
        <v>119.89999999999991</v>
      </c>
      <c r="AB157" s="115">
        <f>-(AB$3-(X157*AB$3+Y157))</f>
        <v>1.0601000000000003</v>
      </c>
      <c r="AV157" t="str">
        <f>A157</f>
        <v>39-017-0016</v>
      </c>
      <c r="AW157">
        <f t="shared" ref="AW157:AW162" si="417">C157</f>
        <v>2000</v>
      </c>
      <c r="AX157" s="191">
        <f t="shared" ref="AX157:AX162" si="418">I157/N157</f>
        <v>0.91716566866267468</v>
      </c>
      <c r="AY157" s="185">
        <f t="shared" ref="AY157:AY162" si="419">I157/X157</f>
        <v>0.92828282828282838</v>
      </c>
      <c r="AZ157" s="185">
        <f t="shared" ref="AZ157:AZ162" si="420">S157</f>
        <v>1.1178999999999999</v>
      </c>
    </row>
    <row r="158" spans="1:52" x14ac:dyDescent="0.25">
      <c r="A158" s="46"/>
      <c r="B158" s="47"/>
      <c r="C158" s="48">
        <v>2001</v>
      </c>
      <c r="D158" s="49">
        <v>0.99490000000000001</v>
      </c>
      <c r="E158" s="11">
        <v>0.54279999999999995</v>
      </c>
      <c r="F158" s="11">
        <v>0.98519999999999996</v>
      </c>
      <c r="G158" s="89">
        <f t="shared" si="290"/>
        <v>106.43137254901974</v>
      </c>
      <c r="H158" s="90">
        <f t="shared" si="409"/>
        <v>-0.47027800000000042</v>
      </c>
      <c r="I158" s="49">
        <v>0.9889</v>
      </c>
      <c r="J158" s="11">
        <v>1.6899999999999998E-2</v>
      </c>
      <c r="K158" s="11">
        <v>0.97060000000000002</v>
      </c>
      <c r="L158" s="22">
        <f t="shared" si="410"/>
        <v>1.5225225225225225</v>
      </c>
      <c r="M158" s="23">
        <f t="shared" si="411"/>
        <v>8.633000000000024E-2</v>
      </c>
      <c r="N158" s="49">
        <v>0.98370000000000002</v>
      </c>
      <c r="O158" s="11">
        <v>1.5555000000000001</v>
      </c>
      <c r="P158" s="11">
        <v>0.99180000000000001</v>
      </c>
      <c r="Q158" s="29">
        <f t="shared" si="412"/>
        <v>95.429447852760859</v>
      </c>
      <c r="R158" s="30">
        <f t="shared" si="413"/>
        <v>-1.2280329999999999</v>
      </c>
      <c r="S158" s="49">
        <v>1.1268</v>
      </c>
      <c r="T158" s="11">
        <v>-0.12759999999999999</v>
      </c>
      <c r="U158" s="11">
        <v>0.83689999999999998</v>
      </c>
      <c r="V158" s="101">
        <f t="shared" si="414"/>
        <v>1.006309148264984</v>
      </c>
      <c r="W158" s="102">
        <f t="shared" si="415"/>
        <v>-1.2519840000000002</v>
      </c>
      <c r="X158" s="49">
        <v>0.94720000000000004</v>
      </c>
      <c r="Y158" s="11">
        <v>0.98719999999999997</v>
      </c>
      <c r="Z158" s="11">
        <v>0.93279999999999996</v>
      </c>
      <c r="AA158" s="114">
        <f t="shared" si="416"/>
        <v>18.69696969696971</v>
      </c>
      <c r="AB158" s="115">
        <f t="shared" ref="AB158:AB170" si="421">-(AB$3-(X158*AB$3+Y158))</f>
        <v>0.25380799999999937</v>
      </c>
      <c r="AW158">
        <f t="shared" si="417"/>
        <v>2001</v>
      </c>
      <c r="AX158" s="191">
        <f t="shared" si="418"/>
        <v>1.0052861644810409</v>
      </c>
      <c r="AY158" s="185">
        <f t="shared" si="419"/>
        <v>1.0440244932432432</v>
      </c>
      <c r="AZ158" s="185">
        <f t="shared" si="420"/>
        <v>1.1268</v>
      </c>
    </row>
    <row r="159" spans="1:52" x14ac:dyDescent="0.25">
      <c r="A159" s="46"/>
      <c r="B159" s="47"/>
      <c r="C159" s="48">
        <v>2002</v>
      </c>
      <c r="D159" s="49">
        <v>0.94350000000000001</v>
      </c>
      <c r="E159" s="11">
        <v>0.19470000000000001</v>
      </c>
      <c r="F159" s="11">
        <v>0.99399999999999999</v>
      </c>
      <c r="G159" s="89">
        <f t="shared" si="290"/>
        <v>3.4460176991150449</v>
      </c>
      <c r="H159" s="90">
        <f t="shared" si="409"/>
        <v>0.60873000000000133</v>
      </c>
      <c r="I159" s="49">
        <v>0.95199999999999996</v>
      </c>
      <c r="J159" s="11">
        <v>-0.8367</v>
      </c>
      <c r="K159" s="11">
        <v>0.97889999999999999</v>
      </c>
      <c r="L159" s="22">
        <f t="shared" si="410"/>
        <v>-17.431249999999984</v>
      </c>
      <c r="M159" s="23">
        <f t="shared" si="411"/>
        <v>1.283100000000001</v>
      </c>
      <c r="N159" s="49">
        <v>0.97040000000000004</v>
      </c>
      <c r="O159" s="11">
        <v>0.55649999999999999</v>
      </c>
      <c r="P159" s="11">
        <v>0.99039999999999995</v>
      </c>
      <c r="Q159" s="29">
        <f t="shared" si="412"/>
        <v>18.800675675675702</v>
      </c>
      <c r="R159" s="30">
        <f t="shared" si="413"/>
        <v>3.816399999999831E-2</v>
      </c>
      <c r="S159" s="49">
        <v>0.99739999999999995</v>
      </c>
      <c r="T159" s="11">
        <v>1.2801</v>
      </c>
      <c r="U159" s="11">
        <v>0.82930000000000004</v>
      </c>
      <c r="V159" s="101">
        <f t="shared" si="414"/>
        <v>492.346153846145</v>
      </c>
      <c r="W159" s="102">
        <f t="shared" si="415"/>
        <v>-1.2518119999999993</v>
      </c>
      <c r="X159" s="49">
        <v>0.95340000000000003</v>
      </c>
      <c r="Y159" s="11">
        <v>0.96630000000000005</v>
      </c>
      <c r="Z159" s="11">
        <v>0.9345</v>
      </c>
      <c r="AA159" s="114">
        <f t="shared" si="416"/>
        <v>20.736051502145934</v>
      </c>
      <c r="AB159" s="115">
        <f t="shared" si="421"/>
        <v>0.31902600000000092</v>
      </c>
      <c r="AW159">
        <f t="shared" si="417"/>
        <v>2002</v>
      </c>
      <c r="AX159" s="191">
        <f t="shared" si="418"/>
        <v>0.98103874690849124</v>
      </c>
      <c r="AY159" s="185">
        <f t="shared" si="419"/>
        <v>0.99853157121879577</v>
      </c>
      <c r="AZ159" s="185">
        <f t="shared" si="420"/>
        <v>0.99739999999999995</v>
      </c>
    </row>
    <row r="160" spans="1:52" x14ac:dyDescent="0.25">
      <c r="A160" s="46"/>
      <c r="B160" s="47"/>
      <c r="C160" s="48">
        <v>2003</v>
      </c>
      <c r="D160" s="49">
        <v>0.97870000000000001</v>
      </c>
      <c r="E160" s="11">
        <v>0.58350000000000002</v>
      </c>
      <c r="F160" s="11">
        <v>0.99519999999999997</v>
      </c>
      <c r="G160" s="89">
        <f t="shared" si="290"/>
        <v>27.394366197183118</v>
      </c>
      <c r="H160" s="90">
        <f t="shared" si="409"/>
        <v>-0.2806140000000017</v>
      </c>
      <c r="I160" s="49">
        <v>0.98419999999999996</v>
      </c>
      <c r="J160" s="11">
        <v>-0.1825</v>
      </c>
      <c r="K160" s="11">
        <v>0.97919999999999996</v>
      </c>
      <c r="L160" s="22">
        <f t="shared" si="410"/>
        <v>-11.550632911392379</v>
      </c>
      <c r="M160" s="23">
        <f t="shared" si="411"/>
        <v>0.32943999999999996</v>
      </c>
      <c r="N160" s="49">
        <v>0.98770000000000002</v>
      </c>
      <c r="O160" s="11">
        <v>1.2182999999999999</v>
      </c>
      <c r="P160" s="11">
        <v>0.99390000000000001</v>
      </c>
      <c r="Q160" s="29">
        <f t="shared" si="412"/>
        <v>99.048780487805047</v>
      </c>
      <c r="R160" s="30">
        <f t="shared" si="413"/>
        <v>-0.97119299999999953</v>
      </c>
      <c r="S160" s="49">
        <v>1.1128</v>
      </c>
      <c r="T160" s="11">
        <v>2.4299999999999999E-2</v>
      </c>
      <c r="U160" s="11">
        <v>0.86150000000000004</v>
      </c>
      <c r="V160" s="101">
        <f t="shared" si="414"/>
        <v>-0.21542553191489358</v>
      </c>
      <c r="W160" s="102">
        <f t="shared" si="415"/>
        <v>-1.2515640000000001</v>
      </c>
      <c r="X160" s="49">
        <v>1.0226</v>
      </c>
      <c r="Y160" s="11">
        <v>-9.6100000000000005E-2</v>
      </c>
      <c r="Z160" s="11">
        <v>0.88090000000000002</v>
      </c>
      <c r="AA160" s="114">
        <f t="shared" si="416"/>
        <v>4.2522123893805404</v>
      </c>
      <c r="AB160" s="115">
        <f t="shared" si="421"/>
        <v>0.21781399999999884</v>
      </c>
      <c r="AW160">
        <f t="shared" si="417"/>
        <v>2003</v>
      </c>
      <c r="AX160" s="191">
        <f t="shared" si="418"/>
        <v>0.99645641389085748</v>
      </c>
      <c r="AY160" s="185">
        <f t="shared" si="419"/>
        <v>0.96244866027772347</v>
      </c>
      <c r="AZ160" s="185">
        <f t="shared" si="420"/>
        <v>1.1128</v>
      </c>
    </row>
    <row r="161" spans="1:52" x14ac:dyDescent="0.25">
      <c r="A161" s="46"/>
      <c r="B161" s="47"/>
      <c r="C161" s="48">
        <v>2004</v>
      </c>
      <c r="D161" s="49">
        <v>0.96879999999999999</v>
      </c>
      <c r="E161" s="11">
        <v>-0.13270000000000001</v>
      </c>
      <c r="F161" s="11">
        <v>0.99270000000000003</v>
      </c>
      <c r="G161" s="89">
        <f t="shared" si="290"/>
        <v>-4.2532051282051277</v>
      </c>
      <c r="H161" s="90">
        <f t="shared" si="409"/>
        <v>0.57636399999999988</v>
      </c>
      <c r="I161" s="49">
        <v>0.97750000000000004</v>
      </c>
      <c r="J161" s="11">
        <v>-1.1144000000000001</v>
      </c>
      <c r="K161" s="11">
        <v>0.97940000000000005</v>
      </c>
      <c r="L161" s="22">
        <f t="shared" si="410"/>
        <v>-49.528888888888972</v>
      </c>
      <c r="M161" s="23">
        <f t="shared" si="411"/>
        <v>1.3236499999999989</v>
      </c>
      <c r="N161" s="49">
        <v>0.97819999999999996</v>
      </c>
      <c r="O161" s="11">
        <v>0.35620000000000002</v>
      </c>
      <c r="P161" s="11">
        <v>0.9909</v>
      </c>
      <c r="Q161" s="29">
        <f t="shared" si="412"/>
        <v>16.339449541284374</v>
      </c>
      <c r="R161" s="30">
        <f t="shared" si="413"/>
        <v>8.1762000000001223E-2</v>
      </c>
      <c r="S161" s="49">
        <v>1.131</v>
      </c>
      <c r="T161" s="11">
        <v>-0.1797</v>
      </c>
      <c r="U161" s="11">
        <v>0.88</v>
      </c>
      <c r="V161" s="101">
        <f t="shared" si="414"/>
        <v>1.3717557251908397</v>
      </c>
      <c r="W161" s="102">
        <f t="shared" si="415"/>
        <v>-1.2455800000000004</v>
      </c>
      <c r="X161" s="49">
        <v>0.94650000000000001</v>
      </c>
      <c r="Y161" s="11">
        <v>1.0972</v>
      </c>
      <c r="Z161" s="11">
        <v>0.98699999999999999</v>
      </c>
      <c r="AA161" s="114">
        <f t="shared" si="416"/>
        <v>20.508411214953274</v>
      </c>
      <c r="AB161" s="115">
        <f t="shared" si="421"/>
        <v>0.35408500000000132</v>
      </c>
      <c r="AW161">
        <f t="shared" si="417"/>
        <v>2004</v>
      </c>
      <c r="AX161" s="191">
        <f t="shared" si="418"/>
        <v>0.99928439991821716</v>
      </c>
      <c r="AY161" s="185">
        <f t="shared" si="419"/>
        <v>1.0327522451135764</v>
      </c>
      <c r="AZ161" s="185">
        <f t="shared" si="420"/>
        <v>1.131</v>
      </c>
    </row>
    <row r="162" spans="1:52" x14ac:dyDescent="0.25">
      <c r="A162" s="46"/>
      <c r="B162" s="47"/>
      <c r="C162" s="48">
        <v>2005</v>
      </c>
      <c r="D162" s="49">
        <v>0.97130000000000005</v>
      </c>
      <c r="E162" s="11">
        <v>-0.58299999999999996</v>
      </c>
      <c r="F162" s="11">
        <v>0.99170000000000003</v>
      </c>
      <c r="G162" s="89">
        <f t="shared" ref="G162:G175" si="422">E162/(1-D162)</f>
        <v>-20.313588850174252</v>
      </c>
      <c r="H162" s="90">
        <f t="shared" si="409"/>
        <v>0.99111399999999961</v>
      </c>
      <c r="I162" s="49">
        <v>0.99180000000000001</v>
      </c>
      <c r="J162" s="11">
        <v>-1.8122</v>
      </c>
      <c r="K162" s="11">
        <v>0.97009999999999996</v>
      </c>
      <c r="L162" s="22">
        <f t="shared" si="410"/>
        <v>-221.0000000000004</v>
      </c>
      <c r="M162" s="23">
        <f t="shared" si="411"/>
        <v>1.8884599999999994</v>
      </c>
      <c r="N162" s="49">
        <v>0.99339999999999995</v>
      </c>
      <c r="O162" s="11">
        <v>-0.1275</v>
      </c>
      <c r="P162" s="11">
        <v>0.98870000000000002</v>
      </c>
      <c r="Q162" s="29">
        <f t="shared" si="412"/>
        <v>-19.318181818181671</v>
      </c>
      <c r="R162" s="30">
        <f t="shared" si="413"/>
        <v>0.26009400000000227</v>
      </c>
      <c r="S162" s="49">
        <v>1.1383000000000001</v>
      </c>
      <c r="T162" s="11">
        <v>1.3100000000000001E-2</v>
      </c>
      <c r="U162" s="11">
        <v>0.85470000000000002</v>
      </c>
      <c r="V162" s="101">
        <f t="shared" si="414"/>
        <v>-9.4721619667389678E-2</v>
      </c>
      <c r="W162" s="102">
        <f t="shared" si="415"/>
        <v>-1.5178039999999999</v>
      </c>
      <c r="X162" s="49">
        <v>0.98060000000000003</v>
      </c>
      <c r="Y162" s="11">
        <v>0.59050000000000002</v>
      </c>
      <c r="Z162" s="11">
        <v>0.86990000000000001</v>
      </c>
      <c r="AA162" s="114">
        <f t="shared" si="416"/>
        <v>30.43814432989695</v>
      </c>
      <c r="AB162" s="115">
        <f t="shared" si="421"/>
        <v>0.32103400000000093</v>
      </c>
      <c r="AW162">
        <f t="shared" si="417"/>
        <v>2005</v>
      </c>
      <c r="AX162" s="191">
        <f t="shared" si="418"/>
        <v>0.99838936984095039</v>
      </c>
      <c r="AY162" s="185">
        <f t="shared" si="419"/>
        <v>1.0114215786253313</v>
      </c>
      <c r="AZ162" s="185">
        <f t="shared" si="420"/>
        <v>1.1383000000000001</v>
      </c>
    </row>
    <row r="163" spans="1:52" x14ac:dyDescent="0.25">
      <c r="A163" s="46"/>
      <c r="B163" s="47"/>
      <c r="C163" s="48">
        <v>2006</v>
      </c>
      <c r="D163" s="49">
        <v>1.0021</v>
      </c>
      <c r="E163" s="11">
        <v>-0.20660000000000001</v>
      </c>
      <c r="F163" s="11">
        <v>0.9899</v>
      </c>
      <c r="G163" s="89">
        <f t="shared" si="422"/>
        <v>98.38095238095282</v>
      </c>
      <c r="H163" s="90">
        <f t="shared" ref="H163:H170" si="423">(H$3-(D163*H$3+E163))</f>
        <v>0.17673800000000028</v>
      </c>
      <c r="I163" s="49">
        <v>1.0250999999999999</v>
      </c>
      <c r="J163" s="11">
        <v>-1.2198</v>
      </c>
      <c r="K163" s="11">
        <v>0.9708</v>
      </c>
      <c r="L163" s="22">
        <f t="shared" si="410"/>
        <v>48.597609561753181</v>
      </c>
      <c r="M163" s="23">
        <f t="shared" si="411"/>
        <v>0.98637000000000086</v>
      </c>
      <c r="N163" s="49">
        <v>1.0170999999999999</v>
      </c>
      <c r="O163" s="11">
        <v>-2.2200000000000001E-2</v>
      </c>
      <c r="P163" s="11">
        <v>0.9909</v>
      </c>
      <c r="Q163" s="29">
        <f t="shared" si="412"/>
        <v>1.298245614035096</v>
      </c>
      <c r="R163" s="30">
        <f t="shared" si="413"/>
        <v>-0.32133899999999471</v>
      </c>
      <c r="S163" s="49">
        <v>1.1165</v>
      </c>
      <c r="T163" s="11">
        <v>1.04E-2</v>
      </c>
      <c r="U163" s="11">
        <v>0.85799999999999998</v>
      </c>
      <c r="V163" s="101">
        <f t="shared" si="414"/>
        <v>-8.9270386266094376E-2</v>
      </c>
      <c r="W163" s="102">
        <f t="shared" si="415"/>
        <v>-1.2779200000000017</v>
      </c>
      <c r="X163" s="49">
        <v>0.94950000000000001</v>
      </c>
      <c r="Y163" s="11">
        <v>0.93930000000000002</v>
      </c>
      <c r="Z163" s="11">
        <v>0.89459999999999995</v>
      </c>
      <c r="AA163" s="114">
        <f t="shared" si="416"/>
        <v>18.600000000000005</v>
      </c>
      <c r="AB163" s="115">
        <f t="shared" si="421"/>
        <v>0.23785499999999971</v>
      </c>
      <c r="AW163">
        <f t="shared" ref="AW163:AW168" si="424">C163</f>
        <v>2006</v>
      </c>
      <c r="AX163" s="191">
        <f t="shared" ref="AX163" si="425">I163/N163</f>
        <v>1.0078654999508407</v>
      </c>
      <c r="AY163" s="185">
        <f t="shared" ref="AY163" si="426">I163/X163</f>
        <v>1.0796208530805687</v>
      </c>
      <c r="AZ163" s="185">
        <f t="shared" ref="AZ163" si="427">S163</f>
        <v>1.1165</v>
      </c>
    </row>
    <row r="164" spans="1:52" x14ac:dyDescent="0.25">
      <c r="A164" s="46"/>
      <c r="B164" s="47"/>
      <c r="C164" s="48">
        <v>2007</v>
      </c>
      <c r="D164" s="49">
        <v>0.99729999999999996</v>
      </c>
      <c r="E164" s="11">
        <v>-1.0851999999999999</v>
      </c>
      <c r="F164" s="11">
        <v>0.98250000000000004</v>
      </c>
      <c r="G164" s="89">
        <f t="shared" si="422"/>
        <v>-401.92592592592058</v>
      </c>
      <c r="H164" s="90">
        <f t="shared" si="423"/>
        <v>1.1235940000000006</v>
      </c>
      <c r="I164" s="49"/>
      <c r="J164" s="11"/>
      <c r="K164" s="11"/>
      <c r="L164" s="22"/>
      <c r="M164" s="23"/>
      <c r="N164" s="49"/>
      <c r="O164" s="11"/>
      <c r="P164" s="11"/>
      <c r="Q164" s="29"/>
      <c r="R164" s="30"/>
      <c r="S164" s="49"/>
      <c r="T164" s="11"/>
      <c r="U164" s="11"/>
      <c r="V164" s="101"/>
      <c r="W164" s="102"/>
      <c r="X164" s="49">
        <v>0.93279999999999996</v>
      </c>
      <c r="Y164" s="11">
        <v>0.94979999999999998</v>
      </c>
      <c r="Z164" s="11">
        <v>0.89900000000000002</v>
      </c>
      <c r="AA164" s="114">
        <f t="shared" si="416"/>
        <v>14.133928571428564</v>
      </c>
      <c r="AB164" s="115">
        <f t="shared" si="421"/>
        <v>1.639199999999974E-2</v>
      </c>
      <c r="AW164">
        <f t="shared" si="424"/>
        <v>2007</v>
      </c>
      <c r="AX164" s="191"/>
      <c r="AY164" s="185"/>
      <c r="AZ164" s="185"/>
    </row>
    <row r="165" spans="1:52" x14ac:dyDescent="0.25">
      <c r="A165" s="46"/>
      <c r="B165" s="47"/>
      <c r="C165" s="48">
        <v>2008</v>
      </c>
      <c r="D165" s="49">
        <v>1.0009999999999999</v>
      </c>
      <c r="E165" s="11">
        <v>-0.9536</v>
      </c>
      <c r="F165" s="11">
        <v>0.99529999999999996</v>
      </c>
      <c r="G165" s="89">
        <f t="shared" si="422"/>
        <v>953.60000000010507</v>
      </c>
      <c r="H165" s="90">
        <f t="shared" si="423"/>
        <v>0.93938000000000166</v>
      </c>
      <c r="I165" s="49"/>
      <c r="J165" s="11"/>
      <c r="K165" s="11"/>
      <c r="L165" s="22"/>
      <c r="M165" s="23"/>
      <c r="N165" s="49"/>
      <c r="O165" s="11"/>
      <c r="P165" s="11"/>
      <c r="Q165" s="29"/>
      <c r="R165" s="30"/>
      <c r="S165" s="49"/>
      <c r="T165" s="11"/>
      <c r="U165" s="11"/>
      <c r="V165" s="101"/>
      <c r="W165" s="102"/>
      <c r="X165" s="49">
        <v>1.0073000000000001</v>
      </c>
      <c r="Y165" s="11">
        <v>0.57220000000000004</v>
      </c>
      <c r="Z165" s="11">
        <v>0.77049999999999996</v>
      </c>
      <c r="AA165" s="114">
        <f t="shared" si="416"/>
        <v>-78.383561643834724</v>
      </c>
      <c r="AB165" s="115">
        <f t="shared" si="421"/>
        <v>0.67359700000000089</v>
      </c>
      <c r="AW165">
        <f t="shared" si="424"/>
        <v>2008</v>
      </c>
      <c r="AX165" s="191"/>
      <c r="AY165" s="185"/>
      <c r="AZ165" s="185"/>
    </row>
    <row r="166" spans="1:52" x14ac:dyDescent="0.25">
      <c r="A166" s="46"/>
      <c r="B166" s="47"/>
      <c r="C166" s="48">
        <v>2009</v>
      </c>
      <c r="D166" s="49">
        <v>1.0074000000000001</v>
      </c>
      <c r="E166" s="11">
        <v>-0.45419999999999999</v>
      </c>
      <c r="F166" s="11">
        <v>0.99390000000000001</v>
      </c>
      <c r="G166" s="89">
        <f t="shared" si="422"/>
        <v>61.378378378377768</v>
      </c>
      <c r="H166" s="90">
        <f t="shared" si="423"/>
        <v>0.34897199999999984</v>
      </c>
      <c r="I166" s="49"/>
      <c r="J166" s="11"/>
      <c r="K166" s="11"/>
      <c r="L166" s="22"/>
      <c r="M166" s="23"/>
      <c r="N166" s="49"/>
      <c r="O166" s="11"/>
      <c r="P166" s="11"/>
      <c r="Q166" s="29"/>
      <c r="R166" s="30"/>
      <c r="S166" s="49"/>
      <c r="T166" s="11"/>
      <c r="U166" s="11"/>
      <c r="V166" s="101"/>
      <c r="W166" s="102"/>
      <c r="X166" s="49">
        <v>0.94669999999999999</v>
      </c>
      <c r="Y166" s="11">
        <v>1.0831999999999999</v>
      </c>
      <c r="Z166" s="11">
        <v>0.82169999999999999</v>
      </c>
      <c r="AA166" s="114">
        <f t="shared" si="416"/>
        <v>20.322701688555341</v>
      </c>
      <c r="AB166" s="115">
        <f t="shared" si="421"/>
        <v>0.34286299999999947</v>
      </c>
      <c r="AW166">
        <f t="shared" si="424"/>
        <v>2009</v>
      </c>
      <c r="AX166" s="191"/>
      <c r="AY166" s="185"/>
      <c r="AZ166" s="185"/>
    </row>
    <row r="167" spans="1:52" x14ac:dyDescent="0.25">
      <c r="A167" s="46"/>
      <c r="B167" s="47"/>
      <c r="C167" s="48">
        <v>2010</v>
      </c>
      <c r="D167" s="49">
        <v>0.98329999999999995</v>
      </c>
      <c r="E167" s="11">
        <v>-0.60929999999999995</v>
      </c>
      <c r="F167" s="11">
        <v>0.98609999999999998</v>
      </c>
      <c r="G167" s="89">
        <f t="shared" si="422"/>
        <v>-36.485029940119652</v>
      </c>
      <c r="H167" s="90">
        <f t="shared" si="423"/>
        <v>0.84677399999999992</v>
      </c>
      <c r="I167" s="49"/>
      <c r="J167" s="11"/>
      <c r="K167" s="11"/>
      <c r="L167" s="22"/>
      <c r="M167" s="23"/>
      <c r="N167" s="49"/>
      <c r="O167" s="11"/>
      <c r="P167" s="11"/>
      <c r="Q167" s="29"/>
      <c r="R167" s="30"/>
      <c r="S167" s="49"/>
      <c r="T167" s="11"/>
      <c r="U167" s="11"/>
      <c r="V167" s="101"/>
      <c r="W167" s="102"/>
      <c r="X167" s="49">
        <v>1.0339</v>
      </c>
      <c r="Y167" s="11">
        <v>-0.39119999999999999</v>
      </c>
      <c r="Z167" s="11">
        <v>0.82089999999999996</v>
      </c>
      <c r="AA167" s="114">
        <f t="shared" si="416"/>
        <v>11.539823008849543</v>
      </c>
      <c r="AB167" s="115">
        <f t="shared" si="421"/>
        <v>7.9671000000001158E-2</v>
      </c>
      <c r="AW167">
        <f t="shared" si="424"/>
        <v>2010</v>
      </c>
      <c r="AX167" s="191"/>
      <c r="AY167" s="185"/>
      <c r="AZ167" s="185"/>
    </row>
    <row r="168" spans="1:52" x14ac:dyDescent="0.25">
      <c r="A168" s="46"/>
      <c r="B168" s="47"/>
      <c r="C168" s="48">
        <v>2011</v>
      </c>
      <c r="D168" s="49">
        <v>0.96809999999999996</v>
      </c>
      <c r="E168" s="11">
        <v>3.95E-2</v>
      </c>
      <c r="F168" s="11">
        <v>0.99229999999999996</v>
      </c>
      <c r="G168" s="89">
        <f t="shared" si="422"/>
        <v>1.2382445141065817</v>
      </c>
      <c r="H168" s="90">
        <f t="shared" si="423"/>
        <v>0.41411800000000021</v>
      </c>
      <c r="I168" s="49"/>
      <c r="J168" s="11"/>
      <c r="K168" s="11"/>
      <c r="L168" s="22"/>
      <c r="M168" s="23"/>
      <c r="N168" s="49"/>
      <c r="O168" s="11"/>
      <c r="P168" s="11"/>
      <c r="Q168" s="29"/>
      <c r="R168" s="30"/>
      <c r="S168" s="49"/>
      <c r="T168" s="11"/>
      <c r="U168" s="11"/>
      <c r="V168" s="101"/>
      <c r="W168" s="102"/>
      <c r="X168" s="49">
        <v>0.87070000000000003</v>
      </c>
      <c r="Y168" s="11">
        <v>1.7029000000000001</v>
      </c>
      <c r="Z168" s="11">
        <v>0.83520000000000005</v>
      </c>
      <c r="AA168" s="114">
        <f t="shared" si="416"/>
        <v>13.170146945088945</v>
      </c>
      <c r="AB168" s="115">
        <f t="shared" si="421"/>
        <v>-9.3076999999999188E-2</v>
      </c>
      <c r="AW168">
        <f t="shared" si="424"/>
        <v>2011</v>
      </c>
      <c r="AX168" s="191"/>
      <c r="AY168" s="185"/>
      <c r="AZ168" s="185"/>
    </row>
    <row r="169" spans="1:52" x14ac:dyDescent="0.25">
      <c r="A169" s="46"/>
      <c r="B169" s="47"/>
      <c r="C169" s="48">
        <v>2012</v>
      </c>
      <c r="D169" s="49">
        <v>0.97860000000000003</v>
      </c>
      <c r="E169" s="11">
        <v>0.21440000000000001</v>
      </c>
      <c r="F169" s="11">
        <v>0.98870000000000002</v>
      </c>
      <c r="G169" s="89">
        <f t="shared" si="422"/>
        <v>10.018691588785058</v>
      </c>
      <c r="H169" s="90">
        <f t="shared" si="423"/>
        <v>8.9907999999999433E-2</v>
      </c>
      <c r="I169" s="49"/>
      <c r="J169" s="11"/>
      <c r="K169" s="11"/>
      <c r="L169" s="22"/>
      <c r="M169" s="23"/>
      <c r="N169" s="49"/>
      <c r="O169" s="11"/>
      <c r="P169" s="11"/>
      <c r="Q169" s="29"/>
      <c r="R169" s="30"/>
      <c r="S169" s="49"/>
      <c r="T169" s="11"/>
      <c r="U169" s="11"/>
      <c r="V169" s="101"/>
      <c r="W169" s="102"/>
      <c r="X169" s="49">
        <v>0.2424</v>
      </c>
      <c r="Y169" s="11">
        <v>8.5271000000000008</v>
      </c>
      <c r="Z169" s="11">
        <v>5.8099999999999999E-2</v>
      </c>
      <c r="AA169" s="114">
        <f t="shared" si="416"/>
        <v>11.255411826821542</v>
      </c>
      <c r="AB169" s="115">
        <f t="shared" si="421"/>
        <v>-1.995963999999999</v>
      </c>
      <c r="AW169">
        <f t="shared" ref="AW169:AW174" si="428">C169</f>
        <v>2012</v>
      </c>
      <c r="AX169" s="191"/>
      <c r="AY169" s="185"/>
      <c r="AZ169" s="185"/>
    </row>
    <row r="170" spans="1:52" x14ac:dyDescent="0.25">
      <c r="A170" s="50"/>
      <c r="B170" s="51"/>
      <c r="C170" s="82">
        <v>2013</v>
      </c>
      <c r="D170" s="79">
        <v>0.99509999999999998</v>
      </c>
      <c r="E170" s="14">
        <v>-0.60289999999999999</v>
      </c>
      <c r="F170" s="14">
        <v>0.99509999999999998</v>
      </c>
      <c r="G170" s="91">
        <f t="shared" si="422"/>
        <v>-123.04081632653022</v>
      </c>
      <c r="H170" s="92">
        <f t="shared" si="423"/>
        <v>0.67257799999999968</v>
      </c>
      <c r="I170" s="79"/>
      <c r="J170" s="14"/>
      <c r="K170" s="14"/>
      <c r="L170" s="24"/>
      <c r="M170" s="25"/>
      <c r="N170" s="79"/>
      <c r="O170" s="14"/>
      <c r="P170" s="14"/>
      <c r="Q170" s="31"/>
      <c r="R170" s="32"/>
      <c r="S170" s="79"/>
      <c r="T170" s="14"/>
      <c r="U170" s="14"/>
      <c r="V170" s="103"/>
      <c r="W170" s="107"/>
      <c r="X170" s="79">
        <v>0.48899999999999999</v>
      </c>
      <c r="Y170" s="14">
        <v>7.4843000000000002</v>
      </c>
      <c r="Z170" s="14">
        <v>9.2700000000000005E-2</v>
      </c>
      <c r="AA170" s="116">
        <f t="shared" si="416"/>
        <v>14.646379647749511</v>
      </c>
      <c r="AB170" s="120">
        <f t="shared" si="421"/>
        <v>0.38650999999999947</v>
      </c>
      <c r="AW170">
        <f t="shared" si="428"/>
        <v>2013</v>
      </c>
      <c r="AX170" s="191"/>
      <c r="AY170" s="185"/>
      <c r="AZ170" s="185"/>
    </row>
    <row r="171" spans="1:52" x14ac:dyDescent="0.25">
      <c r="A171" s="73"/>
      <c r="B171" s="80" t="s">
        <v>45</v>
      </c>
      <c r="C171" s="75"/>
      <c r="D171" s="93">
        <f t="shared" ref="D171:E171" si="429">AVERAGE(D157:D170)</f>
        <v>0.98107857142857147</v>
      </c>
      <c r="E171" s="93">
        <f t="shared" si="429"/>
        <v>-0.12475714285714286</v>
      </c>
      <c r="F171" s="18">
        <f>GEOMEAN(F157:F170)</f>
        <v>0.99117775670213171</v>
      </c>
      <c r="G171" s="89"/>
      <c r="H171" s="93">
        <f>AVERAGE(H157:H170)</f>
        <v>0.39381985714285722</v>
      </c>
      <c r="I171" s="110">
        <f t="shared" ref="I171:J171" si="430">AVERAGE(I157:I170)</f>
        <v>0.97692857142857137</v>
      </c>
      <c r="J171" s="110">
        <f t="shared" si="430"/>
        <v>-0.69467142857142861</v>
      </c>
      <c r="K171" s="18">
        <f>GEOMEAN(K157:K170)</f>
        <v>0.97456293560931107</v>
      </c>
      <c r="L171" s="22"/>
      <c r="M171" s="110">
        <f>AVERAGE(M157:M170)</f>
        <v>0.90923571428571426</v>
      </c>
      <c r="N171" s="110">
        <f t="shared" ref="N171:O171" si="431">AVERAGE(N157:N170)</f>
        <v>0.99035714285714305</v>
      </c>
      <c r="O171" s="110">
        <f t="shared" si="431"/>
        <v>0.80154285714285722</v>
      </c>
      <c r="P171" s="18">
        <f>GEOMEAN(P157:P170)</f>
        <v>0.99193965761938241</v>
      </c>
      <c r="Q171" s="29"/>
      <c r="R171" s="108">
        <f>AVERAGE(R157:R170)</f>
        <v>-0.60781785714285619</v>
      </c>
      <c r="S171" s="110">
        <f t="shared" ref="S171:T171" si="432">AVERAGE(S157:S170)</f>
        <v>1.1058142857142859</v>
      </c>
      <c r="T171" s="110">
        <f t="shared" si="432"/>
        <v>0.16722857142857145</v>
      </c>
      <c r="U171" s="18">
        <f>GEOMEAN(U157:U170)</f>
        <v>0.85603437232375501</v>
      </c>
      <c r="V171" s="101"/>
      <c r="W171" s="105">
        <f>AVERAGE(W157:W170)</f>
        <v>-1.3184880000000001</v>
      </c>
      <c r="X171" s="110">
        <f t="shared" ref="X171:Y171" si="433">AVERAGE(X157:X170)</f>
        <v>0.87947142857142857</v>
      </c>
      <c r="Y171" s="110">
        <f t="shared" si="433"/>
        <v>1.829407142857143</v>
      </c>
      <c r="Z171" s="18">
        <f>GEOMEAN(Z157:Z168)</f>
        <v>0.87339190665667887</v>
      </c>
      <c r="AA171" s="114"/>
      <c r="AB171" s="118">
        <f>AVERAGE(AB157:AB168)</f>
        <v>0.31526400000000027</v>
      </c>
      <c r="AV171" t="s">
        <v>127</v>
      </c>
      <c r="AX171" s="193">
        <f>AVERAGE(AX157:AX170)</f>
        <v>0.98649803766472466</v>
      </c>
      <c r="AY171" s="193">
        <f t="shared" ref="AY171:AZ171" si="434">AVERAGE(AY157:AY170)</f>
        <v>1.0081546042631524</v>
      </c>
      <c r="AZ171" s="193">
        <f t="shared" si="434"/>
        <v>1.1058142857142859</v>
      </c>
    </row>
    <row r="172" spans="1:52" x14ac:dyDescent="0.25">
      <c r="A172" s="76"/>
      <c r="B172" s="81" t="s">
        <v>46</v>
      </c>
      <c r="C172" s="78"/>
      <c r="D172" s="94">
        <f t="shared" ref="D172:E172" si="435">STDEV(D157:D170)</f>
        <v>2.0244132238994343E-2</v>
      </c>
      <c r="E172" s="94">
        <f t="shared" si="435"/>
        <v>0.65846566140744744</v>
      </c>
      <c r="F172" s="19">
        <f>STDEV(F157:F170)</f>
        <v>4.1169176563311208E-3</v>
      </c>
      <c r="G172" s="91"/>
      <c r="H172" s="94">
        <f>STDEV(H157:H170)</f>
        <v>0.53601054227317058</v>
      </c>
      <c r="I172" s="111">
        <f t="shared" ref="I172:J172" si="436">STDEV(I157:I170)</f>
        <v>3.3454731318888903E-2</v>
      </c>
      <c r="J172" s="111">
        <f t="shared" si="436"/>
        <v>0.75843525699140524</v>
      </c>
      <c r="K172" s="19">
        <f>STDEV(K157:K170)</f>
        <v>4.3957230295346185E-3</v>
      </c>
      <c r="L172" s="24"/>
      <c r="M172" s="111">
        <f>STDEV(M157:M170)</f>
        <v>0.64355622191219986</v>
      </c>
      <c r="N172" s="111">
        <f t="shared" ref="N172:O172" si="437">STDEV(N157:N170)</f>
        <v>1.5585554972779208E-2</v>
      </c>
      <c r="O172" s="111">
        <f t="shared" si="437"/>
        <v>0.83279992166414707</v>
      </c>
      <c r="P172" s="19">
        <f>STDEV(P157:P170)</f>
        <v>2.7232683445063714E-3</v>
      </c>
      <c r="Q172" s="31"/>
      <c r="R172" s="109">
        <f>STDEV(R157:R170)</f>
        <v>0.86737047926504729</v>
      </c>
      <c r="S172" s="111">
        <f t="shared" ref="S172:T172" si="438">STDEV(S157:S170)</f>
        <v>4.8635975319079365E-2</v>
      </c>
      <c r="T172" s="111">
        <f t="shared" si="438"/>
        <v>0.50246763648446624</v>
      </c>
      <c r="U172" s="19">
        <f>STDEV(U157:U170)</f>
        <v>1.8158377313699223E-2</v>
      </c>
      <c r="V172" s="103"/>
      <c r="W172" s="106">
        <f>STDEV(W157:W170)</f>
        <v>0.11037191778104881</v>
      </c>
      <c r="X172" s="111">
        <f t="shared" ref="X172:Y172" si="439">STDEV(X157:X170)</f>
        <v>0.22673868194489866</v>
      </c>
      <c r="Y172" s="111">
        <f t="shared" si="439"/>
        <v>2.6763590834922</v>
      </c>
      <c r="Z172" s="19">
        <f>STDEV(Z157:Z168)</f>
        <v>5.9603470002707368E-2</v>
      </c>
      <c r="AA172" s="116"/>
      <c r="AB172" s="119">
        <f>STDEV(AB157:AB168)</f>
        <v>0.30396408702375</v>
      </c>
      <c r="AV172" t="s">
        <v>128</v>
      </c>
      <c r="AX172" s="193">
        <f>STDEV(AX157:AX170)</f>
        <v>3.1755334193581237E-2</v>
      </c>
      <c r="AY172" s="193">
        <f t="shared" ref="AY172:AZ172" si="440">STDEV(AY157:AY170)</f>
        <v>5.0942659581123637E-2</v>
      </c>
      <c r="AZ172" s="193">
        <f t="shared" si="440"/>
        <v>4.8635975319079365E-2</v>
      </c>
    </row>
    <row r="173" spans="1:52" x14ac:dyDescent="0.25">
      <c r="A173" s="46" t="s">
        <v>31</v>
      </c>
      <c r="B173" s="47" t="s">
        <v>32</v>
      </c>
      <c r="C173" s="48">
        <v>2011</v>
      </c>
      <c r="D173" s="49">
        <v>1.0217000000000001</v>
      </c>
      <c r="E173" s="11">
        <v>-1.1674</v>
      </c>
      <c r="F173" s="11">
        <v>0.96560000000000001</v>
      </c>
      <c r="G173" s="89">
        <f t="shared" si="422"/>
        <v>53.797235023041345</v>
      </c>
      <c r="H173" s="90">
        <f>-(H$3-(D173*H$3+E173))</f>
        <v>-0.85882600000000053</v>
      </c>
      <c r="I173" s="49"/>
      <c r="J173" s="11"/>
      <c r="K173" s="11"/>
      <c r="L173" s="22"/>
      <c r="M173" s="23"/>
      <c r="N173" s="49"/>
      <c r="O173" s="11"/>
      <c r="P173" s="11"/>
      <c r="Q173" s="29"/>
      <c r="R173" s="30"/>
      <c r="S173" s="49"/>
      <c r="T173" s="11"/>
      <c r="U173" s="11"/>
      <c r="V173" s="101"/>
      <c r="W173" s="102"/>
      <c r="X173" s="49">
        <v>0.87549999999999994</v>
      </c>
      <c r="Y173" s="11">
        <v>1.4323999999999999</v>
      </c>
      <c r="Z173" s="11">
        <v>0.91410000000000002</v>
      </c>
      <c r="AA173" s="114">
        <f>Y173/(1-X173)</f>
        <v>11.505220883534131</v>
      </c>
      <c r="AB173" s="115">
        <f>-(AB$3-(X173*AB$3+Y173))</f>
        <v>-0.29690500000000064</v>
      </c>
      <c r="AV173" t="str">
        <f>A173</f>
        <v>39-061-0010</v>
      </c>
      <c r="AW173">
        <f t="shared" si="428"/>
        <v>2011</v>
      </c>
      <c r="AX173" s="191"/>
      <c r="AY173" s="185"/>
      <c r="AZ173" s="185"/>
    </row>
    <row r="174" spans="1:52" x14ac:dyDescent="0.25">
      <c r="A174" s="46"/>
      <c r="B174" s="47"/>
      <c r="C174" s="48">
        <v>2012</v>
      </c>
      <c r="D174" s="49">
        <v>0.97009999999999996</v>
      </c>
      <c r="E174" s="11">
        <v>-0.86029999999999995</v>
      </c>
      <c r="F174" s="11">
        <v>0.97860000000000003</v>
      </c>
      <c r="G174" s="89">
        <f t="shared" si="422"/>
        <v>-28.772575250836084</v>
      </c>
      <c r="H174" s="90">
        <f t="shared" ref="H174:H175" si="441">-(H$3-(D174*H$3+E174))</f>
        <v>-1.2854780000000012</v>
      </c>
      <c r="I174" s="49"/>
      <c r="J174" s="11"/>
      <c r="K174" s="11"/>
      <c r="L174" s="22"/>
      <c r="M174" s="23"/>
      <c r="N174" s="49"/>
      <c r="O174" s="11"/>
      <c r="P174" s="11"/>
      <c r="Q174" s="29"/>
      <c r="R174" s="30"/>
      <c r="S174" s="49"/>
      <c r="T174" s="11"/>
      <c r="U174" s="11"/>
      <c r="V174" s="101"/>
      <c r="W174" s="102"/>
      <c r="X174" s="49">
        <v>0.312</v>
      </c>
      <c r="Y174" s="11">
        <v>7.6704999999999997</v>
      </c>
      <c r="Z174" s="11">
        <v>0.11799999999999999</v>
      </c>
      <c r="AA174" s="114">
        <f>Y174/(1-X174)</f>
        <v>11.148982558139535</v>
      </c>
      <c r="AB174" s="115">
        <f t="shared" ref="AB174:AB175" si="442">-(AB$3-(X174*AB$3+Y174))</f>
        <v>-1.8858200000000007</v>
      </c>
      <c r="AW174">
        <f t="shared" si="428"/>
        <v>2012</v>
      </c>
      <c r="AX174" s="191"/>
      <c r="AY174" s="185"/>
      <c r="AZ174" s="185"/>
    </row>
    <row r="175" spans="1:52" x14ac:dyDescent="0.25">
      <c r="A175" s="50"/>
      <c r="B175" s="51"/>
      <c r="C175" s="82">
        <v>2013</v>
      </c>
      <c r="D175" s="79">
        <v>0.96940000000000004</v>
      </c>
      <c r="E175" s="14">
        <v>-0.56269999999999998</v>
      </c>
      <c r="F175" s="14">
        <v>0.98719999999999997</v>
      </c>
      <c r="G175" s="96">
        <f t="shared" si="422"/>
        <v>-18.388888888888911</v>
      </c>
      <c r="H175" s="95">
        <f t="shared" si="441"/>
        <v>-0.99783199999999894</v>
      </c>
      <c r="I175" s="79"/>
      <c r="J175" s="14"/>
      <c r="K175" s="14"/>
      <c r="L175" s="24"/>
      <c r="M175" s="26"/>
      <c r="N175" s="79"/>
      <c r="O175" s="14"/>
      <c r="P175" s="14"/>
      <c r="Q175" s="31"/>
      <c r="R175" s="33"/>
      <c r="S175" s="79"/>
      <c r="T175" s="14"/>
      <c r="U175" s="14"/>
      <c r="V175" s="103"/>
      <c r="W175" s="104"/>
      <c r="X175" s="79">
        <v>0.53469999999999995</v>
      </c>
      <c r="Y175" s="14">
        <v>6.9242999999999997</v>
      </c>
      <c r="Z175" s="14">
        <v>0.13339999999999999</v>
      </c>
      <c r="AA175" s="116">
        <f>Y175/(1-X175)</f>
        <v>14.881366860090262</v>
      </c>
      <c r="AB175" s="117">
        <f t="shared" si="442"/>
        <v>0.46128299999999811</v>
      </c>
      <c r="AW175">
        <f t="shared" ref="AW175" si="443">C175</f>
        <v>2013</v>
      </c>
      <c r="AX175" s="191"/>
      <c r="AY175" s="185"/>
      <c r="AZ175" s="185"/>
    </row>
    <row r="176" spans="1:52" x14ac:dyDescent="0.25">
      <c r="A176" s="73"/>
      <c r="B176" s="80" t="s">
        <v>45</v>
      </c>
      <c r="C176" s="75"/>
      <c r="D176" s="93">
        <f t="shared" ref="D176:E176" si="444">AVERAGE(D173:D175)</f>
        <v>0.98706666666666665</v>
      </c>
      <c r="E176" s="93">
        <f t="shared" si="444"/>
        <v>-0.8634666666666666</v>
      </c>
      <c r="F176" s="18">
        <f>GEOMEAN(F173:F175)</f>
        <v>0.97709293198985803</v>
      </c>
      <c r="G176" s="89"/>
      <c r="H176" s="93">
        <f>AVERAGE(H173:H175)</f>
        <v>-1.0473786666666669</v>
      </c>
      <c r="I176" s="49"/>
      <c r="J176" s="11"/>
      <c r="K176" s="11"/>
      <c r="L176" s="22"/>
      <c r="M176" s="23"/>
      <c r="N176" s="49"/>
      <c r="O176" s="11"/>
      <c r="P176" s="11"/>
      <c r="Q176" s="29"/>
      <c r="R176" s="30"/>
      <c r="S176" s="49"/>
      <c r="T176" s="11"/>
      <c r="U176" s="11"/>
      <c r="V176" s="101"/>
      <c r="W176" s="102"/>
      <c r="X176" s="93">
        <f t="shared" ref="X176:Y176" si="445">AVERAGE(X173:X175)</f>
        <v>0.57406666666666661</v>
      </c>
      <c r="Y176" s="93">
        <f t="shared" si="445"/>
        <v>5.3424000000000005</v>
      </c>
      <c r="Z176" s="18"/>
      <c r="AA176" s="114"/>
      <c r="AB176" s="118">
        <f>AVERAGE(AB173:AB174)</f>
        <v>-1.0913625000000007</v>
      </c>
      <c r="AX176" s="191"/>
      <c r="AY176" s="185"/>
      <c r="AZ176" s="185"/>
    </row>
    <row r="177" spans="1:28" x14ac:dyDescent="0.25">
      <c r="A177" s="76"/>
      <c r="B177" s="81" t="s">
        <v>46</v>
      </c>
      <c r="C177" s="78"/>
      <c r="D177" s="94">
        <f t="shared" ref="D177:E177" si="446">STDEV(D173:D175)</f>
        <v>2.9995388534462014E-2</v>
      </c>
      <c r="E177" s="94">
        <f t="shared" si="446"/>
        <v>0.30236243704093541</v>
      </c>
      <c r="F177" s="19">
        <f>STDEV(F173:F175)</f>
        <v>1.0874434851215619E-2</v>
      </c>
      <c r="G177" s="91"/>
      <c r="H177" s="94">
        <f>STDEV(H173:H175)</f>
        <v>0.21759856711231687</v>
      </c>
      <c r="I177" s="79"/>
      <c r="J177" s="14"/>
      <c r="K177" s="14"/>
      <c r="L177" s="24"/>
      <c r="M177" s="26"/>
      <c r="N177" s="79"/>
      <c r="O177" s="14"/>
      <c r="P177" s="14"/>
      <c r="Q177" s="31"/>
      <c r="R177" s="33"/>
      <c r="S177" s="79"/>
      <c r="T177" s="14"/>
      <c r="U177" s="14"/>
      <c r="V177" s="103"/>
      <c r="W177" s="104"/>
      <c r="X177" s="94">
        <f t="shared" ref="X177:Y177" si="447">STDEV(X173:X175)</f>
        <v>0.28380515029388259</v>
      </c>
      <c r="Y177" s="94">
        <f t="shared" si="447"/>
        <v>3.4066521116779729</v>
      </c>
      <c r="Z177" s="19"/>
      <c r="AA177" s="116"/>
      <c r="AB177" s="119">
        <f>STDEV(AB173:AB175)</f>
        <v>1.197803017554639</v>
      </c>
    </row>
    <row r="180" spans="1:28" x14ac:dyDescent="0.25">
      <c r="F180" s="63">
        <f>AVERAGE(F173:F175,F157:F170,F148:F154,F146,F135:F143,F121:F132,F107:F118,F90:F104,F81:F87,F63:F76,F54:F60,F44:F51,F35:F41,F21:F32)</f>
        <v>0.99329843750000013</v>
      </c>
      <c r="K180" s="63">
        <f>AVERAGE(K173:K175,K157:K170,K146:K154,K135:K143,K121:K132,K107:K118,K90:K104,K81:K87,K63:K76,K54:K60,K44:K51,K35:K41,K21:K32)</f>
        <v>0.98292345679012383</v>
      </c>
      <c r="P180" s="63">
        <f>AVERAGE(P173:P175,P157:P170,P146:P154,P135:P143,P122:P132,P107:P118,P91:P104,P82:P87,P63:P76,P54:P60,P45:P51,P36:P41,P21:P32)</f>
        <v>0.99309473684210514</v>
      </c>
      <c r="U180" s="63">
        <f>AVERAGE(U173:U175,U157:U170,U148:U154,U146,U135:U143,U122:U132,U107:U118,U90:U104,U82:U87,U63:U76,U54:U60,U45:U51,U35:U41)</f>
        <v>0.88145820895522409</v>
      </c>
      <c r="Z180" s="63">
        <f>AVERAGE(Z173,Z157:Z168,Z146:Z154,Z135:Z141,Z121:Z132,Z108:Z118,Z90:Z102,Z81:Z87,Z63:Z74,Z54:Z60,Z44:Z51,Z35:Z41,F21:F32,Z21:Z32)</f>
        <v>0.92200000000000004</v>
      </c>
    </row>
    <row r="181" spans="1:28" x14ac:dyDescent="0.25">
      <c r="F181" s="63">
        <f>MIN(F173:F175,F157:F170,F148:F154,F146,F135:F143,F121:F132,F107:F118,F90:F104,F81:F87,F63:F76,F54:F60,F44:F51,F35:F41,F21:F32)</f>
        <v>0.96560000000000001</v>
      </c>
      <c r="K181" s="63">
        <f>MIN(K173:K175,K157:K170,K146:K154,K135:K143,K121:K132,K107:K118,K90:K104,K81:K87,K63:K76,K54:K60,K44:K51,K35:K41,K21:K32)</f>
        <v>0.94059999999999999</v>
      </c>
      <c r="P181" s="63">
        <f>MIN(P173:P175,P157:P170,P146:P154,P135:P143,P122:P132,P107:P118,P91:P104,P82:P87,P63:P76,P54:P60,P45:P51,P36:P41,P21:P32)</f>
        <v>0.96870000000000001</v>
      </c>
      <c r="U181" s="63">
        <f>MIN(U173:U175,U157:U170,U148:U154,U146,U135:U143,U122:U132,U107:U118,U91:U104,U82:U87,U63:U76,U54:U60,U45:U51,U35:U41)</f>
        <v>0.72099999999999997</v>
      </c>
      <c r="Z181" s="63">
        <f>MIN(Z173,Z157:Z168,Z146:Z154,Z135:Z141,Z121:Z132,Z108:Z118,Z90:Z102,Z81:Z87,Z63:Z74,Z54:Z60,Z44:Z51,Z35:Z41,F21:F32,Z21:Z32)</f>
        <v>0.53039999999999998</v>
      </c>
    </row>
    <row r="182" spans="1:28" x14ac:dyDescent="0.25">
      <c r="F182" s="63">
        <f>MAX(F173:F175,F157:F170,F148:F154,F146,F135:F143,F121:F132,F107:F118,F90:F104,F81:F87,F63:F76,F54:F60,F44:F51,F35:F41,F21:F32)</f>
        <v>0.99890000000000001</v>
      </c>
      <c r="K182" s="63">
        <f>MAX(K173:K175,K157:K170,K146:K154,K135:K143,K121:K132,K107:K118,K90:K104,K81:K87,K63:K76,K54:K60,K44:K51,K35:K41,K21:K32)</f>
        <v>0.99539999999999995</v>
      </c>
      <c r="P182" s="63">
        <f>MAX(P173:P175,P157:P170,P146:P154,P135:P143,P122:P132,P107:P118,P91:P104,P82:P87,P63:P76,P54:P60,P45:P51,P36:P41,P21:P32)</f>
        <v>0.99909999999999999</v>
      </c>
      <c r="U182" s="63">
        <f>MAX(U173:U175,U157:U170,U148:U154,U146,U135:U143,U122:U132,U107:U118,U91:U104,U82:U87,U63:U76,U54:U60,U45:U51,U35:U41)</f>
        <v>0.9677</v>
      </c>
      <c r="Z182" s="63">
        <f>MAX(Z173,Z157:Z168,Z146:Z154,Z135:Z141,Z121:Z132,Z108:Z118,Z90:Z102,Z81:Z87,Z63:Z74,Z54:Z60,Z44:Z51,Z35:Z41,F21:F32,Z21:Z32)</f>
        <v>0.99890000000000001</v>
      </c>
    </row>
    <row r="183" spans="1:28" x14ac:dyDescent="0.25">
      <c r="F183" s="63">
        <f>COUNT(F173:F175,F157:F170,F148:F154,F146,F135:F143,F121:F132,F107:F118,F90:F104,F81:F87,F63:F76,F54:F60,F44:F51,F35:F41,F21:F32)</f>
        <v>128</v>
      </c>
      <c r="K183" s="63">
        <f>COUNT(K173:K175,K157:K170,K146:K154,K135:K143,K121:K132,K107:K118,K90:K104,K81:K87,K63:K76,K54:K60,K44:K51,K35:K41,K21:K32)</f>
        <v>81</v>
      </c>
      <c r="P183" s="63">
        <f>COUNT(P173:P175,P157:P170,P146:P154,P135:P143,P122:P132,P107:P118,P91:P104,P82:P87,P63:P76,P54:P60,P45:P51,P36:P41,P21:P32)</f>
        <v>76</v>
      </c>
      <c r="U183" s="63">
        <f>COUNT(U173:U175,U157:U170,U148:U154,U146,U135:U143,U122:U132,U107:U118,U91:U104,U82:U87,U63:U76,U54:U60,U45:U51,U35:U41)</f>
        <v>66</v>
      </c>
      <c r="Z183" s="63">
        <f>COUNT(Z173,Z157:Z168,Z146:Z154,Z135:Z141,Z121:Z132,Z108:Z118,Z90:Z102,Z81:Z87,Z63:Z74,Z54:Z60,Z44:Z51,Z35:Z41,F21:F32,Z21:Z32)</f>
        <v>130</v>
      </c>
    </row>
  </sheetData>
  <mergeCells count="6">
    <mergeCell ref="S2:U2"/>
    <mergeCell ref="X2:Z2"/>
    <mergeCell ref="D2:F2"/>
    <mergeCell ref="C2:C3"/>
    <mergeCell ref="I2:K2"/>
    <mergeCell ref="N2:P2"/>
  </mergeCells>
  <pageMargins left="0.7" right="0.7" top="0.75" bottom="0.75" header="0.3" footer="0.3"/>
  <pageSetup scale="5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90" zoomScaleNormal="90" workbookViewId="0">
      <selection activeCell="P21" sqref="P21"/>
    </sheetView>
  </sheetViews>
  <sheetFormatPr defaultRowHeight="15" x14ac:dyDescent="0.25"/>
  <cols>
    <col min="1" max="1" width="12.42578125" bestFit="1" customWidth="1"/>
    <col min="2" max="2" width="9.140625" style="15"/>
    <col min="3" max="3" width="2.140625" style="15" customWidth="1"/>
    <col min="6" max="6" width="2.42578125" customWidth="1"/>
    <col min="9" max="9" width="3" style="16" customWidth="1"/>
    <col min="12" max="12" width="3" style="16" customWidth="1"/>
    <col min="15" max="15" width="3" style="16" customWidth="1"/>
    <col min="18" max="18" width="3.140625" customWidth="1"/>
    <col min="19" max="19" width="12.42578125" bestFit="1" customWidth="1"/>
  </cols>
  <sheetData>
    <row r="1" spans="1:20" ht="18" x14ac:dyDescent="0.35">
      <c r="A1" t="s">
        <v>55</v>
      </c>
    </row>
    <row r="2" spans="1:20" x14ac:dyDescent="0.25">
      <c r="A2" s="42"/>
      <c r="B2" s="204" t="s">
        <v>48</v>
      </c>
      <c r="C2" s="204"/>
      <c r="D2" s="204"/>
      <c r="E2" s="204" t="s">
        <v>49</v>
      </c>
      <c r="F2" s="204"/>
      <c r="G2" s="204"/>
      <c r="H2" s="204" t="s">
        <v>50</v>
      </c>
      <c r="I2" s="204"/>
      <c r="J2" s="204"/>
      <c r="K2" s="205" t="s">
        <v>51</v>
      </c>
      <c r="L2" s="204"/>
      <c r="M2" s="206"/>
      <c r="N2" s="204" t="s">
        <v>52</v>
      </c>
      <c r="O2" s="204"/>
      <c r="P2" s="206"/>
      <c r="R2" t="s">
        <v>56</v>
      </c>
    </row>
    <row r="3" spans="1:20" ht="15.75" thickBot="1" x14ac:dyDescent="0.3">
      <c r="A3" s="43" t="s">
        <v>1</v>
      </c>
      <c r="B3" s="207">
        <v>14.22</v>
      </c>
      <c r="C3" s="207"/>
      <c r="D3" s="207"/>
      <c r="E3" s="207">
        <v>9.1999999999999993</v>
      </c>
      <c r="F3" s="207"/>
      <c r="G3" s="207"/>
      <c r="H3" s="207">
        <v>20.29</v>
      </c>
      <c r="I3" s="207"/>
      <c r="J3" s="207"/>
      <c r="K3" s="208">
        <v>10.88</v>
      </c>
      <c r="L3" s="207"/>
      <c r="M3" s="209"/>
      <c r="N3" s="207">
        <v>13.89</v>
      </c>
      <c r="O3" s="207"/>
      <c r="P3" s="209"/>
    </row>
    <row r="4" spans="1:20" ht="15.75" thickTop="1" x14ac:dyDescent="0.25">
      <c r="A4" s="3" t="s">
        <v>42</v>
      </c>
      <c r="B4" s="37">
        <v>-2.6148281333333325</v>
      </c>
      <c r="C4" s="38" t="s">
        <v>53</v>
      </c>
      <c r="D4" s="39">
        <v>0.60652245837042018</v>
      </c>
      <c r="E4" s="37">
        <v>-3.0103160000000004</v>
      </c>
      <c r="F4" s="38" t="s">
        <v>53</v>
      </c>
      <c r="G4" s="39">
        <v>0.6561931591840906</v>
      </c>
      <c r="H4" s="37">
        <v>-2.7966691111111115</v>
      </c>
      <c r="I4" s="38" t="s">
        <v>53</v>
      </c>
      <c r="J4" s="39">
        <v>0.86332810383458014</v>
      </c>
      <c r="K4" s="44">
        <v>0.13489555555555555</v>
      </c>
      <c r="L4" s="38" t="s">
        <v>53</v>
      </c>
      <c r="M4" s="40">
        <v>0.29446327740106676</v>
      </c>
      <c r="N4" s="37">
        <v>-1.4192643846153852</v>
      </c>
      <c r="O4" s="38" t="s">
        <v>53</v>
      </c>
      <c r="P4" s="40">
        <v>0.52609173723419156</v>
      </c>
    </row>
    <row r="5" spans="1:20" x14ac:dyDescent="0.25">
      <c r="A5" s="3" t="s">
        <v>31</v>
      </c>
      <c r="B5" s="37">
        <v>-1.0473786666666669</v>
      </c>
      <c r="C5" s="38" t="s">
        <v>53</v>
      </c>
      <c r="D5" s="39">
        <v>0.21759856711231687</v>
      </c>
      <c r="E5" s="37"/>
      <c r="F5" s="38"/>
      <c r="G5" s="39"/>
      <c r="H5" s="37"/>
      <c r="I5" s="37"/>
      <c r="J5" s="39"/>
      <c r="K5" s="44"/>
      <c r="L5" s="37"/>
      <c r="M5" s="40"/>
      <c r="N5" s="37">
        <v>-1.0913625000000007</v>
      </c>
      <c r="O5" s="38" t="s">
        <v>53</v>
      </c>
      <c r="P5" s="40">
        <v>1.197803017554639</v>
      </c>
      <c r="S5" s="1" t="s">
        <v>31</v>
      </c>
      <c r="T5" s="9">
        <v>158</v>
      </c>
    </row>
    <row r="6" spans="1:20" x14ac:dyDescent="0.25">
      <c r="A6" s="3" t="s">
        <v>25</v>
      </c>
      <c r="B6" s="37">
        <v>-0.78820949999999956</v>
      </c>
      <c r="C6" s="38" t="s">
        <v>53</v>
      </c>
      <c r="D6" s="39">
        <v>0.44715009456237781</v>
      </c>
      <c r="E6" s="37">
        <v>-1.8193300000000003</v>
      </c>
      <c r="F6" s="38" t="s">
        <v>53</v>
      </c>
      <c r="G6" s="39">
        <v>0.20090317867072105</v>
      </c>
      <c r="H6" s="37">
        <v>-1.5191175000000001</v>
      </c>
      <c r="I6" s="38" t="s">
        <v>53</v>
      </c>
      <c r="J6" s="39">
        <v>0.18933137619660478</v>
      </c>
      <c r="K6" s="44">
        <v>0.30052599999999963</v>
      </c>
      <c r="L6" s="38" t="s">
        <v>53</v>
      </c>
      <c r="M6" s="40">
        <v>2.5173001410242716E-4</v>
      </c>
      <c r="N6" s="37">
        <v>-0.67054500000000006</v>
      </c>
      <c r="O6" s="38" t="s">
        <v>53</v>
      </c>
      <c r="P6" s="40">
        <v>0.23948317595814511</v>
      </c>
      <c r="S6" s="1" t="s">
        <v>25</v>
      </c>
      <c r="T6" s="9">
        <v>259</v>
      </c>
    </row>
    <row r="7" spans="1:20" x14ac:dyDescent="0.25">
      <c r="A7" s="3" t="s">
        <v>9</v>
      </c>
      <c r="B7" s="37">
        <v>-0.82264199999999987</v>
      </c>
      <c r="C7" s="38" t="s">
        <v>53</v>
      </c>
      <c r="D7" s="39">
        <v>0.64543935253747908</v>
      </c>
      <c r="E7" s="37">
        <v>-1.4003450000000002</v>
      </c>
      <c r="F7" s="38" t="s">
        <v>53</v>
      </c>
      <c r="G7" s="39">
        <v>0.51469595495787601</v>
      </c>
      <c r="H7" s="37">
        <v>-0.37187400000000004</v>
      </c>
      <c r="I7" s="38" t="s">
        <v>53</v>
      </c>
      <c r="J7" s="39">
        <v>0.36344015760782561</v>
      </c>
      <c r="K7" s="44">
        <v>1.048449999999999</v>
      </c>
      <c r="L7" s="38" t="s">
        <v>53</v>
      </c>
      <c r="M7" s="40">
        <v>0.11008521212224705</v>
      </c>
      <c r="N7" s="37">
        <v>-1.2485252857142857</v>
      </c>
      <c r="O7" s="38" t="s">
        <v>53</v>
      </c>
      <c r="P7" s="40">
        <v>0.40868251661924287</v>
      </c>
      <c r="S7" s="1" t="s">
        <v>9</v>
      </c>
      <c r="T7" s="9">
        <v>262</v>
      </c>
    </row>
    <row r="8" spans="1:20" x14ac:dyDescent="0.25">
      <c r="A8" s="3" t="s">
        <v>4</v>
      </c>
      <c r="B8" s="37">
        <v>-0.58340028571428604</v>
      </c>
      <c r="C8" s="38" t="s">
        <v>53</v>
      </c>
      <c r="D8" s="39">
        <v>0.47862411123194631</v>
      </c>
      <c r="E8" s="37">
        <v>-1.179001428571429</v>
      </c>
      <c r="F8" s="38" t="s">
        <v>53</v>
      </c>
      <c r="G8" s="39">
        <v>0.81620116230474704</v>
      </c>
      <c r="H8" s="37">
        <v>-0.34107585714285654</v>
      </c>
      <c r="I8" s="38" t="s">
        <v>53</v>
      </c>
      <c r="J8" s="39">
        <v>0.54416101884534895</v>
      </c>
      <c r="K8" s="44">
        <v>0.83166914285714255</v>
      </c>
      <c r="L8" s="38" t="s">
        <v>53</v>
      </c>
      <c r="M8" s="40">
        <v>0.41825692089409527</v>
      </c>
      <c r="N8" s="37">
        <v>-1.2194285714285711</v>
      </c>
      <c r="O8" s="38" t="s">
        <v>53</v>
      </c>
      <c r="P8" s="40">
        <v>0.61642742166261488</v>
      </c>
      <c r="S8" s="1" t="s">
        <v>4</v>
      </c>
      <c r="T8" s="9">
        <v>251</v>
      </c>
    </row>
    <row r="9" spans="1:20" x14ac:dyDescent="0.25">
      <c r="A9" s="3" t="s">
        <v>18</v>
      </c>
      <c r="B9" s="54">
        <v>-0.48409514285714267</v>
      </c>
      <c r="C9" s="55" t="s">
        <v>53</v>
      </c>
      <c r="D9" s="56">
        <v>0.37680337312866924</v>
      </c>
      <c r="E9" s="54">
        <v>-1.0352114285714287</v>
      </c>
      <c r="F9" s="55" t="s">
        <v>53</v>
      </c>
      <c r="G9" s="56">
        <v>0.41384900239211903</v>
      </c>
      <c r="H9" s="54">
        <v>-0.37858399999999942</v>
      </c>
      <c r="I9" s="55" t="s">
        <v>53</v>
      </c>
      <c r="J9" s="56">
        <v>0.40506113267752719</v>
      </c>
      <c r="K9" s="57">
        <v>0.51377800000000029</v>
      </c>
      <c r="L9" s="55" t="s">
        <v>53</v>
      </c>
      <c r="M9" s="58">
        <v>0.16054681314557459</v>
      </c>
      <c r="N9" s="54">
        <v>0.25022685714285664</v>
      </c>
      <c r="O9" s="55" t="s">
        <v>53</v>
      </c>
      <c r="P9" s="58">
        <v>0.45922522208186967</v>
      </c>
      <c r="S9" s="1" t="s">
        <v>18</v>
      </c>
      <c r="T9" s="9">
        <v>198</v>
      </c>
    </row>
    <row r="10" spans="1:20" x14ac:dyDescent="0.25">
      <c r="A10" s="3" t="s">
        <v>7</v>
      </c>
      <c r="B10" s="37">
        <v>-0.79094600000000059</v>
      </c>
      <c r="C10" s="38" t="s">
        <v>53</v>
      </c>
      <c r="D10" s="39">
        <v>0.92512888775132274</v>
      </c>
      <c r="E10" s="37">
        <v>-0.86037375000000005</v>
      </c>
      <c r="F10" s="38" t="s">
        <v>53</v>
      </c>
      <c r="G10" s="39">
        <v>1.0823731788586137</v>
      </c>
      <c r="H10" s="37">
        <v>-0.76588371428571322</v>
      </c>
      <c r="I10" s="38" t="s">
        <v>53</v>
      </c>
      <c r="J10" s="39">
        <v>0.59638442879396558</v>
      </c>
      <c r="K10" s="44">
        <v>-0.26554971428571428</v>
      </c>
      <c r="L10" s="38" t="s">
        <v>53</v>
      </c>
      <c r="M10" s="40">
        <v>0.18081539223354648</v>
      </c>
      <c r="N10" s="37">
        <v>-1.0906971249999999</v>
      </c>
      <c r="O10" s="38" t="s">
        <v>53</v>
      </c>
      <c r="P10" s="40">
        <v>0.54272916917620784</v>
      </c>
      <c r="S10" s="1" t="s">
        <v>7</v>
      </c>
      <c r="T10" s="9">
        <v>238</v>
      </c>
    </row>
    <row r="11" spans="1:20" x14ac:dyDescent="0.25">
      <c r="A11" s="3" t="s">
        <v>17</v>
      </c>
      <c r="B11" s="37">
        <v>-0.27660693333333364</v>
      </c>
      <c r="C11" s="38" t="s">
        <v>53</v>
      </c>
      <c r="D11" s="39">
        <v>0.57804086385646136</v>
      </c>
      <c r="E11" s="37">
        <v>-0.69186000000000003</v>
      </c>
      <c r="F11" s="38" t="s">
        <v>53</v>
      </c>
      <c r="G11" s="39">
        <v>0.64851355165926461</v>
      </c>
      <c r="H11" s="37">
        <v>2.4329875000002055E-2</v>
      </c>
      <c r="I11" s="38" t="s">
        <v>53</v>
      </c>
      <c r="J11" s="39">
        <v>0.69110636332362785</v>
      </c>
      <c r="K11" s="44">
        <v>0.96029999999999993</v>
      </c>
      <c r="L11" s="38" t="s">
        <v>53</v>
      </c>
      <c r="M11" s="40">
        <v>1.0045227593706942</v>
      </c>
      <c r="N11" s="37">
        <v>1.712840133333333</v>
      </c>
      <c r="O11" s="38" t="s">
        <v>53</v>
      </c>
      <c r="P11" s="40">
        <v>0.69291385512577841</v>
      </c>
      <c r="S11" s="1" t="s">
        <v>17</v>
      </c>
      <c r="T11" s="9">
        <v>163</v>
      </c>
    </row>
    <row r="12" spans="1:20" x14ac:dyDescent="0.25">
      <c r="A12" s="3" t="s">
        <v>27</v>
      </c>
      <c r="B12" s="37">
        <v>-0.35719300000000009</v>
      </c>
      <c r="C12" s="38" t="s">
        <v>53</v>
      </c>
      <c r="D12" s="39">
        <v>0.4242244675667417</v>
      </c>
      <c r="E12" s="37">
        <v>-0.59849999999999992</v>
      </c>
      <c r="F12" s="38" t="s">
        <v>53</v>
      </c>
      <c r="G12" s="39">
        <v>0.45791037961592468</v>
      </c>
      <c r="H12" s="37">
        <v>-0.13943483333333381</v>
      </c>
      <c r="I12" s="38" t="s">
        <v>53</v>
      </c>
      <c r="J12" s="39">
        <v>0.58375729209027094</v>
      </c>
      <c r="K12" s="44">
        <v>0.42737466666666685</v>
      </c>
      <c r="L12" s="38" t="s">
        <v>53</v>
      </c>
      <c r="M12" s="40">
        <v>0.26538499612952215</v>
      </c>
      <c r="N12" s="37">
        <v>0.38524912499999986</v>
      </c>
      <c r="O12" s="38" t="s">
        <v>53</v>
      </c>
      <c r="P12" s="40">
        <v>0.48764729996247952</v>
      </c>
      <c r="S12" s="1" t="s">
        <v>27</v>
      </c>
      <c r="T12" s="9">
        <v>194</v>
      </c>
    </row>
    <row r="13" spans="1:20" x14ac:dyDescent="0.25">
      <c r="A13" s="3" t="s">
        <v>23</v>
      </c>
      <c r="B13" s="37">
        <v>-0.22211600000000034</v>
      </c>
      <c r="C13" s="38" t="s">
        <v>53</v>
      </c>
      <c r="D13" s="39">
        <v>0.51888956003092868</v>
      </c>
      <c r="E13" s="37">
        <v>-0.38927749999999994</v>
      </c>
      <c r="F13" s="38" t="s">
        <v>53</v>
      </c>
      <c r="G13" s="39">
        <v>0.40689139273099778</v>
      </c>
      <c r="H13" s="37">
        <v>-0.35716924999999922</v>
      </c>
      <c r="I13" s="38" t="s">
        <v>53</v>
      </c>
      <c r="J13" s="39">
        <v>0.69813220888857697</v>
      </c>
      <c r="K13" s="44">
        <v>0.13730749999999992</v>
      </c>
      <c r="L13" s="38" t="s">
        <v>53</v>
      </c>
      <c r="M13" s="40">
        <v>0.77245122955192846</v>
      </c>
      <c r="N13" s="37">
        <v>0.67331974999999999</v>
      </c>
      <c r="O13" s="38" t="s">
        <v>53</v>
      </c>
      <c r="P13" s="40">
        <v>0.46199905611436914</v>
      </c>
      <c r="S13" s="1" t="s">
        <v>23</v>
      </c>
      <c r="T13" s="9">
        <v>194</v>
      </c>
    </row>
    <row r="14" spans="1:20" x14ac:dyDescent="0.25">
      <c r="A14" s="3" t="s">
        <v>5</v>
      </c>
      <c r="B14" s="37">
        <v>-0.24939066666666618</v>
      </c>
      <c r="C14" s="38" t="s">
        <v>53</v>
      </c>
      <c r="D14" s="39">
        <v>0.38221522929111645</v>
      </c>
      <c r="E14" s="37">
        <v>-0.32592100000000013</v>
      </c>
      <c r="F14" s="38" t="s">
        <v>53</v>
      </c>
      <c r="G14" s="39">
        <v>0.42274057320326153</v>
      </c>
      <c r="H14" s="37">
        <v>-0.57548379999999999</v>
      </c>
      <c r="I14" s="38" t="s">
        <v>53</v>
      </c>
      <c r="J14" s="39">
        <v>0.53740749328518556</v>
      </c>
      <c r="K14" s="44">
        <v>-0.24926399999999962</v>
      </c>
      <c r="L14" s="38" t="s">
        <v>53</v>
      </c>
      <c r="M14" s="40">
        <v>0.26708608684924867</v>
      </c>
      <c r="N14" s="37">
        <v>-0.96392599999999951</v>
      </c>
      <c r="O14" s="38" t="s">
        <v>53</v>
      </c>
      <c r="P14" s="40">
        <v>0.63641290084404145</v>
      </c>
      <c r="S14" s="1" t="s">
        <v>5</v>
      </c>
      <c r="T14" s="9">
        <v>225</v>
      </c>
    </row>
    <row r="15" spans="1:20" s="17" customFormat="1" x14ac:dyDescent="0.25">
      <c r="A15" s="3" t="s">
        <v>21</v>
      </c>
      <c r="B15" s="37">
        <v>-4.7718666666666909E-2</v>
      </c>
      <c r="C15" s="38" t="s">
        <v>53</v>
      </c>
      <c r="D15" s="39">
        <v>0.30796042651121519</v>
      </c>
      <c r="E15" s="37">
        <v>-0.31256749999999967</v>
      </c>
      <c r="F15" s="38" t="s">
        <v>53</v>
      </c>
      <c r="G15" s="39">
        <v>0.43452093142908577</v>
      </c>
      <c r="H15" s="37">
        <v>-0.17703849999999965</v>
      </c>
      <c r="I15" s="38" t="s">
        <v>53</v>
      </c>
      <c r="J15" s="39">
        <v>0.5098488025270681</v>
      </c>
      <c r="K15" s="44">
        <v>0.1132594999999994</v>
      </c>
      <c r="L15" s="38" t="s">
        <v>53</v>
      </c>
      <c r="M15" s="40">
        <v>0.23591063549149344</v>
      </c>
      <c r="N15" s="37">
        <v>1.6932296666666675</v>
      </c>
      <c r="O15" s="38" t="s">
        <v>53</v>
      </c>
      <c r="P15" s="40">
        <v>0.82769503985073811</v>
      </c>
      <c r="S15" s="1" t="s">
        <v>21</v>
      </c>
      <c r="T15" s="9">
        <v>161</v>
      </c>
    </row>
    <row r="16" spans="1:20" x14ac:dyDescent="0.25">
      <c r="A16" s="3" t="s">
        <v>11</v>
      </c>
      <c r="B16" s="37">
        <v>0.10693442857142862</v>
      </c>
      <c r="C16" s="38" t="s">
        <v>53</v>
      </c>
      <c r="D16" s="39">
        <v>0.57123073960443771</v>
      </c>
      <c r="E16" s="37">
        <v>-2.77114285714288E-2</v>
      </c>
      <c r="F16" s="38" t="s">
        <v>53</v>
      </c>
      <c r="G16" s="39">
        <v>0.70766094646208855</v>
      </c>
      <c r="H16" s="37">
        <v>-0.10817385714285825</v>
      </c>
      <c r="I16" s="38" t="s">
        <v>53</v>
      </c>
      <c r="J16" s="39">
        <v>0.78779163177865463</v>
      </c>
      <c r="K16" s="44">
        <v>-0.12321371428571481</v>
      </c>
      <c r="L16" s="38" t="s">
        <v>53</v>
      </c>
      <c r="M16" s="40">
        <v>0.24848822300041673</v>
      </c>
      <c r="N16" s="37">
        <v>1.2244068571428568</v>
      </c>
      <c r="O16" s="38" t="s">
        <v>53</v>
      </c>
      <c r="P16" s="40">
        <v>0.65945728759894917</v>
      </c>
      <c r="S16" s="1" t="s">
        <v>11</v>
      </c>
      <c r="T16" s="9">
        <v>167</v>
      </c>
    </row>
    <row r="17" spans="1:20" x14ac:dyDescent="0.25">
      <c r="A17" s="3" t="s">
        <v>29</v>
      </c>
      <c r="B17" s="37">
        <v>0.39381985714285722</v>
      </c>
      <c r="C17" s="38" t="s">
        <v>53</v>
      </c>
      <c r="D17" s="39">
        <v>0.53601054227317058</v>
      </c>
      <c r="E17" s="37">
        <v>0.90923571428571426</v>
      </c>
      <c r="F17" s="38" t="s">
        <v>53</v>
      </c>
      <c r="G17" s="39">
        <v>0.64355622191219986</v>
      </c>
      <c r="H17" s="37">
        <v>-0.60781785714285619</v>
      </c>
      <c r="I17" s="38" t="s">
        <v>53</v>
      </c>
      <c r="J17" s="39">
        <v>0.86737047926504729</v>
      </c>
      <c r="K17" s="44">
        <v>-1.3184880000000001</v>
      </c>
      <c r="L17" s="38" t="s">
        <v>53</v>
      </c>
      <c r="M17" s="40">
        <v>0.11037191778104881</v>
      </c>
      <c r="N17" s="37">
        <v>0.31526400000000027</v>
      </c>
      <c r="O17" s="38" t="s">
        <v>53</v>
      </c>
      <c r="P17" s="40">
        <v>0.30396408702375</v>
      </c>
      <c r="S17" s="1" t="s">
        <v>29</v>
      </c>
      <c r="T17" s="9">
        <v>187</v>
      </c>
    </row>
    <row r="18" spans="1:20" x14ac:dyDescent="0.25">
      <c r="A18" s="4"/>
      <c r="B18" s="35"/>
      <c r="C18" s="35"/>
      <c r="D18" s="34"/>
      <c r="E18" s="34"/>
      <c r="F18" s="34"/>
      <c r="G18" s="34"/>
      <c r="H18" s="34"/>
      <c r="I18" s="36"/>
      <c r="J18" s="34"/>
      <c r="K18" s="2"/>
      <c r="L18" s="36"/>
      <c r="M18" s="41"/>
      <c r="N18" s="34"/>
      <c r="O18" s="36"/>
      <c r="P18" s="41"/>
    </row>
    <row r="21" spans="1:20" x14ac:dyDescent="0.25">
      <c r="S21" s="1" t="s">
        <v>13</v>
      </c>
      <c r="T21" s="9">
        <v>256</v>
      </c>
    </row>
    <row r="22" spans="1:20" x14ac:dyDescent="0.25">
      <c r="S22" s="1" t="s">
        <v>15</v>
      </c>
      <c r="T22" s="9">
        <v>162</v>
      </c>
    </row>
  </sheetData>
  <mergeCells count="10">
    <mergeCell ref="B3:D3"/>
    <mergeCell ref="E3:G3"/>
    <mergeCell ref="H3:J3"/>
    <mergeCell ref="K3:M3"/>
    <mergeCell ref="N3:P3"/>
    <mergeCell ref="B2:D2"/>
    <mergeCell ref="E2:G2"/>
    <mergeCell ref="H2:J2"/>
    <mergeCell ref="K2:M2"/>
    <mergeCell ref="N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77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S20" sqref="S20"/>
    </sheetView>
  </sheetViews>
  <sheetFormatPr defaultRowHeight="15" x14ac:dyDescent="0.25"/>
  <cols>
    <col min="1" max="1" width="13.85546875" style="17" customWidth="1"/>
    <col min="2" max="2" width="19.5703125" style="17" bestFit="1" customWidth="1"/>
    <col min="3" max="3" width="9.140625" style="17"/>
    <col min="4" max="6" width="10.140625" style="63" customWidth="1"/>
    <col min="7" max="7" width="10.140625" style="64" customWidth="1"/>
    <col min="8" max="8" width="10.140625" style="65" customWidth="1"/>
    <col min="9" max="11" width="10.140625" style="63" customWidth="1"/>
    <col min="12" max="12" width="10.140625" style="64" customWidth="1"/>
    <col min="13" max="13" width="10.140625" style="65" customWidth="1"/>
    <col min="14" max="16" width="10.140625" style="63" customWidth="1"/>
    <col min="17" max="17" width="10.140625" style="64" customWidth="1"/>
    <col min="18" max="18" width="10.140625" style="65" customWidth="1"/>
    <col min="19" max="21" width="10.140625" style="63" customWidth="1"/>
    <col min="22" max="22" width="10.140625" style="64" customWidth="1"/>
    <col min="23" max="23" width="10.140625" style="65" customWidth="1"/>
    <col min="24" max="26" width="10.140625" style="63" customWidth="1"/>
    <col min="27" max="27" width="10.140625" style="64" customWidth="1"/>
    <col min="28" max="28" width="10.140625" style="65" customWidth="1"/>
    <col min="29" max="29" width="9.140625" style="17"/>
    <col min="30" max="30" width="14.42578125" style="65" customWidth="1"/>
    <col min="31" max="31" width="17.28515625" style="15" customWidth="1"/>
  </cols>
  <sheetData>
    <row r="1" spans="1:34" x14ac:dyDescent="0.25">
      <c r="A1" s="17" t="s">
        <v>0</v>
      </c>
      <c r="AC1"/>
      <c r="AD1" s="183" t="s">
        <v>116</v>
      </c>
    </row>
    <row r="2" spans="1:34" ht="18" x14ac:dyDescent="0.35">
      <c r="A2" s="66"/>
      <c r="B2" s="67"/>
      <c r="C2" s="202" t="s">
        <v>36</v>
      </c>
      <c r="D2" s="199" t="s">
        <v>37</v>
      </c>
      <c r="E2" s="200"/>
      <c r="F2" s="201"/>
      <c r="G2" s="68"/>
      <c r="H2" s="69"/>
      <c r="I2" s="199" t="s">
        <v>38</v>
      </c>
      <c r="J2" s="200"/>
      <c r="K2" s="201"/>
      <c r="L2" s="68"/>
      <c r="M2" s="69"/>
      <c r="N2" s="199" t="s">
        <v>39</v>
      </c>
      <c r="O2" s="200"/>
      <c r="P2" s="201"/>
      <c r="Q2" s="68"/>
      <c r="R2" s="69"/>
      <c r="S2" s="199" t="s">
        <v>41</v>
      </c>
      <c r="T2" s="200"/>
      <c r="U2" s="201"/>
      <c r="V2" s="68"/>
      <c r="W2" s="69"/>
      <c r="X2" s="199" t="s">
        <v>40</v>
      </c>
      <c r="Y2" s="200"/>
      <c r="Z2" s="201"/>
      <c r="AA2" s="68"/>
      <c r="AB2" s="69"/>
      <c r="AC2"/>
      <c r="AD2" s="204" t="s">
        <v>114</v>
      </c>
      <c r="AE2" s="204"/>
    </row>
    <row r="3" spans="1:34" ht="15.75" thickBot="1" x14ac:dyDescent="0.3">
      <c r="A3" s="70" t="s">
        <v>1</v>
      </c>
      <c r="B3" s="71" t="s">
        <v>2</v>
      </c>
      <c r="C3" s="203"/>
      <c r="D3" s="72" t="s">
        <v>33</v>
      </c>
      <c r="E3" s="10" t="s">
        <v>34</v>
      </c>
      <c r="F3" s="10" t="s">
        <v>35</v>
      </c>
      <c r="G3" s="87" t="s">
        <v>47</v>
      </c>
      <c r="H3" s="88">
        <v>-15.2</v>
      </c>
      <c r="I3" s="72" t="s">
        <v>33</v>
      </c>
      <c r="J3" s="10" t="s">
        <v>34</v>
      </c>
      <c r="K3" s="10" t="s">
        <v>35</v>
      </c>
      <c r="L3" s="20" t="s">
        <v>44</v>
      </c>
      <c r="M3" s="21">
        <v>-20.399999999999999</v>
      </c>
      <c r="N3" s="72" t="s">
        <v>33</v>
      </c>
      <c r="O3" s="10" t="s">
        <v>34</v>
      </c>
      <c r="P3" s="10" t="s">
        <v>35</v>
      </c>
      <c r="Q3" s="27" t="s">
        <v>44</v>
      </c>
      <c r="R3" s="28">
        <v>-10.199999999999999</v>
      </c>
      <c r="S3" s="72" t="s">
        <v>33</v>
      </c>
      <c r="T3" s="10" t="s">
        <v>34</v>
      </c>
      <c r="U3" s="10" t="s">
        <v>35</v>
      </c>
      <c r="V3" s="99" t="s">
        <v>44</v>
      </c>
      <c r="W3" s="100">
        <v>1.1000000000000001</v>
      </c>
      <c r="X3" s="72" t="s">
        <v>33</v>
      </c>
      <c r="Y3" s="10" t="s">
        <v>34</v>
      </c>
      <c r="Z3" s="10" t="s">
        <v>35</v>
      </c>
      <c r="AA3" s="112" t="s">
        <v>44</v>
      </c>
      <c r="AB3" s="113">
        <v>1.2</v>
      </c>
      <c r="AC3"/>
      <c r="AD3" s="176" t="s">
        <v>113</v>
      </c>
      <c r="AE3" s="184" t="s">
        <v>115</v>
      </c>
    </row>
    <row r="4" spans="1:34" ht="15.75" thickTop="1" x14ac:dyDescent="0.25">
      <c r="A4" s="73" t="s">
        <v>42</v>
      </c>
      <c r="B4" s="74" t="s">
        <v>43</v>
      </c>
      <c r="C4" s="75">
        <v>1999</v>
      </c>
      <c r="D4" s="49">
        <v>0.97599999999999998</v>
      </c>
      <c r="E4" s="11">
        <v>-2.2877999999999998</v>
      </c>
      <c r="F4" s="11">
        <v>0.9496</v>
      </c>
      <c r="G4" s="89">
        <f>E4/(1-D4)</f>
        <v>-95.324999999999903</v>
      </c>
      <c r="H4" s="90">
        <f t="shared" ref="H4:H18" si="0">-(H$3-(D4*H$3+E4))</f>
        <v>-1.9229999999999983</v>
      </c>
      <c r="I4" s="49">
        <v>0.9849</v>
      </c>
      <c r="J4" s="11">
        <v>-3.1221999999999999</v>
      </c>
      <c r="K4" s="11">
        <v>0.94489999999999996</v>
      </c>
      <c r="L4" s="22">
        <f>J4/(1-I4)</f>
        <v>-206.76821192052975</v>
      </c>
      <c r="M4" s="23">
        <f t="shared" ref="M4:M18" si="1">-(M$3-(I4*M$3+J4))</f>
        <v>-2.8141600000000011</v>
      </c>
      <c r="N4" s="49">
        <v>0.73309999999999997</v>
      </c>
      <c r="O4" s="11">
        <v>4.8274999999999997</v>
      </c>
      <c r="P4" s="11">
        <v>0.60129999999999995</v>
      </c>
      <c r="Q4" s="29">
        <f t="shared" ref="Q4:Q11" si="2">O4/(1-N4)</f>
        <v>18.087298613712999</v>
      </c>
      <c r="R4" s="30">
        <f t="shared" ref="R4:R18" si="3">-(R$3-(N4*R$3+O4))</f>
        <v>7.5498799999999999</v>
      </c>
      <c r="S4" s="49">
        <v>0.312</v>
      </c>
      <c r="T4" s="11">
        <v>10.012</v>
      </c>
      <c r="U4" s="11">
        <v>0.1323</v>
      </c>
      <c r="V4" s="101">
        <f>T4/(1-S4)</f>
        <v>14.552325581395351</v>
      </c>
      <c r="W4" s="102">
        <f>-(W$3-(S4*W$3+T4))</f>
        <v>9.2552000000000003</v>
      </c>
      <c r="X4" s="49">
        <v>0.77</v>
      </c>
      <c r="Y4" s="11">
        <v>2.7444999999999999</v>
      </c>
      <c r="Z4" s="11">
        <v>0.78310000000000002</v>
      </c>
      <c r="AA4" s="114">
        <f t="shared" ref="AA4:AA16" si="4">Y4/(1-X4)</f>
        <v>11.932608695652174</v>
      </c>
      <c r="AB4" s="115">
        <f t="shared" ref="AB4:AB16" si="5">-(AB$3-(X4*AB$3+Y4))</f>
        <v>2.4684999999999997</v>
      </c>
      <c r="AC4"/>
      <c r="AD4" s="63"/>
      <c r="AE4" s="185"/>
      <c r="AG4" s="16">
        <f>I4/N4</f>
        <v>1.3434729232028373</v>
      </c>
      <c r="AH4" s="16">
        <f>I4/X4</f>
        <v>1.2790909090909091</v>
      </c>
    </row>
    <row r="5" spans="1:34" x14ac:dyDescent="0.25">
      <c r="A5" s="73"/>
      <c r="B5" s="74"/>
      <c r="C5" s="75">
        <v>2000</v>
      </c>
      <c r="D5" s="49">
        <v>0.99450000000000005</v>
      </c>
      <c r="E5" s="11">
        <v>-1.0662</v>
      </c>
      <c r="F5" s="11">
        <v>0.97909999999999997</v>
      </c>
      <c r="G5" s="89">
        <f>E5/(1-D5)</f>
        <v>-193.85454545454724</v>
      </c>
      <c r="H5" s="90">
        <f t="shared" si="0"/>
        <v>-0.98260000000000147</v>
      </c>
      <c r="I5" s="49">
        <v>1.0004</v>
      </c>
      <c r="J5" s="11">
        <v>-1.8756999999999999</v>
      </c>
      <c r="K5" s="11">
        <v>0.96560000000000001</v>
      </c>
      <c r="L5" s="22">
        <f>J5/(1-I5)</f>
        <v>4689.2500000005166</v>
      </c>
      <c r="M5" s="23">
        <f t="shared" si="1"/>
        <v>-1.8838599999999985</v>
      </c>
      <c r="N5" s="49">
        <v>0.96970000000000001</v>
      </c>
      <c r="O5" s="11">
        <v>-0.3226</v>
      </c>
      <c r="P5" s="11">
        <v>0.96430000000000005</v>
      </c>
      <c r="Q5" s="29">
        <f t="shared" si="2"/>
        <v>-10.64686468646865</v>
      </c>
      <c r="R5" s="30">
        <f t="shared" si="3"/>
        <v>-1.3539999999998997E-2</v>
      </c>
      <c r="S5" s="49">
        <v>0.86509999999999998</v>
      </c>
      <c r="T5" s="11">
        <v>2.3271999999999999</v>
      </c>
      <c r="U5" s="11">
        <v>0.6986</v>
      </c>
      <c r="V5" s="101">
        <f t="shared" ref="V5:V11" si="6">T5/(1-S5)</f>
        <v>17.251297257227574</v>
      </c>
      <c r="W5" s="102">
        <f t="shared" ref="W5:W18" si="7">-(W$3-(S5*W$3+T5))</f>
        <v>2.1788099999999999</v>
      </c>
      <c r="X5" s="49">
        <v>0.78839999999999999</v>
      </c>
      <c r="Y5" s="11">
        <v>2.0627</v>
      </c>
      <c r="Z5" s="11">
        <v>0.68359999999999999</v>
      </c>
      <c r="AA5" s="114">
        <f t="shared" si="4"/>
        <v>9.7481096408317569</v>
      </c>
      <c r="AB5" s="115">
        <f t="shared" si="5"/>
        <v>1.8087799999999998</v>
      </c>
      <c r="AC5"/>
      <c r="AD5" s="186">
        <f>I5/N5</f>
        <v>1.0316592760647623</v>
      </c>
      <c r="AE5" s="186">
        <f t="shared" ref="AE5:AE11" si="8">I5/X5</f>
        <v>1.2688990360223236</v>
      </c>
    </row>
    <row r="6" spans="1:34" x14ac:dyDescent="0.25">
      <c r="A6" s="73"/>
      <c r="B6" s="74"/>
      <c r="C6" s="75">
        <v>2001</v>
      </c>
      <c r="D6" s="49">
        <v>0.98939999999999995</v>
      </c>
      <c r="E6" s="11">
        <v>-2.5291999999999999</v>
      </c>
      <c r="F6" s="11">
        <v>0.98960000000000004</v>
      </c>
      <c r="G6" s="89">
        <f t="shared" ref="G6:G81" si="9">E6/(1-D6)</f>
        <v>-238.60377358490445</v>
      </c>
      <c r="H6" s="90">
        <f t="shared" si="0"/>
        <v>-2.3680799999999991</v>
      </c>
      <c r="I6" s="49">
        <v>1.0150999999999999</v>
      </c>
      <c r="J6" s="11">
        <v>-2.7566000000000002</v>
      </c>
      <c r="K6" s="11">
        <v>0.9728</v>
      </c>
      <c r="L6" s="22">
        <f>J6/(1-I6)</f>
        <v>182.5562913907298</v>
      </c>
      <c r="M6" s="23">
        <f t="shared" si="1"/>
        <v>-3.0646399999999971</v>
      </c>
      <c r="N6" s="49">
        <v>0.95540000000000003</v>
      </c>
      <c r="O6" s="11">
        <v>-1.9315</v>
      </c>
      <c r="P6" s="11">
        <v>0.97050000000000003</v>
      </c>
      <c r="Q6" s="29">
        <f t="shared" si="2"/>
        <v>-43.307174887892401</v>
      </c>
      <c r="R6" s="30">
        <f t="shared" si="3"/>
        <v>-1.4765800000000002</v>
      </c>
      <c r="S6" s="49">
        <v>0.88780000000000003</v>
      </c>
      <c r="T6" s="11">
        <v>1.0259</v>
      </c>
      <c r="U6" s="11">
        <v>0.66080000000000005</v>
      </c>
      <c r="V6" s="101">
        <f t="shared" si="6"/>
        <v>9.1434937611408227</v>
      </c>
      <c r="W6" s="102">
        <f t="shared" si="7"/>
        <v>0.90248000000000017</v>
      </c>
      <c r="X6" s="49">
        <v>0.7581</v>
      </c>
      <c r="Y6" s="11">
        <v>1.6959</v>
      </c>
      <c r="Z6" s="11">
        <v>0.74460000000000004</v>
      </c>
      <c r="AA6" s="114">
        <f t="shared" si="4"/>
        <v>7.0107482430756507</v>
      </c>
      <c r="AB6" s="115">
        <f t="shared" si="5"/>
        <v>1.4056200000000001</v>
      </c>
      <c r="AC6"/>
      <c r="AD6" s="186">
        <f t="shared" ref="AD6:AD11" si="10">I6/N6</f>
        <v>1.0624869164747748</v>
      </c>
      <c r="AE6" s="186">
        <f t="shared" si="8"/>
        <v>1.3390054082574856</v>
      </c>
    </row>
    <row r="7" spans="1:34" x14ac:dyDescent="0.25">
      <c r="A7" s="73"/>
      <c r="B7" s="74"/>
      <c r="C7" s="75">
        <v>2002</v>
      </c>
      <c r="D7" s="49">
        <v>0.93410000000000004</v>
      </c>
      <c r="E7" s="11">
        <v>-2.1421000000000001</v>
      </c>
      <c r="F7" s="11">
        <v>0.97840000000000005</v>
      </c>
      <c r="G7" s="89">
        <f t="shared" si="9"/>
        <v>-32.505311077390004</v>
      </c>
      <c r="H7" s="90">
        <f t="shared" si="0"/>
        <v>-1.1404200000000024</v>
      </c>
      <c r="I7" s="49">
        <v>0.94210000000000005</v>
      </c>
      <c r="J7" s="11">
        <v>-2.6164999999999998</v>
      </c>
      <c r="K7" s="11">
        <v>0.96360000000000001</v>
      </c>
      <c r="L7" s="22">
        <f t="shared" ref="L7:L18" si="11">J7/(1-I7)</f>
        <v>-45.189982728842864</v>
      </c>
      <c r="M7" s="23">
        <f t="shared" si="1"/>
        <v>-1.4353400000000001</v>
      </c>
      <c r="N7" s="49">
        <v>0.9073</v>
      </c>
      <c r="O7" s="11">
        <v>-1.2886</v>
      </c>
      <c r="P7" s="11">
        <v>0.95669999999999999</v>
      </c>
      <c r="Q7" s="29">
        <f t="shared" si="2"/>
        <v>-13.900755124056094</v>
      </c>
      <c r="R7" s="30">
        <f t="shared" si="3"/>
        <v>-0.34306000000000125</v>
      </c>
      <c r="S7" s="49">
        <v>0.75949999999999995</v>
      </c>
      <c r="T7" s="11">
        <v>2.7017000000000002</v>
      </c>
      <c r="U7" s="11">
        <v>0.63400000000000001</v>
      </c>
      <c r="V7" s="101">
        <f t="shared" si="6"/>
        <v>11.233679833679833</v>
      </c>
      <c r="W7" s="102">
        <f t="shared" si="7"/>
        <v>2.4371500000000004</v>
      </c>
      <c r="X7" s="49">
        <v>0.86199999999999999</v>
      </c>
      <c r="Y7" s="11">
        <v>0.81689999999999996</v>
      </c>
      <c r="Z7" s="11">
        <v>0.79969999999999997</v>
      </c>
      <c r="AA7" s="114">
        <f t="shared" si="4"/>
        <v>5.9195652173913036</v>
      </c>
      <c r="AB7" s="115">
        <f t="shared" si="5"/>
        <v>0.65129999999999999</v>
      </c>
      <c r="AC7"/>
      <c r="AD7" s="186">
        <f t="shared" si="10"/>
        <v>1.0383555604540946</v>
      </c>
      <c r="AE7" s="186">
        <f t="shared" si="8"/>
        <v>1.09292343387471</v>
      </c>
    </row>
    <row r="8" spans="1:34" x14ac:dyDescent="0.25">
      <c r="A8" s="73"/>
      <c r="B8" s="74"/>
      <c r="C8" s="75">
        <v>2003</v>
      </c>
      <c r="D8" s="49">
        <v>0.98929999999999996</v>
      </c>
      <c r="E8" s="11">
        <v>-1.9603999999999999</v>
      </c>
      <c r="F8" s="11">
        <v>0.98880000000000001</v>
      </c>
      <c r="G8" s="89">
        <f t="shared" si="9"/>
        <v>-183.2149532710273</v>
      </c>
      <c r="H8" s="90">
        <f t="shared" si="0"/>
        <v>-1.7977600000000002</v>
      </c>
      <c r="I8" s="49">
        <v>1.0234000000000001</v>
      </c>
      <c r="J8" s="11">
        <v>-2.3243</v>
      </c>
      <c r="K8" s="11">
        <v>0.97960000000000003</v>
      </c>
      <c r="L8" s="22">
        <f t="shared" si="11"/>
        <v>99.32905982905946</v>
      </c>
      <c r="M8" s="23">
        <f t="shared" si="1"/>
        <v>-2.8016600000000018</v>
      </c>
      <c r="N8" s="49">
        <v>0.97030000000000005</v>
      </c>
      <c r="O8" s="11">
        <v>-1.5406</v>
      </c>
      <c r="P8" s="11">
        <v>0.9798</v>
      </c>
      <c r="Q8" s="29">
        <f t="shared" si="2"/>
        <v>-51.872053872053961</v>
      </c>
      <c r="R8" s="30">
        <f t="shared" si="3"/>
        <v>-1.23766</v>
      </c>
      <c r="S8" s="49">
        <v>0.87080000000000002</v>
      </c>
      <c r="T8" s="11">
        <v>1.4146000000000001</v>
      </c>
      <c r="U8" s="11">
        <v>0.71550000000000002</v>
      </c>
      <c r="V8" s="101">
        <f t="shared" si="6"/>
        <v>10.948916408668733</v>
      </c>
      <c r="W8" s="102">
        <f t="shared" si="7"/>
        <v>1.2724800000000003</v>
      </c>
      <c r="X8" s="49">
        <v>0.92479999999999996</v>
      </c>
      <c r="Y8" s="11">
        <v>-0.67359999999999998</v>
      </c>
      <c r="Z8" s="11">
        <v>0.80289999999999995</v>
      </c>
      <c r="AA8" s="114">
        <f t="shared" si="4"/>
        <v>-8.9574468085106318</v>
      </c>
      <c r="AB8" s="115">
        <f t="shared" si="5"/>
        <v>-0.76384000000000007</v>
      </c>
      <c r="AC8"/>
      <c r="AD8" s="186">
        <f t="shared" si="10"/>
        <v>1.0547253426775225</v>
      </c>
      <c r="AE8" s="186">
        <f t="shared" si="8"/>
        <v>1.1066176470588236</v>
      </c>
    </row>
    <row r="9" spans="1:34" x14ac:dyDescent="0.25">
      <c r="A9" s="73"/>
      <c r="B9" s="74"/>
      <c r="C9" s="75">
        <v>2004</v>
      </c>
      <c r="D9" s="49">
        <v>0.97709999999999997</v>
      </c>
      <c r="E9" s="11">
        <v>-2.3732000000000002</v>
      </c>
      <c r="F9" s="11">
        <v>0.98829999999999996</v>
      </c>
      <c r="G9" s="89">
        <f t="shared" si="9"/>
        <v>-103.63318777292564</v>
      </c>
      <c r="H9" s="90">
        <f t="shared" si="0"/>
        <v>-2.0251199999999976</v>
      </c>
      <c r="I9" s="49">
        <v>0.91900000000000004</v>
      </c>
      <c r="J9" s="11">
        <v>-2.7844000000000002</v>
      </c>
      <c r="K9" s="11">
        <v>0.9788</v>
      </c>
      <c r="L9" s="22">
        <f t="shared" si="11"/>
        <v>-34.37530864197533</v>
      </c>
      <c r="M9" s="23">
        <f t="shared" si="1"/>
        <v>-1.1320000000000014</v>
      </c>
      <c r="N9" s="49">
        <v>0.96560000000000001</v>
      </c>
      <c r="O9" s="11">
        <v>-2.1078000000000001</v>
      </c>
      <c r="P9" s="11">
        <v>0.97140000000000004</v>
      </c>
      <c r="Q9" s="29">
        <f t="shared" si="2"/>
        <v>-61.273255813953519</v>
      </c>
      <c r="R9" s="30">
        <f t="shared" si="3"/>
        <v>-1.7569200000000009</v>
      </c>
      <c r="S9" s="49">
        <v>0.96050000000000002</v>
      </c>
      <c r="T9" s="11">
        <v>0.5736</v>
      </c>
      <c r="U9" s="11">
        <v>0.75139999999999996</v>
      </c>
      <c r="V9" s="101">
        <f t="shared" si="6"/>
        <v>14.52151898734178</v>
      </c>
      <c r="W9" s="102">
        <f t="shared" si="7"/>
        <v>0.5301499999999999</v>
      </c>
      <c r="X9" s="49">
        <v>0.77749999999999997</v>
      </c>
      <c r="Y9" s="11">
        <v>1.2068000000000001</v>
      </c>
      <c r="Z9" s="11">
        <v>0.77569999999999995</v>
      </c>
      <c r="AA9" s="114">
        <f t="shared" si="4"/>
        <v>5.4238202247191012</v>
      </c>
      <c r="AB9" s="115">
        <f t="shared" si="5"/>
        <v>0.93980000000000019</v>
      </c>
      <c r="AC9"/>
      <c r="AD9" s="186">
        <f t="shared" si="10"/>
        <v>0.95173985086992541</v>
      </c>
      <c r="AE9" s="186">
        <f t="shared" si="8"/>
        <v>1.1819935691318328</v>
      </c>
    </row>
    <row r="10" spans="1:34" x14ac:dyDescent="0.25">
      <c r="A10" s="73"/>
      <c r="B10" s="74"/>
      <c r="C10" s="75">
        <v>2005</v>
      </c>
      <c r="D10" s="49">
        <v>1.0015000000000001</v>
      </c>
      <c r="E10" s="11">
        <v>-3.5127000000000002</v>
      </c>
      <c r="F10" s="11">
        <v>0.98880000000000001</v>
      </c>
      <c r="G10" s="89">
        <f t="shared" si="9"/>
        <v>2341.7999999999115</v>
      </c>
      <c r="H10" s="90">
        <f t="shared" si="0"/>
        <v>-3.535499999999999</v>
      </c>
      <c r="I10" s="49">
        <v>1.0384</v>
      </c>
      <c r="J10" s="11">
        <v>-3.8873000000000002</v>
      </c>
      <c r="K10" s="11">
        <v>0.97189999999999999</v>
      </c>
      <c r="L10" s="22">
        <f t="shared" si="11"/>
        <v>101.23177083333337</v>
      </c>
      <c r="M10" s="23">
        <f t="shared" si="1"/>
        <v>-4.670659999999998</v>
      </c>
      <c r="N10" s="49">
        <v>0.98919999999999997</v>
      </c>
      <c r="O10" s="11">
        <v>-3.3738999999999999</v>
      </c>
      <c r="P10" s="11">
        <v>0.9698</v>
      </c>
      <c r="Q10" s="29">
        <f t="shared" si="2"/>
        <v>-312.39814814814724</v>
      </c>
      <c r="R10" s="30">
        <f t="shared" si="3"/>
        <v>-3.2637399999999985</v>
      </c>
      <c r="S10" s="49">
        <v>0.83209999999999995</v>
      </c>
      <c r="T10" s="11">
        <v>1.9544999999999999</v>
      </c>
      <c r="U10" s="11">
        <v>0.74990000000000001</v>
      </c>
      <c r="V10" s="101">
        <f t="shared" si="6"/>
        <v>11.640857653365094</v>
      </c>
      <c r="W10" s="102">
        <f t="shared" si="7"/>
        <v>1.7698100000000001</v>
      </c>
      <c r="X10" s="49">
        <v>0.84219999999999995</v>
      </c>
      <c r="Y10" s="11">
        <v>0.70340000000000003</v>
      </c>
      <c r="Z10" s="11">
        <v>0.79749999999999999</v>
      </c>
      <c r="AA10" s="114">
        <f t="shared" si="4"/>
        <v>4.4575411913814946</v>
      </c>
      <c r="AB10" s="115">
        <f t="shared" si="5"/>
        <v>0.51404000000000005</v>
      </c>
      <c r="AC10"/>
      <c r="AD10" s="186">
        <f t="shared" si="10"/>
        <v>1.0497371613424991</v>
      </c>
      <c r="AE10" s="186">
        <f t="shared" si="8"/>
        <v>1.2329612918546664</v>
      </c>
    </row>
    <row r="11" spans="1:34" x14ac:dyDescent="0.25">
      <c r="A11" s="73"/>
      <c r="B11" s="74"/>
      <c r="C11" s="75">
        <v>2006</v>
      </c>
      <c r="D11" s="49">
        <v>0.99880000000000002</v>
      </c>
      <c r="E11" s="11">
        <v>-2.504</v>
      </c>
      <c r="F11" s="11">
        <v>0.98680000000000001</v>
      </c>
      <c r="G11" s="89">
        <f t="shared" si="9"/>
        <v>-2086.6666666667033</v>
      </c>
      <c r="H11" s="90">
        <f t="shared" si="0"/>
        <v>-2.4857599999999991</v>
      </c>
      <c r="I11" s="49">
        <v>1.0264</v>
      </c>
      <c r="J11" s="11">
        <v>-2.9298999999999999</v>
      </c>
      <c r="K11" s="11">
        <v>0.97650000000000003</v>
      </c>
      <c r="L11" s="22">
        <f t="shared" si="11"/>
        <v>110.98106060606069</v>
      </c>
      <c r="M11" s="23">
        <f t="shared" si="1"/>
        <v>-3.4684600000000003</v>
      </c>
      <c r="N11" s="49">
        <v>0.98509999999999998</v>
      </c>
      <c r="O11" s="11">
        <v>-2.3001</v>
      </c>
      <c r="P11" s="11">
        <v>0.98299999999999998</v>
      </c>
      <c r="Q11" s="29">
        <f t="shared" si="2"/>
        <v>-154.36912751677826</v>
      </c>
      <c r="R11" s="30">
        <f t="shared" si="3"/>
        <v>-2.1481200000000005</v>
      </c>
      <c r="S11" s="49">
        <v>0.90629999999999999</v>
      </c>
      <c r="T11" s="11">
        <v>1.1087</v>
      </c>
      <c r="U11" s="11">
        <v>0.78510000000000002</v>
      </c>
      <c r="V11" s="101">
        <f t="shared" si="6"/>
        <v>11.832443970117396</v>
      </c>
      <c r="W11" s="102">
        <f t="shared" si="7"/>
        <v>1.00563</v>
      </c>
      <c r="X11" s="49">
        <v>0.81310000000000004</v>
      </c>
      <c r="Y11" s="11">
        <v>1.3900999999999999</v>
      </c>
      <c r="Z11" s="11">
        <v>0.87019999999999997</v>
      </c>
      <c r="AA11" s="114">
        <f t="shared" si="4"/>
        <v>7.4376672017121468</v>
      </c>
      <c r="AB11" s="115">
        <f t="shared" si="5"/>
        <v>1.1658199999999999</v>
      </c>
      <c r="AC11"/>
      <c r="AD11" s="186">
        <f t="shared" si="10"/>
        <v>1.0419246776976956</v>
      </c>
      <c r="AE11" s="186">
        <f t="shared" si="8"/>
        <v>1.2623293567826834</v>
      </c>
    </row>
    <row r="12" spans="1:34" x14ac:dyDescent="0.25">
      <c r="A12" s="73"/>
      <c r="B12" s="74"/>
      <c r="C12" s="75">
        <v>2007</v>
      </c>
      <c r="D12" s="49">
        <v>1.0457000000000001</v>
      </c>
      <c r="E12" s="11">
        <v>-3.5236999999999998</v>
      </c>
      <c r="F12" s="11">
        <v>0.98260000000000003</v>
      </c>
      <c r="G12" s="89">
        <f t="shared" si="9"/>
        <v>77.105032822756982</v>
      </c>
      <c r="H12" s="90">
        <f t="shared" si="0"/>
        <v>-4.2183400000000013</v>
      </c>
      <c r="I12" s="49"/>
      <c r="J12" s="11"/>
      <c r="K12" s="11"/>
      <c r="L12" s="22"/>
      <c r="M12" s="23"/>
      <c r="N12" s="49"/>
      <c r="O12" s="11"/>
      <c r="P12" s="11"/>
      <c r="Q12" s="29"/>
      <c r="R12" s="30"/>
      <c r="S12" s="49"/>
      <c r="T12" s="11"/>
      <c r="U12" s="11"/>
      <c r="V12" s="101"/>
      <c r="W12" s="102"/>
      <c r="X12" s="49">
        <v>0.81120000000000003</v>
      </c>
      <c r="Y12" s="11">
        <v>0.13866000000000001</v>
      </c>
      <c r="Z12" s="11">
        <v>0.73929999999999996</v>
      </c>
      <c r="AA12" s="114">
        <f t="shared" si="4"/>
        <v>0.73442796610169503</v>
      </c>
      <c r="AB12" s="115">
        <f t="shared" si="5"/>
        <v>-8.7900000000000089E-2</v>
      </c>
      <c r="AC12"/>
      <c r="AD12" s="185"/>
      <c r="AE12" s="185"/>
    </row>
    <row r="13" spans="1:34" x14ac:dyDescent="0.25">
      <c r="A13" s="73"/>
      <c r="B13" s="74"/>
      <c r="C13" s="75">
        <v>2008</v>
      </c>
      <c r="D13" s="49">
        <v>1.0330999999999999</v>
      </c>
      <c r="E13" s="11">
        <v>-3.3971</v>
      </c>
      <c r="F13" s="11">
        <v>0.99029999999999996</v>
      </c>
      <c r="G13" s="89">
        <f t="shared" si="9"/>
        <v>102.63141993957733</v>
      </c>
      <c r="H13" s="90">
        <f t="shared" si="0"/>
        <v>-3.9002200000000009</v>
      </c>
      <c r="I13" s="49"/>
      <c r="J13" s="11"/>
      <c r="K13" s="11"/>
      <c r="L13" s="22"/>
      <c r="M13" s="23"/>
      <c r="N13" s="49"/>
      <c r="O13" s="11"/>
      <c r="P13" s="11"/>
      <c r="Q13" s="29"/>
      <c r="R13" s="30"/>
      <c r="S13" s="49"/>
      <c r="T13" s="11"/>
      <c r="U13" s="11"/>
      <c r="V13" s="101"/>
      <c r="W13" s="102"/>
      <c r="X13" s="49">
        <v>0.84319999999999995</v>
      </c>
      <c r="Y13" s="11">
        <v>1.1801999999999999</v>
      </c>
      <c r="Z13" s="11">
        <v>0.72619999999999996</v>
      </c>
      <c r="AA13" s="114">
        <f t="shared" si="4"/>
        <v>7.5267857142857117</v>
      </c>
      <c r="AB13" s="115">
        <f t="shared" si="5"/>
        <v>0.99203999999999959</v>
      </c>
      <c r="AC13"/>
      <c r="AD13" s="185"/>
      <c r="AE13" s="185"/>
    </row>
    <row r="14" spans="1:34" x14ac:dyDescent="0.25">
      <c r="A14" s="73"/>
      <c r="B14" s="74"/>
      <c r="C14" s="75">
        <v>2009</v>
      </c>
      <c r="D14" s="49">
        <v>1.0636000000000001</v>
      </c>
      <c r="E14" s="11">
        <v>-2.9588999999999999</v>
      </c>
      <c r="F14" s="11">
        <v>0.97609999999999997</v>
      </c>
      <c r="G14" s="89">
        <f>E14/(1-D14)</f>
        <v>46.5235849056603</v>
      </c>
      <c r="H14" s="90">
        <f t="shared" si="0"/>
        <v>-3.9256200000000021</v>
      </c>
      <c r="I14" s="49"/>
      <c r="J14" s="11"/>
      <c r="K14" s="11"/>
      <c r="L14" s="22"/>
      <c r="M14" s="23"/>
      <c r="N14" s="49"/>
      <c r="O14" s="11"/>
      <c r="P14" s="11"/>
      <c r="Q14" s="29"/>
      <c r="R14" s="30"/>
      <c r="S14" s="49"/>
      <c r="T14" s="11"/>
      <c r="U14" s="11"/>
      <c r="V14" s="101"/>
      <c r="W14" s="102"/>
      <c r="X14" s="49">
        <v>0.72619999999999996</v>
      </c>
      <c r="Y14" s="11">
        <v>1.9609000000000001</v>
      </c>
      <c r="Z14" s="11">
        <v>0.70540000000000003</v>
      </c>
      <c r="AA14" s="114">
        <f t="shared" si="4"/>
        <v>7.1617969320672019</v>
      </c>
      <c r="AB14" s="115">
        <f t="shared" si="5"/>
        <v>1.6323399999999999</v>
      </c>
      <c r="AC14"/>
      <c r="AD14" s="185"/>
      <c r="AE14" s="185"/>
    </row>
    <row r="15" spans="1:34" x14ac:dyDescent="0.25">
      <c r="A15" s="73"/>
      <c r="B15" s="74"/>
      <c r="C15" s="75">
        <v>2010</v>
      </c>
      <c r="D15" s="49">
        <v>1.0111000000000001</v>
      </c>
      <c r="E15" s="11">
        <v>-2.6063999999999998</v>
      </c>
      <c r="F15" s="11">
        <v>0.97250000000000003</v>
      </c>
      <c r="G15" s="89">
        <f t="shared" si="9"/>
        <v>234.81081081080848</v>
      </c>
      <c r="H15" s="90">
        <f t="shared" si="0"/>
        <v>-2.7751200000000011</v>
      </c>
      <c r="I15" s="49"/>
      <c r="J15" s="11"/>
      <c r="K15" s="11"/>
      <c r="L15" s="22"/>
      <c r="M15" s="23"/>
      <c r="N15" s="49"/>
      <c r="O15" s="11"/>
      <c r="P15" s="11"/>
      <c r="Q15" s="29"/>
      <c r="R15" s="30"/>
      <c r="S15" s="49"/>
      <c r="T15" s="11"/>
      <c r="U15" s="11"/>
      <c r="V15" s="101"/>
      <c r="W15" s="102"/>
      <c r="X15" s="49">
        <v>0.99099999999999999</v>
      </c>
      <c r="Y15" s="11">
        <v>-1.0504</v>
      </c>
      <c r="Z15" s="11">
        <v>0.81140000000000001</v>
      </c>
      <c r="AA15" s="114">
        <f t="shared" si="4"/>
        <v>-116.71111111111101</v>
      </c>
      <c r="AB15" s="115">
        <f t="shared" si="5"/>
        <v>-1.0611999999999999</v>
      </c>
      <c r="AC15"/>
      <c r="AD15" s="185"/>
      <c r="AE15" s="185"/>
    </row>
    <row r="16" spans="1:34" x14ac:dyDescent="0.25">
      <c r="A16" s="73"/>
      <c r="B16" s="74"/>
      <c r="C16" s="75">
        <v>2011</v>
      </c>
      <c r="D16" s="49">
        <v>1.0009999999999999</v>
      </c>
      <c r="E16" s="11">
        <v>-2.1535000000000002</v>
      </c>
      <c r="F16" s="11">
        <v>0.97629999999999995</v>
      </c>
      <c r="G16" s="89">
        <f t="shared" si="9"/>
        <v>2153.5000000002374</v>
      </c>
      <c r="H16" s="90">
        <f t="shared" si="0"/>
        <v>-2.1686999999999976</v>
      </c>
      <c r="I16" s="49"/>
      <c r="J16" s="11"/>
      <c r="K16" s="11"/>
      <c r="L16" s="22"/>
      <c r="M16" s="23"/>
      <c r="N16" s="49"/>
      <c r="O16" s="11"/>
      <c r="P16" s="11"/>
      <c r="Q16" s="29"/>
      <c r="R16" s="30"/>
      <c r="S16" s="49"/>
      <c r="T16" s="11"/>
      <c r="U16" s="11"/>
      <c r="V16" s="101"/>
      <c r="W16" s="102"/>
      <c r="X16" s="49">
        <v>0.77500000000000002</v>
      </c>
      <c r="Y16" s="11">
        <v>1.5608</v>
      </c>
      <c r="Z16" s="11">
        <v>0.73640000000000005</v>
      </c>
      <c r="AA16" s="114">
        <f t="shared" si="4"/>
        <v>6.9368888888888893</v>
      </c>
      <c r="AB16" s="115">
        <f t="shared" si="5"/>
        <v>1.2908000000000002</v>
      </c>
      <c r="AC16"/>
      <c r="AD16" s="185"/>
      <c r="AE16" s="185"/>
    </row>
    <row r="17" spans="1:31" x14ac:dyDescent="0.25">
      <c r="A17" s="73"/>
      <c r="B17" s="74"/>
      <c r="C17" s="75">
        <v>2012</v>
      </c>
      <c r="D17" s="49">
        <v>1.0241</v>
      </c>
      <c r="E17" s="11">
        <v>-3.1755</v>
      </c>
      <c r="F17" s="11">
        <v>0.99</v>
      </c>
      <c r="G17" s="89">
        <f t="shared" si="9"/>
        <v>131.76348547717836</v>
      </c>
      <c r="H17" s="90">
        <f t="shared" si="0"/>
        <v>-3.5418200000000013</v>
      </c>
      <c r="I17" s="49">
        <v>0.98729999999999996</v>
      </c>
      <c r="J17" s="11">
        <v>-3.5476000000000001</v>
      </c>
      <c r="K17" s="11">
        <v>0.97670000000000001</v>
      </c>
      <c r="L17" s="22">
        <f t="shared" si="11"/>
        <v>-279.33858267716437</v>
      </c>
      <c r="M17" s="23">
        <f t="shared" si="1"/>
        <v>-3.2885199999999983</v>
      </c>
      <c r="N17" s="49">
        <v>0.99580000000000002</v>
      </c>
      <c r="O17" s="11">
        <v>-3.6638999999999999</v>
      </c>
      <c r="P17" s="11">
        <v>0.98280000000000001</v>
      </c>
      <c r="Q17" s="29">
        <f>O17/(1-N17)</f>
        <v>-872.35714285714664</v>
      </c>
      <c r="R17" s="30">
        <f t="shared" si="3"/>
        <v>-3.6210599999999999</v>
      </c>
      <c r="S17" s="49">
        <v>0.92190000000000005</v>
      </c>
      <c r="T17" s="11">
        <v>0.78749999999999998</v>
      </c>
      <c r="U17" s="11">
        <v>0.82099999999999995</v>
      </c>
      <c r="V17" s="101">
        <f>T17/(1-S17)</f>
        <v>10.083226632522413</v>
      </c>
      <c r="W17" s="102">
        <f t="shared" si="7"/>
        <v>0.70158999999999994</v>
      </c>
      <c r="X17" s="49">
        <v>0.1229</v>
      </c>
      <c r="Y17" s="11">
        <v>8.2273999999999994</v>
      </c>
      <c r="Z17" s="11">
        <v>1.7500000000000002E-2</v>
      </c>
      <c r="AA17" s="114">
        <f>Y17/(1-X17)</f>
        <v>9.380230304412267</v>
      </c>
      <c r="AB17" s="115">
        <f>-(AB$3-(X17*AB$3+Y17))</f>
        <v>7.174879999999999</v>
      </c>
      <c r="AC17"/>
      <c r="AD17" s="186">
        <f t="shared" ref="AD17:AD18" si="12">I17/N17</f>
        <v>0.99146414942759586</v>
      </c>
      <c r="AE17" s="186"/>
    </row>
    <row r="18" spans="1:31" x14ac:dyDescent="0.25">
      <c r="A18" s="76"/>
      <c r="B18" s="77"/>
      <c r="C18" s="78">
        <v>2013</v>
      </c>
      <c r="D18" s="79">
        <v>0.98060000000000003</v>
      </c>
      <c r="E18" s="14">
        <v>-3.3147000000000002</v>
      </c>
      <c r="F18" s="14">
        <v>0.98429999999999995</v>
      </c>
      <c r="G18" s="91">
        <f t="shared" si="9"/>
        <v>-170.86082474226828</v>
      </c>
      <c r="H18" s="92">
        <f t="shared" si="0"/>
        <v>-3.0198199999999993</v>
      </c>
      <c r="I18" s="79">
        <v>1.0138</v>
      </c>
      <c r="J18" s="14">
        <v>-3.8010999999999999</v>
      </c>
      <c r="K18" s="14">
        <v>0.98140000000000005</v>
      </c>
      <c r="L18" s="24">
        <f t="shared" si="11"/>
        <v>275.44202898550657</v>
      </c>
      <c r="M18" s="26">
        <f t="shared" si="1"/>
        <v>-4.0826199999999986</v>
      </c>
      <c r="N18" s="79">
        <v>1.0058</v>
      </c>
      <c r="O18" s="14">
        <v>-3.5019999999999998</v>
      </c>
      <c r="P18" s="14">
        <v>0.98729999999999996</v>
      </c>
      <c r="Q18" s="31">
        <f>O18/(1-N18)</f>
        <v>603.79310344827297</v>
      </c>
      <c r="R18" s="33">
        <f t="shared" si="3"/>
        <v>-3.561160000000001</v>
      </c>
      <c r="S18" s="79">
        <v>0.92049999999999998</v>
      </c>
      <c r="T18" s="14">
        <v>1.0218</v>
      </c>
      <c r="U18" s="14">
        <v>0.76400000000000001</v>
      </c>
      <c r="V18" s="103">
        <f>T18/(1-S18)</f>
        <v>12.852830188679244</v>
      </c>
      <c r="W18" s="104">
        <f t="shared" si="7"/>
        <v>0.93434999999999979</v>
      </c>
      <c r="X18" s="79">
        <v>0.45219999999999999</v>
      </c>
      <c r="Y18" s="14">
        <v>6.6769999999999996</v>
      </c>
      <c r="Z18" s="14">
        <v>9.1800000000000007E-2</v>
      </c>
      <c r="AA18" s="116">
        <f>Y18/(1-X18)</f>
        <v>12.188755020080318</v>
      </c>
      <c r="AB18" s="117">
        <f>-(AB$3-(X18*AB$3+Y18))</f>
        <v>6.0196399999999999</v>
      </c>
      <c r="AC18"/>
      <c r="AD18" s="186">
        <f t="shared" si="12"/>
        <v>1.007953867568105</v>
      </c>
      <c r="AE18" s="186">
        <f>I18/X18</f>
        <v>2.2419283502874836</v>
      </c>
    </row>
    <row r="19" spans="1:31" x14ac:dyDescent="0.25">
      <c r="A19" s="73"/>
      <c r="B19" s="80" t="s">
        <v>45</v>
      </c>
      <c r="C19" s="75"/>
      <c r="D19" s="49"/>
      <c r="E19" s="11"/>
      <c r="F19" s="18">
        <f>GEOMEAN(F4:F18)</f>
        <v>0.98137911476387552</v>
      </c>
      <c r="G19" s="89"/>
      <c r="H19" s="93">
        <f>AVERAGE(H4:H18)</f>
        <v>-2.6538586666666664</v>
      </c>
      <c r="I19" s="118">
        <f>AVERAGE(I5:I18)</f>
        <v>0.99621111111111127</v>
      </c>
      <c r="J19" s="11"/>
      <c r="K19" s="18">
        <f>GEOMEAN(K4:K18)</f>
        <v>0.97112408834718067</v>
      </c>
      <c r="L19" s="22"/>
      <c r="M19" s="110">
        <f>AVERAGE(M4:M18)</f>
        <v>-2.8641919999999996</v>
      </c>
      <c r="N19" s="118">
        <f>AVERAGE(N5:N18)</f>
        <v>0.97157777777777787</v>
      </c>
      <c r="O19" s="11"/>
      <c r="P19" s="18">
        <f>GEOMEAN(P4:P18)</f>
        <v>0.92805992606781307</v>
      </c>
      <c r="Q19" s="29"/>
      <c r="R19" s="108">
        <f>AVERAGE(R5:R18)</f>
        <v>-1.9357600000000004</v>
      </c>
      <c r="S19" s="118">
        <f>AVERAGE(S5:S18)</f>
        <v>0.88049999999999995</v>
      </c>
      <c r="T19" s="118">
        <f>AVERAGE(T5:T18)</f>
        <v>1.4350555555555558</v>
      </c>
      <c r="U19" s="18">
        <f>GEOMEAN(U4:U18)</f>
        <v>0.61458129655863991</v>
      </c>
      <c r="V19" s="102"/>
      <c r="W19" s="105">
        <f>AVERAGE(W5:W18)</f>
        <v>1.3036055555555555</v>
      </c>
      <c r="X19" s="118">
        <f>AVERAGE(X5:X18)</f>
        <v>0.74912857142857148</v>
      </c>
      <c r="Y19" s="11"/>
      <c r="Z19" s="171">
        <f>GEOMEAN(Z4:Z16)</f>
        <v>0.7658455640592472</v>
      </c>
      <c r="AA19" s="114"/>
      <c r="AB19" s="118">
        <f>AVERAGE(AB4:AB16)</f>
        <v>0.84277692307692298</v>
      </c>
      <c r="AC19"/>
      <c r="AD19" s="187">
        <f>AVERAGE(AD4:AD18)</f>
        <v>1.0255607558418862</v>
      </c>
      <c r="AE19" s="187">
        <f>AVERAGE(AE4:AE18)</f>
        <v>1.3408322616587511</v>
      </c>
    </row>
    <row r="20" spans="1:31" x14ac:dyDescent="0.25">
      <c r="A20" s="76"/>
      <c r="B20" s="81" t="s">
        <v>46</v>
      </c>
      <c r="C20" s="78"/>
      <c r="D20" s="79"/>
      <c r="E20" s="14"/>
      <c r="F20" s="19">
        <f>STDEV(F4:F18)</f>
        <v>1.0607858722035596E-2</v>
      </c>
      <c r="G20" s="91"/>
      <c r="H20" s="94">
        <f>STDEV(H4:H18)</f>
        <v>1.0150324899927861</v>
      </c>
      <c r="I20" s="119">
        <f>STDEV(I5:I18)</f>
        <v>4.0440061957310473E-2</v>
      </c>
      <c r="J20" s="14"/>
      <c r="K20" s="19">
        <f>STDEV(K4:K18)</f>
        <v>1.092680699523477E-2</v>
      </c>
      <c r="L20" s="24"/>
      <c r="M20" s="111">
        <f>STDEV(M4:M18)</f>
        <v>1.1226376846694566</v>
      </c>
      <c r="N20" s="119">
        <f>STDEV(N5:N18)</f>
        <v>2.8908293696523226E-2</v>
      </c>
      <c r="O20" s="14"/>
      <c r="P20" s="19">
        <f>STDEV(P4:P18)</f>
        <v>0.11822010028379687</v>
      </c>
      <c r="Q20" s="31"/>
      <c r="R20" s="109">
        <f>STDEV(R5:R18)</f>
        <v>1.3347558553158698</v>
      </c>
      <c r="S20" s="188">
        <f>STDEV(S5:S18)</f>
        <v>5.8893654157302917E-2</v>
      </c>
      <c r="T20" s="119">
        <f>STDEV(T5:T18)</f>
        <v>0.73115328952127234</v>
      </c>
      <c r="U20" s="19">
        <f>STDEV(U4:U18)</f>
        <v>0.19755990483901334</v>
      </c>
      <c r="V20" s="104"/>
      <c r="W20" s="106">
        <f>STDEV(W5:W18)</f>
        <v>0.67230185233478124</v>
      </c>
      <c r="X20" s="119">
        <f>STDEV(X5:X18)</f>
        <v>0.21688540905127879</v>
      </c>
      <c r="Y20" s="14"/>
      <c r="Z20" s="172">
        <f>STDEV(Z4:Z16)</f>
        <v>5.071414737121923E-2</v>
      </c>
      <c r="AA20" s="116"/>
      <c r="AB20" s="119">
        <f>STDEV(AB4:AB16)</f>
        <v>1.00292701099818</v>
      </c>
      <c r="AC20"/>
      <c r="AD20" s="188">
        <f>STDEV(AD4:AD18)</f>
        <v>3.5688578450117414E-2</v>
      </c>
      <c r="AE20" s="188">
        <f>STDEV(AE4:AE18)</f>
        <v>0.37349617368768229</v>
      </c>
    </row>
    <row r="21" spans="1:31" x14ac:dyDescent="0.25">
      <c r="A21" s="46" t="s">
        <v>5</v>
      </c>
      <c r="B21" s="47" t="s">
        <v>3</v>
      </c>
      <c r="C21" s="48">
        <v>1999</v>
      </c>
      <c r="D21" s="49">
        <v>0.96140000000000003</v>
      </c>
      <c r="E21" s="11">
        <v>0.2019</v>
      </c>
      <c r="F21" s="11">
        <v>0.99860000000000004</v>
      </c>
      <c r="G21" s="89">
        <f t="shared" si="9"/>
        <v>5.2305699481865329</v>
      </c>
      <c r="H21" s="90">
        <f>-(H$3-(D21*H$3+E21))</f>
        <v>0.78861999999999988</v>
      </c>
      <c r="I21" s="49">
        <v>0.96650000000000003</v>
      </c>
      <c r="J21" s="11">
        <v>-0.31719999999999998</v>
      </c>
      <c r="K21" s="11">
        <v>0.98870000000000002</v>
      </c>
      <c r="L21" s="22">
        <f t="shared" ref="L21:L32" si="13">J21/(1-I21)</f>
        <v>-9.4686567164179181</v>
      </c>
      <c r="M21" s="23">
        <f>-(M$3-(I21*M$3+J21))</f>
        <v>0.36619999999999919</v>
      </c>
      <c r="N21" s="49">
        <v>0.93559999999999999</v>
      </c>
      <c r="O21" s="11">
        <v>0.51139999999999997</v>
      </c>
      <c r="P21" s="11">
        <v>0.98660000000000003</v>
      </c>
      <c r="Q21" s="29">
        <f t="shared" ref="Q21:Q32" si="14">O21/(1-N21)</f>
        <v>7.9409937888198741</v>
      </c>
      <c r="R21" s="30">
        <f>-(R$3-(N21*R$3+O21))</f>
        <v>1.1682799999999993</v>
      </c>
      <c r="S21" s="49">
        <v>0.9335</v>
      </c>
      <c r="T21" s="11">
        <v>0.56220000000000003</v>
      </c>
      <c r="U21" s="11">
        <v>0.91439999999999999</v>
      </c>
      <c r="V21" s="101">
        <f t="shared" ref="V21:V32" si="15">T21/(1-S21)</f>
        <v>8.4541353383458642</v>
      </c>
      <c r="W21" s="102">
        <f>-(W$3-(S21*W$3+T21))</f>
        <v>0.48904999999999998</v>
      </c>
      <c r="X21" s="49">
        <v>0.92369999999999997</v>
      </c>
      <c r="Y21" s="11">
        <v>0.48599999999999999</v>
      </c>
      <c r="Z21" s="11">
        <v>0.88619999999999999</v>
      </c>
      <c r="AA21" s="114">
        <f t="shared" ref="AA21:AA32" si="16">Y21/(1-X21)</f>
        <v>6.3695937090432473</v>
      </c>
      <c r="AB21" s="115">
        <f>-(AB$3-(X21*AB$3+Y21))</f>
        <v>0.3944399999999999</v>
      </c>
      <c r="AC21"/>
      <c r="AD21" s="186">
        <f t="shared" ref="AD21:AD32" si="17">I21/N21</f>
        <v>1.0330269345874306</v>
      </c>
      <c r="AE21" s="186">
        <f t="shared" ref="AE21:AE22" si="18">I21/X21</f>
        <v>1.0463353902782289</v>
      </c>
    </row>
    <row r="22" spans="1:31" x14ac:dyDescent="0.25">
      <c r="A22" s="46"/>
      <c r="B22" s="47"/>
      <c r="C22" s="48">
        <v>2000</v>
      </c>
      <c r="D22" s="49">
        <v>0.98040000000000005</v>
      </c>
      <c r="E22" s="11">
        <v>2.8400000000000002E-2</v>
      </c>
      <c r="F22" s="11">
        <v>0.99880000000000002</v>
      </c>
      <c r="G22" s="89">
        <f t="shared" si="9"/>
        <v>1.4489795918367385</v>
      </c>
      <c r="H22" s="90">
        <f t="shared" ref="H22:H31" si="19">-(H$3-(D22*H$3+E22))</f>
        <v>0.32631999999999906</v>
      </c>
      <c r="I22" s="49">
        <v>0.98470000000000002</v>
      </c>
      <c r="J22" s="11">
        <v>-0.26950000000000002</v>
      </c>
      <c r="K22" s="11">
        <v>0.99539999999999995</v>
      </c>
      <c r="L22" s="22">
        <f t="shared" si="13"/>
        <v>-17.614379084967343</v>
      </c>
      <c r="M22" s="23">
        <f t="shared" ref="M22:M31" si="20">-(M$3-(I22*M$3+J22))</f>
        <v>4.2619999999999436E-2</v>
      </c>
      <c r="N22" s="49">
        <v>0.95109999999999995</v>
      </c>
      <c r="O22" s="11">
        <v>0.2329</v>
      </c>
      <c r="P22" s="11">
        <v>0.99250000000000005</v>
      </c>
      <c r="Q22" s="29">
        <f t="shared" si="14"/>
        <v>4.7627811860940641</v>
      </c>
      <c r="R22" s="30">
        <f t="shared" ref="R22:R31" si="21">-(R$3-(N22*R$3+O22))</f>
        <v>0.73168000000000077</v>
      </c>
      <c r="S22" s="49">
        <v>0.9728</v>
      </c>
      <c r="T22" s="11">
        <v>-8.4699999999999998E-2</v>
      </c>
      <c r="U22" s="11">
        <v>0.91890000000000005</v>
      </c>
      <c r="V22" s="101">
        <f t="shared" si="15"/>
        <v>-3.1139705882352939</v>
      </c>
      <c r="W22" s="102">
        <f t="shared" ref="W22:W31" si="22">-(W$3-(S22*W$3+T22))</f>
        <v>-0.11461999999999994</v>
      </c>
      <c r="X22" s="49">
        <v>0.89500000000000002</v>
      </c>
      <c r="Y22" s="11">
        <v>1.3360000000000001</v>
      </c>
      <c r="Z22" s="11">
        <v>0.85199999999999998</v>
      </c>
      <c r="AA22" s="114">
        <f t="shared" si="16"/>
        <v>12.723809523809527</v>
      </c>
      <c r="AB22" s="115">
        <f t="shared" ref="AB22:AB32" si="23">-(AB$3-(X22*AB$3+Y22))</f>
        <v>1.2100000000000002</v>
      </c>
      <c r="AC22"/>
      <c r="AD22" s="186">
        <f t="shared" si="17"/>
        <v>1.0353275155083588</v>
      </c>
      <c r="AE22" s="186">
        <f t="shared" si="18"/>
        <v>1.1002234636871508</v>
      </c>
    </row>
    <row r="23" spans="1:31" x14ac:dyDescent="0.25">
      <c r="A23" s="46"/>
      <c r="B23" s="47"/>
      <c r="C23" s="48">
        <v>2001</v>
      </c>
      <c r="D23" s="49">
        <v>0.99150000000000005</v>
      </c>
      <c r="E23" s="11">
        <v>-0.24729999999999999</v>
      </c>
      <c r="F23" s="11">
        <v>0.99150000000000005</v>
      </c>
      <c r="G23" s="89">
        <f t="shared" si="9"/>
        <v>-29.094117647058987</v>
      </c>
      <c r="H23" s="90">
        <f t="shared" si="19"/>
        <v>-0.11810000000000009</v>
      </c>
      <c r="I23" s="49"/>
      <c r="J23" s="11"/>
      <c r="K23" s="11"/>
      <c r="L23" s="22"/>
      <c r="M23" s="23"/>
      <c r="N23" s="49"/>
      <c r="O23" s="11"/>
      <c r="P23" s="11"/>
      <c r="Q23" s="29"/>
      <c r="R23" s="30"/>
      <c r="S23" s="49"/>
      <c r="T23" s="11"/>
      <c r="U23" s="11"/>
      <c r="V23" s="101"/>
      <c r="W23" s="102"/>
      <c r="X23" s="49">
        <v>0.95909999999999995</v>
      </c>
      <c r="Y23" s="11">
        <v>0.2641</v>
      </c>
      <c r="Z23" s="11">
        <v>0.97719999999999996</v>
      </c>
      <c r="AA23" s="114">
        <f t="shared" si="16"/>
        <v>6.457212713936423</v>
      </c>
      <c r="AB23" s="115">
        <f t="shared" si="23"/>
        <v>0.21501999999999999</v>
      </c>
      <c r="AC23"/>
      <c r="AD23" s="186"/>
      <c r="AE23" s="185"/>
    </row>
    <row r="24" spans="1:31" x14ac:dyDescent="0.25">
      <c r="A24" s="46"/>
      <c r="B24" s="47"/>
      <c r="C24" s="48">
        <v>2002</v>
      </c>
      <c r="D24" s="49">
        <v>0.9587</v>
      </c>
      <c r="E24" s="11">
        <v>-0.40579999999999999</v>
      </c>
      <c r="F24" s="11">
        <v>0.99880000000000002</v>
      </c>
      <c r="G24" s="89">
        <f t="shared" si="9"/>
        <v>-9.8256658595641628</v>
      </c>
      <c r="H24" s="90">
        <f t="shared" si="19"/>
        <v>0.22196000000000105</v>
      </c>
      <c r="I24" s="49">
        <v>0.96840000000000004</v>
      </c>
      <c r="J24" s="11">
        <v>-0.71279999999999999</v>
      </c>
      <c r="K24" s="11">
        <v>0.99390000000000001</v>
      </c>
      <c r="L24" s="22">
        <f t="shared" si="13"/>
        <v>-22.556962025316484</v>
      </c>
      <c r="M24" s="23">
        <f t="shared" si="20"/>
        <v>-6.8160000000002441E-2</v>
      </c>
      <c r="N24" s="49">
        <v>0.94920000000000004</v>
      </c>
      <c r="O24" s="11">
        <v>-0.34010000000000001</v>
      </c>
      <c r="P24" s="11">
        <v>0.99719999999999998</v>
      </c>
      <c r="Q24" s="29">
        <f t="shared" si="14"/>
        <v>-6.6948818897637858</v>
      </c>
      <c r="R24" s="30">
        <f t="shared" si="21"/>
        <v>0.17806000000000033</v>
      </c>
      <c r="S24" s="49">
        <v>0.97960000000000003</v>
      </c>
      <c r="T24" s="11">
        <v>-0.12759999999999999</v>
      </c>
      <c r="U24" s="11">
        <v>0.95350000000000001</v>
      </c>
      <c r="V24" s="101">
        <f t="shared" si="15"/>
        <v>-6.2549019607843217</v>
      </c>
      <c r="W24" s="102">
        <f t="shared" si="22"/>
        <v>-0.15003999999999995</v>
      </c>
      <c r="X24" s="49">
        <v>1.0051000000000001</v>
      </c>
      <c r="Y24" s="11">
        <v>-0.81510000000000005</v>
      </c>
      <c r="Z24" s="11">
        <v>0.9718</v>
      </c>
      <c r="AA24" s="114">
        <f t="shared" si="16"/>
        <v>159.82352941176146</v>
      </c>
      <c r="AB24" s="115">
        <f t="shared" si="23"/>
        <v>-0.80897999999999992</v>
      </c>
      <c r="AC24"/>
      <c r="AD24" s="186">
        <f t="shared" si="17"/>
        <v>1.0202275600505688</v>
      </c>
      <c r="AE24" s="186">
        <f t="shared" ref="AE24:AE29" si="24">I24/X24</f>
        <v>0.96348622027658937</v>
      </c>
    </row>
    <row r="25" spans="1:31" x14ac:dyDescent="0.25">
      <c r="A25" s="46"/>
      <c r="B25" s="47"/>
      <c r="C25" s="48">
        <v>2003</v>
      </c>
      <c r="D25" s="49">
        <v>0.99660000000000004</v>
      </c>
      <c r="E25" s="11">
        <v>0.29720000000000002</v>
      </c>
      <c r="F25" s="11">
        <v>0.99560000000000004</v>
      </c>
      <c r="G25" s="89">
        <f t="shared" si="9"/>
        <v>87.411764705883428</v>
      </c>
      <c r="H25" s="90">
        <f t="shared" si="19"/>
        <v>0.34887999999999941</v>
      </c>
      <c r="I25" s="49">
        <v>1.0199</v>
      </c>
      <c r="J25" s="11">
        <v>8.4000000000000005E-2</v>
      </c>
      <c r="K25" s="11">
        <v>0.9899</v>
      </c>
      <c r="L25" s="22">
        <f t="shared" si="13"/>
        <v>-4.2211055276381853</v>
      </c>
      <c r="M25" s="23">
        <f t="shared" si="20"/>
        <v>-0.32196000000000069</v>
      </c>
      <c r="N25" s="49">
        <v>0.96250000000000002</v>
      </c>
      <c r="O25" s="11">
        <v>0.51770000000000005</v>
      </c>
      <c r="P25" s="11">
        <v>0.99470000000000003</v>
      </c>
      <c r="Q25" s="29">
        <f t="shared" si="14"/>
        <v>13.805333333333342</v>
      </c>
      <c r="R25" s="30">
        <f t="shared" si="21"/>
        <v>0.90019999999999989</v>
      </c>
      <c r="S25" s="49">
        <v>0.93640000000000001</v>
      </c>
      <c r="T25" s="11">
        <v>0.2571</v>
      </c>
      <c r="U25" s="11">
        <v>0.9002</v>
      </c>
      <c r="V25" s="101">
        <f t="shared" si="15"/>
        <v>4.0424528301886795</v>
      </c>
      <c r="W25" s="102">
        <f t="shared" si="22"/>
        <v>0.18713999999999986</v>
      </c>
      <c r="X25" s="49">
        <v>0.91700000000000004</v>
      </c>
      <c r="Y25" s="11">
        <v>0.1691</v>
      </c>
      <c r="Z25" s="11">
        <v>0.94259999999999999</v>
      </c>
      <c r="AA25" s="114">
        <f t="shared" si="16"/>
        <v>2.0373493975903623</v>
      </c>
      <c r="AB25" s="115">
        <f t="shared" si="23"/>
        <v>6.9500000000000117E-2</v>
      </c>
      <c r="AC25"/>
      <c r="AD25" s="186">
        <f t="shared" si="17"/>
        <v>1.0596363636363637</v>
      </c>
      <c r="AE25" s="186">
        <f t="shared" si="24"/>
        <v>1.1122137404580152</v>
      </c>
    </row>
    <row r="26" spans="1:31" x14ac:dyDescent="0.25">
      <c r="A26" s="46"/>
      <c r="B26" s="47"/>
      <c r="C26" s="48">
        <v>2004</v>
      </c>
      <c r="D26" s="49">
        <v>0.97940000000000005</v>
      </c>
      <c r="E26" s="11">
        <v>-0.31969999999999998</v>
      </c>
      <c r="F26" s="11">
        <v>0.99160000000000004</v>
      </c>
      <c r="G26" s="89">
        <f t="shared" si="9"/>
        <v>-15.519417475728192</v>
      </c>
      <c r="H26" s="90">
        <f t="shared" si="19"/>
        <v>-6.5799999999995862E-3</v>
      </c>
      <c r="I26" s="49">
        <v>0.96579999999999999</v>
      </c>
      <c r="J26" s="11">
        <v>-7.3200000000000001E-2</v>
      </c>
      <c r="K26" s="11">
        <v>0.98519999999999996</v>
      </c>
      <c r="L26" s="22">
        <f t="shared" si="13"/>
        <v>-2.140350877192982</v>
      </c>
      <c r="M26" s="23">
        <f t="shared" si="20"/>
        <v>0.62448000000000192</v>
      </c>
      <c r="N26" s="49">
        <v>0.96879999999999999</v>
      </c>
      <c r="O26" s="11">
        <v>-0.31690000000000002</v>
      </c>
      <c r="P26" s="11">
        <v>0.99209999999999998</v>
      </c>
      <c r="Q26" s="29">
        <f t="shared" si="14"/>
        <v>-10.157051282051281</v>
      </c>
      <c r="R26" s="30">
        <f t="shared" si="21"/>
        <v>1.3399999999990087E-3</v>
      </c>
      <c r="S26" s="49">
        <v>0.88329999999999997</v>
      </c>
      <c r="T26" s="11">
        <v>0.70089999999999997</v>
      </c>
      <c r="U26" s="11">
        <v>0.93149999999999999</v>
      </c>
      <c r="V26" s="101">
        <f t="shared" si="15"/>
        <v>6.0059982862039405</v>
      </c>
      <c r="W26" s="102">
        <f t="shared" si="22"/>
        <v>0.57252999999999998</v>
      </c>
      <c r="X26" s="49">
        <v>0.82350000000000001</v>
      </c>
      <c r="Y26" s="11">
        <v>0.25390000000000001</v>
      </c>
      <c r="Z26" s="11">
        <v>0.81479999999999997</v>
      </c>
      <c r="AA26" s="114">
        <f t="shared" si="16"/>
        <v>1.4385269121813034</v>
      </c>
      <c r="AB26" s="115">
        <f t="shared" si="23"/>
        <v>4.2100000000000026E-2</v>
      </c>
      <c r="AC26"/>
      <c r="AD26" s="186">
        <f t="shared" si="17"/>
        <v>0.99690338563170933</v>
      </c>
      <c r="AE26" s="186">
        <f t="shared" si="24"/>
        <v>1.1727990285367333</v>
      </c>
    </row>
    <row r="27" spans="1:31" x14ac:dyDescent="0.25">
      <c r="A27" s="46"/>
      <c r="B27" s="47"/>
      <c r="C27" s="48">
        <v>2005</v>
      </c>
      <c r="D27" s="49">
        <v>0.97629999999999995</v>
      </c>
      <c r="E27" s="11">
        <v>-0.28120000000000001</v>
      </c>
      <c r="F27" s="11">
        <v>0.99890000000000001</v>
      </c>
      <c r="G27" s="89">
        <f t="shared" si="9"/>
        <v>-11.86497890295356</v>
      </c>
      <c r="H27" s="90">
        <f t="shared" si="19"/>
        <v>7.9040000000000887E-2</v>
      </c>
      <c r="I27" s="49">
        <v>0.99419999999999997</v>
      </c>
      <c r="J27" s="11">
        <v>-0.59670000000000001</v>
      </c>
      <c r="K27" s="11">
        <v>0.99280000000000002</v>
      </c>
      <c r="L27" s="22">
        <f t="shared" si="13"/>
        <v>-102.8793103448271</v>
      </c>
      <c r="M27" s="23">
        <f t="shared" si="20"/>
        <v>-0.47837999999999781</v>
      </c>
      <c r="N27" s="49">
        <v>0.95889999999999997</v>
      </c>
      <c r="O27" s="11">
        <v>-0.2107</v>
      </c>
      <c r="P27" s="11">
        <v>0.99670000000000003</v>
      </c>
      <c r="Q27" s="29">
        <f t="shared" si="14"/>
        <v>-5.1265206812652035</v>
      </c>
      <c r="R27" s="30">
        <f t="shared" si="21"/>
        <v>0.20852000000000182</v>
      </c>
      <c r="S27" s="49">
        <v>0.99819999999999998</v>
      </c>
      <c r="T27" s="11">
        <v>-0.42759999999999998</v>
      </c>
      <c r="U27" s="11">
        <v>0.92989999999999995</v>
      </c>
      <c r="V27" s="101">
        <f t="shared" si="15"/>
        <v>-237.55555555555242</v>
      </c>
      <c r="W27" s="102">
        <f t="shared" si="22"/>
        <v>-0.42958000000000007</v>
      </c>
      <c r="X27" s="49">
        <v>0.96030000000000004</v>
      </c>
      <c r="Y27" s="11">
        <v>-0.67720000000000002</v>
      </c>
      <c r="Z27" s="11">
        <v>0.96489999999999998</v>
      </c>
      <c r="AA27" s="114">
        <f t="shared" si="16"/>
        <v>-17.057934508816139</v>
      </c>
      <c r="AB27" s="115">
        <f t="shared" si="23"/>
        <v>-0.72483999999999993</v>
      </c>
      <c r="AC27"/>
      <c r="AD27" s="186">
        <f t="shared" si="17"/>
        <v>1.0368130149129211</v>
      </c>
      <c r="AE27" s="186">
        <f t="shared" si="24"/>
        <v>1.035301468291159</v>
      </c>
    </row>
    <row r="28" spans="1:31" x14ac:dyDescent="0.25">
      <c r="A28" s="46"/>
      <c r="B28" s="47"/>
      <c r="C28" s="48">
        <v>2006</v>
      </c>
      <c r="D28" s="49">
        <v>1.0302</v>
      </c>
      <c r="E28" s="11">
        <v>-0.50309999999999999</v>
      </c>
      <c r="F28" s="11">
        <v>0.99370000000000003</v>
      </c>
      <c r="G28" s="89">
        <f t="shared" si="9"/>
        <v>16.658940397350989</v>
      </c>
      <c r="H28" s="90">
        <f t="shared" si="19"/>
        <v>-0.96214000000000155</v>
      </c>
      <c r="I28" s="49">
        <v>1.0459000000000001</v>
      </c>
      <c r="J28" s="11">
        <v>-0.58930000000000005</v>
      </c>
      <c r="K28" s="11">
        <v>0.98850000000000005</v>
      </c>
      <c r="L28" s="22">
        <f t="shared" si="13"/>
        <v>12.838779956427002</v>
      </c>
      <c r="M28" s="23">
        <f t="shared" si="20"/>
        <v>-1.525660000000002</v>
      </c>
      <c r="N28" s="49">
        <v>1.0109999999999999</v>
      </c>
      <c r="O28" s="11">
        <v>-0.69779999999999998</v>
      </c>
      <c r="P28" s="11">
        <v>0.99239999999999995</v>
      </c>
      <c r="Q28" s="29">
        <f t="shared" si="14"/>
        <v>63.43636363636422</v>
      </c>
      <c r="R28" s="30">
        <f t="shared" si="21"/>
        <v>-0.80999999999999872</v>
      </c>
      <c r="S28" s="49">
        <v>1.018</v>
      </c>
      <c r="T28" s="11">
        <v>-0.52090000000000003</v>
      </c>
      <c r="U28" s="11">
        <v>0.91310000000000002</v>
      </c>
      <c r="V28" s="101">
        <f t="shared" si="15"/>
        <v>28.938888888888865</v>
      </c>
      <c r="W28" s="102">
        <f t="shared" si="22"/>
        <v>-0.50109999999999999</v>
      </c>
      <c r="X28" s="49">
        <v>1.0079</v>
      </c>
      <c r="Y28" s="11">
        <v>-0.50270000000000004</v>
      </c>
      <c r="Z28" s="11">
        <v>0.97550000000000003</v>
      </c>
      <c r="AA28" s="114">
        <f t="shared" si="16"/>
        <v>63.632911392404921</v>
      </c>
      <c r="AB28" s="115">
        <f t="shared" si="23"/>
        <v>-0.4932200000000001</v>
      </c>
      <c r="AC28"/>
      <c r="AD28" s="186">
        <f t="shared" si="17"/>
        <v>1.0345202769535116</v>
      </c>
      <c r="AE28" s="186">
        <f t="shared" si="24"/>
        <v>1.0377021529913681</v>
      </c>
    </row>
    <row r="29" spans="1:31" x14ac:dyDescent="0.25">
      <c r="A29" s="46"/>
      <c r="B29" s="47"/>
      <c r="C29" s="48">
        <v>2007</v>
      </c>
      <c r="D29" s="49">
        <v>1.02</v>
      </c>
      <c r="E29" s="11">
        <v>-2.3800000000000002E-2</v>
      </c>
      <c r="F29" s="11">
        <v>0.99139999999999995</v>
      </c>
      <c r="G29" s="89">
        <f t="shared" si="9"/>
        <v>1.1899999999999991</v>
      </c>
      <c r="H29" s="90">
        <f t="shared" si="19"/>
        <v>-0.32779999999999987</v>
      </c>
      <c r="I29" s="49">
        <v>1.0443</v>
      </c>
      <c r="J29" s="11">
        <v>-6.1699999999999998E-2</v>
      </c>
      <c r="K29" s="11">
        <v>0.99329999999999996</v>
      </c>
      <c r="L29" s="22">
        <f t="shared" si="13"/>
        <v>1.3927765237020313</v>
      </c>
      <c r="M29" s="23">
        <f t="shared" si="20"/>
        <v>-0.96541999999999817</v>
      </c>
      <c r="N29" s="49">
        <v>1.0039</v>
      </c>
      <c r="O29" s="11">
        <v>0.50729999999999997</v>
      </c>
      <c r="P29" s="11">
        <v>0.99299999999999999</v>
      </c>
      <c r="Q29" s="29">
        <f t="shared" si="14"/>
        <v>-130.07692307692258</v>
      </c>
      <c r="R29" s="30">
        <f t="shared" si="21"/>
        <v>0.46752000000000038</v>
      </c>
      <c r="S29" s="49">
        <v>0.9264</v>
      </c>
      <c r="T29" s="11">
        <v>0.92569999999999997</v>
      </c>
      <c r="U29" s="11">
        <v>0.90059999999999996</v>
      </c>
      <c r="V29" s="101">
        <f t="shared" si="15"/>
        <v>12.577445652173912</v>
      </c>
      <c r="W29" s="102">
        <f t="shared" si="22"/>
        <v>0.84474000000000005</v>
      </c>
      <c r="X29" s="49">
        <v>0.95430000000000004</v>
      </c>
      <c r="Y29" s="11">
        <v>-1.55E-2</v>
      </c>
      <c r="Z29" s="11">
        <v>0.97540000000000004</v>
      </c>
      <c r="AA29" s="114">
        <f t="shared" si="16"/>
        <v>-0.33916849015317313</v>
      </c>
      <c r="AB29" s="115">
        <f t="shared" si="23"/>
        <v>-7.0340000000000069E-2</v>
      </c>
      <c r="AC29"/>
      <c r="AD29" s="186">
        <f t="shared" si="17"/>
        <v>1.0402430520968224</v>
      </c>
      <c r="AE29" s="186">
        <f t="shared" si="24"/>
        <v>1.0943099654196793</v>
      </c>
    </row>
    <row r="30" spans="1:31" x14ac:dyDescent="0.25">
      <c r="A30" s="46"/>
      <c r="B30" s="47"/>
      <c r="C30" s="48">
        <v>2008</v>
      </c>
      <c r="D30" s="49">
        <v>0.99550000000000005</v>
      </c>
      <c r="E30" s="11">
        <v>0.25040000000000001</v>
      </c>
      <c r="F30" s="11">
        <v>0.99760000000000004</v>
      </c>
      <c r="G30" s="89">
        <f t="shared" si="9"/>
        <v>55.644444444445085</v>
      </c>
      <c r="H30" s="90">
        <f t="shared" si="19"/>
        <v>0.31879999999999953</v>
      </c>
      <c r="I30" s="49"/>
      <c r="J30" s="11"/>
      <c r="K30" s="11"/>
      <c r="L30" s="22"/>
      <c r="M30" s="23"/>
      <c r="N30" s="49"/>
      <c r="O30" s="11"/>
      <c r="P30" s="11"/>
      <c r="Q30" s="29"/>
      <c r="R30" s="30"/>
      <c r="S30" s="49"/>
      <c r="T30" s="11"/>
      <c r="U30" s="11"/>
      <c r="V30" s="101"/>
      <c r="W30" s="102"/>
      <c r="X30" s="49">
        <v>0.97409999999999997</v>
      </c>
      <c r="Y30" s="11">
        <v>-0.60550000000000004</v>
      </c>
      <c r="Z30" s="11">
        <v>0.91859999999999997</v>
      </c>
      <c r="AA30" s="114">
        <f t="shared" si="16"/>
        <v>-23.378378378378351</v>
      </c>
      <c r="AB30" s="115">
        <f t="shared" si="23"/>
        <v>-0.63658000000000003</v>
      </c>
      <c r="AC30"/>
      <c r="AD30" s="186"/>
      <c r="AE30" s="185"/>
    </row>
    <row r="31" spans="1:31" x14ac:dyDescent="0.25">
      <c r="A31" s="46"/>
      <c r="B31" s="47"/>
      <c r="C31" s="48">
        <v>2009</v>
      </c>
      <c r="D31" s="49">
        <v>0.97660000000000002</v>
      </c>
      <c r="E31" s="11">
        <v>0.24340000000000001</v>
      </c>
      <c r="F31" s="11">
        <v>0.99750000000000005</v>
      </c>
      <c r="G31" s="89">
        <f t="shared" si="9"/>
        <v>10.401709401709413</v>
      </c>
      <c r="H31" s="90">
        <f t="shared" si="19"/>
        <v>0.59907999999999895</v>
      </c>
      <c r="I31" s="49">
        <v>1.0056</v>
      </c>
      <c r="J31" s="11">
        <v>-0.1444</v>
      </c>
      <c r="K31" s="11">
        <v>0.98370000000000002</v>
      </c>
      <c r="L31" s="22">
        <f t="shared" si="13"/>
        <v>25.785714285714057</v>
      </c>
      <c r="M31" s="23">
        <f t="shared" si="20"/>
        <v>-0.25864000000000331</v>
      </c>
      <c r="N31" s="49">
        <v>0.92579999999999996</v>
      </c>
      <c r="O31" s="11">
        <v>1.1834</v>
      </c>
      <c r="P31" s="11">
        <v>0.99309999999999998</v>
      </c>
      <c r="Q31" s="29">
        <f t="shared" si="14"/>
        <v>15.948787061994599</v>
      </c>
      <c r="R31" s="30">
        <f t="shared" si="21"/>
        <v>1.9402400000000011</v>
      </c>
      <c r="S31" s="49">
        <v>0.83750000000000002</v>
      </c>
      <c r="T31" s="11">
        <v>1.5329999999999999</v>
      </c>
      <c r="U31" s="11">
        <v>0.78810000000000002</v>
      </c>
      <c r="V31" s="101">
        <f t="shared" si="15"/>
        <v>9.4338461538461544</v>
      </c>
      <c r="W31" s="102">
        <f t="shared" si="22"/>
        <v>1.35425</v>
      </c>
      <c r="X31" s="49">
        <v>0.85819999999999996</v>
      </c>
      <c r="Y31" s="11">
        <v>0.316</v>
      </c>
      <c r="Z31" s="11">
        <v>0.97099999999999997</v>
      </c>
      <c r="AA31" s="114">
        <f t="shared" si="16"/>
        <v>2.2284908321579686</v>
      </c>
      <c r="AB31" s="115">
        <f t="shared" si="23"/>
        <v>0.14583999999999997</v>
      </c>
      <c r="AC31"/>
      <c r="AD31" s="186">
        <f t="shared" si="17"/>
        <v>1.0861957226182761</v>
      </c>
      <c r="AE31" s="186">
        <f t="shared" ref="AE31:AE32" si="25">I31/X31</f>
        <v>1.1717548357026335</v>
      </c>
    </row>
    <row r="32" spans="1:31" x14ac:dyDescent="0.25">
      <c r="A32" s="50"/>
      <c r="B32" s="51"/>
      <c r="C32" s="82">
        <v>2010</v>
      </c>
      <c r="D32" s="79">
        <v>0.998</v>
      </c>
      <c r="E32" s="14">
        <v>-0.30769999999999997</v>
      </c>
      <c r="F32" s="14">
        <v>0.99850000000000005</v>
      </c>
      <c r="G32" s="91">
        <f t="shared" si="9"/>
        <v>-153.84999999999985</v>
      </c>
      <c r="H32" s="92">
        <f>-(H$3-(D32*H$3+E32))</f>
        <v>-0.27730000000000032</v>
      </c>
      <c r="I32" s="79">
        <v>1.006</v>
      </c>
      <c r="J32" s="14">
        <v>-0.59050000000000002</v>
      </c>
      <c r="K32" s="14">
        <v>0.99260000000000004</v>
      </c>
      <c r="L32" s="24">
        <f t="shared" si="13"/>
        <v>98.416666666666586</v>
      </c>
      <c r="M32" s="25">
        <f>-(M$3-(I32*M$3+J32))</f>
        <v>-0.71289999999999765</v>
      </c>
      <c r="N32" s="79">
        <v>0.98499999999999999</v>
      </c>
      <c r="O32" s="14">
        <v>-0.1467</v>
      </c>
      <c r="P32" s="14">
        <v>0.99690000000000001</v>
      </c>
      <c r="Q32" s="31">
        <f t="shared" si="14"/>
        <v>-9.7799999999999905</v>
      </c>
      <c r="R32" s="32">
        <f>-(R$3-(N32*R$3+O32))</f>
        <v>6.3000000000013046E-3</v>
      </c>
      <c r="S32" s="79">
        <v>1.0363</v>
      </c>
      <c r="T32" s="14">
        <v>-0.1101</v>
      </c>
      <c r="U32" s="14">
        <v>0.95240000000000002</v>
      </c>
      <c r="V32" s="103">
        <f t="shared" si="15"/>
        <v>3.0330578512396698</v>
      </c>
      <c r="W32" s="107">
        <f>-(W$3-(S32*W$3+T32))</f>
        <v>-7.0170000000000066E-2</v>
      </c>
      <c r="X32" s="79">
        <v>0.88100000000000001</v>
      </c>
      <c r="Y32" s="14">
        <v>-9.7500000000000003E-2</v>
      </c>
      <c r="Z32" s="14">
        <v>0.93400000000000005</v>
      </c>
      <c r="AA32" s="116">
        <f t="shared" si="16"/>
        <v>-0.81932773109243706</v>
      </c>
      <c r="AB32" s="120">
        <f t="shared" si="23"/>
        <v>-0.24030000000000007</v>
      </c>
      <c r="AC32"/>
      <c r="AD32" s="186">
        <f t="shared" si="17"/>
        <v>1.0213197969543146</v>
      </c>
      <c r="AE32" s="186">
        <f t="shared" si="25"/>
        <v>1.1418842224744608</v>
      </c>
    </row>
    <row r="33" spans="1:31" x14ac:dyDescent="0.25">
      <c r="A33" s="73"/>
      <c r="B33" s="80" t="s">
        <v>45</v>
      </c>
      <c r="C33" s="75"/>
      <c r="D33" s="49"/>
      <c r="E33" s="11"/>
      <c r="F33" s="18">
        <f>GEOMEAN(F21:F32)</f>
        <v>0.99603713886183354</v>
      </c>
      <c r="G33" s="89"/>
      <c r="H33" s="93">
        <f>AVERAGE(H21:H32)</f>
        <v>8.2564999999999777E-2</v>
      </c>
      <c r="I33" s="118">
        <f t="shared" ref="I33" si="26">AVERAGE(I21:I32)</f>
        <v>1.00013</v>
      </c>
      <c r="J33" s="11"/>
      <c r="K33" s="18">
        <f>GEOMEAN(K21:K32)</f>
        <v>0.99039317949173911</v>
      </c>
      <c r="L33" s="22"/>
      <c r="M33" s="110">
        <f>AVERAGE(M21:M32)</f>
        <v>-0.32978200000000013</v>
      </c>
      <c r="N33" s="118">
        <f t="shared" ref="N33" si="27">AVERAGE(N21:N32)</f>
        <v>0.96517999999999993</v>
      </c>
      <c r="O33" s="11"/>
      <c r="P33" s="18">
        <f>GEOMEAN(P21:P32)</f>
        <v>0.99351550782944942</v>
      </c>
      <c r="Q33" s="29"/>
      <c r="R33" s="108">
        <f>AVERAGE(R21:R32)</f>
        <v>0.47921400000000053</v>
      </c>
      <c r="S33" s="118">
        <f t="shared" ref="S33:T33" si="28">AVERAGE(S21:S32)</f>
        <v>0.95220000000000005</v>
      </c>
      <c r="T33" s="118">
        <f t="shared" si="28"/>
        <v>0.27079999999999999</v>
      </c>
      <c r="U33" s="18">
        <f>GEOMEAN(U21:U32)</f>
        <v>0.90910370591702072</v>
      </c>
      <c r="V33" s="101"/>
      <c r="W33" s="105">
        <f>AVERAGE(W21:W32)</f>
        <v>0.21822</v>
      </c>
      <c r="X33" s="118">
        <f t="shared" ref="X33" si="29">AVERAGE(X21:X32)</f>
        <v>0.9299333333333335</v>
      </c>
      <c r="Y33" s="11"/>
      <c r="Z33" s="18">
        <f>GEOMEAN(Z21:Z32)</f>
        <v>0.9304818774159046</v>
      </c>
      <c r="AA33" s="114"/>
      <c r="AB33" s="118">
        <f>AVERAGE(AB21:AB32)</f>
        <v>-7.4779999999999985E-2</v>
      </c>
      <c r="AC33"/>
      <c r="AD33" s="187">
        <f t="shared" ref="AD33:AE33" si="30">AVERAGE(AD21:AD32)</f>
        <v>1.0364213622950278</v>
      </c>
      <c r="AE33" s="187">
        <f t="shared" si="30"/>
        <v>1.0876010488116019</v>
      </c>
    </row>
    <row r="34" spans="1:31" x14ac:dyDescent="0.25">
      <c r="A34" s="76"/>
      <c r="B34" s="81" t="s">
        <v>46</v>
      </c>
      <c r="C34" s="78"/>
      <c r="D34" s="79"/>
      <c r="E34" s="14"/>
      <c r="F34" s="19">
        <f>STDEV(F21:F32)</f>
        <v>3.1349810303423075E-3</v>
      </c>
      <c r="G34" s="91"/>
      <c r="H34" s="94">
        <f>STDEV(H21:H32)</f>
        <v>0.46791763223300914</v>
      </c>
      <c r="I34" s="119">
        <f>STDEV(I21:I32)</f>
        <v>2.9982737626100056E-2</v>
      </c>
      <c r="J34" s="14"/>
      <c r="K34" s="19">
        <f>STDEV(K21:K32)</f>
        <v>3.8721225875911094E-3</v>
      </c>
      <c r="L34" s="24"/>
      <c r="M34" s="111">
        <f>STDEV(M21:M32)</f>
        <v>0.63335782608429358</v>
      </c>
      <c r="N34" s="119">
        <f t="shared" ref="N34" si="31">STDEV(N21:N32)</f>
        <v>2.7750147146757012E-2</v>
      </c>
      <c r="O34" s="14"/>
      <c r="P34" s="19">
        <f>STDEV(P21:P32)</f>
        <v>3.1467090392627269E-3</v>
      </c>
      <c r="Q34" s="31"/>
      <c r="R34" s="109">
        <f>STDEV(R21:R32)</f>
        <v>0.75487798060643163</v>
      </c>
      <c r="S34" s="119">
        <f t="shared" ref="S34:T34" si="32">STDEV(S21:S32)</f>
        <v>6.1338622960306725E-2</v>
      </c>
      <c r="T34" s="119">
        <f t="shared" si="32"/>
        <v>0.65293096283008523</v>
      </c>
      <c r="U34" s="19">
        <f>STDEV(U21:U32)</f>
        <v>4.6785306335310965E-2</v>
      </c>
      <c r="V34" s="103"/>
      <c r="W34" s="106">
        <f>STDEV(W21:W32)</f>
        <v>0.59156803782640066</v>
      </c>
      <c r="X34" s="119">
        <f t="shared" ref="X34" si="33">STDEV(X21:X32)</f>
        <v>5.7477858714675902E-2</v>
      </c>
      <c r="Y34" s="14"/>
      <c r="Z34" s="19">
        <f>STDEV(Z21:Z32)</f>
        <v>5.4385576296394157E-2</v>
      </c>
      <c r="AA34" s="116"/>
      <c r="AB34" s="119">
        <f>STDEV(AB21:AB32)</f>
        <v>0.56550198417785502</v>
      </c>
      <c r="AC34"/>
      <c r="AD34" s="188">
        <f t="shared" ref="AD34:AE34" si="34">STDEV(AD21:AD32)</f>
        <v>2.3803551765199115E-2</v>
      </c>
      <c r="AE34" s="188">
        <f t="shared" si="34"/>
        <v>6.7023900556977559E-2</v>
      </c>
    </row>
    <row r="35" spans="1:31" x14ac:dyDescent="0.25">
      <c r="A35" s="46" t="s">
        <v>4</v>
      </c>
      <c r="B35" s="47" t="s">
        <v>6</v>
      </c>
      <c r="C35" s="48">
        <v>2007</v>
      </c>
      <c r="D35" s="49">
        <v>0.95289999999999997</v>
      </c>
      <c r="E35" s="11">
        <v>-9.2600000000000002E-2</v>
      </c>
      <c r="F35" s="11">
        <v>0.99229999999999996</v>
      </c>
      <c r="G35" s="89">
        <f t="shared" si="9"/>
        <v>-1.9660297239915061</v>
      </c>
      <c r="H35" s="90">
        <f>-(H$3-(D35*H$3+E35))</f>
        <v>0.62332000000000143</v>
      </c>
      <c r="I35" s="49">
        <v>1.0189999999999999</v>
      </c>
      <c r="J35" s="11">
        <v>-1.6024</v>
      </c>
      <c r="K35" s="11">
        <v>0.94850000000000001</v>
      </c>
      <c r="L35" s="22">
        <f>J35/(1-I35)</f>
        <v>84.336842105263585</v>
      </c>
      <c r="M35" s="23">
        <f>-(M$3-(I35*M$3+J35))</f>
        <v>-1.9899999999999984</v>
      </c>
      <c r="N35" s="49">
        <v>0.98670000000000002</v>
      </c>
      <c r="O35" s="11">
        <v>-0.33600000000000002</v>
      </c>
      <c r="P35" s="11">
        <v>0.96579999999999999</v>
      </c>
      <c r="Q35" s="29">
        <f>O35/(1-N35)</f>
        <v>-25.263157894736885</v>
      </c>
      <c r="R35" s="30">
        <f>-(R$3-(N35*R$3+O35))</f>
        <v>-0.20034000000000063</v>
      </c>
      <c r="S35" s="49">
        <v>1.0465</v>
      </c>
      <c r="T35" s="11">
        <v>0.2356</v>
      </c>
      <c r="U35" s="11">
        <v>0.96589999999999998</v>
      </c>
      <c r="V35" s="101">
        <f>T35/(1-S35)</f>
        <v>-5.0666666666666682</v>
      </c>
      <c r="W35" s="102">
        <f>-(W$3-(S35*W$3+T35))</f>
        <v>0.28675000000000006</v>
      </c>
      <c r="X35" s="49">
        <v>0.96760000000000002</v>
      </c>
      <c r="Y35" s="11">
        <v>-0.1288</v>
      </c>
      <c r="Z35" s="11">
        <v>0.93620000000000003</v>
      </c>
      <c r="AA35" s="114">
        <f>Y35/(1-X35)</f>
        <v>-3.9753086419753103</v>
      </c>
      <c r="AB35" s="115">
        <f>-(AB$3-(X35*AB$3+Y35))</f>
        <v>-0.16768000000000005</v>
      </c>
      <c r="AC35"/>
      <c r="AD35" s="186">
        <f t="shared" ref="AD35:AD41" si="35">I35/N35</f>
        <v>1.0327353805614674</v>
      </c>
      <c r="AE35" s="186">
        <f t="shared" ref="AE35:AE41" si="36">I35/X35</f>
        <v>1.0531211244315832</v>
      </c>
    </row>
    <row r="36" spans="1:31" x14ac:dyDescent="0.25">
      <c r="A36" s="46"/>
      <c r="B36" s="47"/>
      <c r="C36" s="48">
        <v>2008</v>
      </c>
      <c r="D36" s="49">
        <v>0.95640000000000003</v>
      </c>
      <c r="E36" s="11">
        <v>-7.2499999999999995E-2</v>
      </c>
      <c r="F36" s="11">
        <v>0.99709999999999999</v>
      </c>
      <c r="G36" s="89">
        <f t="shared" si="9"/>
        <v>-1.6628440366972486</v>
      </c>
      <c r="H36" s="90">
        <f t="shared" ref="H36:H41" si="37">-(H$3-(D36*H$3+E36))</f>
        <v>0.59022000000000041</v>
      </c>
      <c r="I36" s="11">
        <v>0.96930000000000005</v>
      </c>
      <c r="J36" s="49">
        <v>-0.41909999999999997</v>
      </c>
      <c r="K36" s="11">
        <v>0.98809999999999998</v>
      </c>
      <c r="L36" s="22">
        <f t="shared" ref="L36:L41" si="38">J36/(1-I36)</f>
        <v>-13.651465798045624</v>
      </c>
      <c r="M36" s="23">
        <f t="shared" ref="M36:M41" si="39">-(M$3-(I36*M$3+J36))</f>
        <v>0.20717999999999748</v>
      </c>
      <c r="N36" s="11">
        <v>0.93159999999999998</v>
      </c>
      <c r="O36" s="49">
        <v>1.2225999999999999</v>
      </c>
      <c r="P36" s="11">
        <v>0.99470000000000003</v>
      </c>
      <c r="Q36" s="29">
        <f t="shared" ref="Q36:Q41" si="40">O36/(1-N36)</f>
        <v>17.874269005847946</v>
      </c>
      <c r="R36" s="30">
        <f t="shared" ref="R36:R41" si="41">-(R$3-(N36*R$3+O36))</f>
        <v>1.92028</v>
      </c>
      <c r="S36" s="11">
        <v>0.9748</v>
      </c>
      <c r="T36" s="49">
        <v>0.85899999999999999</v>
      </c>
      <c r="U36" s="11">
        <v>0.92430000000000001</v>
      </c>
      <c r="V36" s="101">
        <f t="shared" ref="V36:V41" si="42">T36/(1-S36)</f>
        <v>34.087301587301589</v>
      </c>
      <c r="W36" s="102">
        <f t="shared" ref="W36:W41" si="43">-(W$3-(S36*W$3+T36))</f>
        <v>0.83128000000000002</v>
      </c>
      <c r="X36" s="11">
        <v>0.90920000000000001</v>
      </c>
      <c r="Y36" s="49">
        <v>-0.19689999999999999</v>
      </c>
      <c r="Z36" s="11">
        <v>0.91900000000000004</v>
      </c>
      <c r="AA36" s="114">
        <f t="shared" ref="AA36:AA41" si="44">Y36/(1-X36)</f>
        <v>-2.1685022026431717</v>
      </c>
      <c r="AB36" s="115">
        <f t="shared" ref="AB36:AB41" si="45">-(AB$3-(X36*AB$3+Y36))</f>
        <v>-0.30585999999999991</v>
      </c>
      <c r="AC36"/>
      <c r="AD36" s="186">
        <f t="shared" si="35"/>
        <v>1.0404680120223273</v>
      </c>
      <c r="AE36" s="186">
        <f t="shared" si="36"/>
        <v>1.0661020677518698</v>
      </c>
    </row>
    <row r="37" spans="1:31" x14ac:dyDescent="0.25">
      <c r="A37" s="46"/>
      <c r="B37" s="47"/>
      <c r="C37" s="48">
        <v>2009</v>
      </c>
      <c r="D37" s="49">
        <v>0.98919999999999997</v>
      </c>
      <c r="E37" s="11">
        <v>0.26400000000000001</v>
      </c>
      <c r="F37" s="11">
        <v>0.99719999999999998</v>
      </c>
      <c r="G37" s="89">
        <f t="shared" si="9"/>
        <v>24.444444444444375</v>
      </c>
      <c r="H37" s="90">
        <f t="shared" si="37"/>
        <v>0.4281600000000001</v>
      </c>
      <c r="I37" s="49">
        <v>1.0223</v>
      </c>
      <c r="J37" s="11">
        <v>-0.31109999999999999</v>
      </c>
      <c r="K37" s="11">
        <v>0.98089999999999999</v>
      </c>
      <c r="L37" s="22">
        <f t="shared" si="38"/>
        <v>13.950672645739917</v>
      </c>
      <c r="M37" s="23">
        <f t="shared" si="39"/>
        <v>-0.76602000000000103</v>
      </c>
      <c r="N37" s="49">
        <v>0.95550000000000002</v>
      </c>
      <c r="O37" s="11">
        <v>1.0912999999999999</v>
      </c>
      <c r="P37" s="11">
        <v>0.99480000000000002</v>
      </c>
      <c r="Q37" s="29">
        <f t="shared" si="40"/>
        <v>24.523595505617983</v>
      </c>
      <c r="R37" s="30">
        <f t="shared" si="41"/>
        <v>1.5451999999999995</v>
      </c>
      <c r="S37" s="49">
        <v>0.93149999999999999</v>
      </c>
      <c r="T37" s="11">
        <v>1.0521</v>
      </c>
      <c r="U37" s="11">
        <v>0.81269999999999998</v>
      </c>
      <c r="V37" s="101">
        <f t="shared" si="42"/>
        <v>15.35912408759124</v>
      </c>
      <c r="W37" s="102">
        <f t="shared" si="43"/>
        <v>0.97675000000000001</v>
      </c>
      <c r="X37" s="49">
        <v>0.82509999999999994</v>
      </c>
      <c r="Y37" s="11">
        <v>0.63819999999999999</v>
      </c>
      <c r="Z37" s="11">
        <v>0.8982</v>
      </c>
      <c r="AA37" s="114">
        <f t="shared" si="44"/>
        <v>3.6489422527158366</v>
      </c>
      <c r="AB37" s="115">
        <f t="shared" si="45"/>
        <v>0.42832000000000003</v>
      </c>
      <c r="AC37"/>
      <c r="AD37" s="186">
        <f t="shared" si="35"/>
        <v>1.0699110413396127</v>
      </c>
      <c r="AE37" s="186">
        <f t="shared" si="36"/>
        <v>1.2390013331717369</v>
      </c>
    </row>
    <row r="38" spans="1:31" x14ac:dyDescent="0.25">
      <c r="A38" s="46"/>
      <c r="B38" s="47"/>
      <c r="C38" s="48">
        <v>2010</v>
      </c>
      <c r="D38" s="49">
        <v>1.0130999999999999</v>
      </c>
      <c r="E38" s="11">
        <v>-0.2268</v>
      </c>
      <c r="F38" s="11">
        <v>0.99099999999999999</v>
      </c>
      <c r="G38" s="89">
        <f t="shared" si="9"/>
        <v>17.312977099236786</v>
      </c>
      <c r="H38" s="90">
        <f t="shared" si="37"/>
        <v>-0.42591999999999963</v>
      </c>
      <c r="I38" s="49">
        <v>1.0174000000000001</v>
      </c>
      <c r="J38" s="11">
        <v>-1.0019</v>
      </c>
      <c r="K38" s="11">
        <v>0.98640000000000005</v>
      </c>
      <c r="L38" s="22">
        <f t="shared" si="38"/>
        <v>57.580459770114672</v>
      </c>
      <c r="M38" s="23">
        <f t="shared" si="39"/>
        <v>-1.3568600000000011</v>
      </c>
      <c r="N38" s="49">
        <v>0.98309999999999997</v>
      </c>
      <c r="O38" s="11">
        <v>0.50829999999999997</v>
      </c>
      <c r="P38" s="11">
        <v>0.99219999999999997</v>
      </c>
      <c r="Q38" s="29">
        <f t="shared" si="40"/>
        <v>30.07692307692303</v>
      </c>
      <c r="R38" s="30">
        <f t="shared" si="41"/>
        <v>0.68068000000000062</v>
      </c>
      <c r="S38" s="49">
        <v>1.0653999999999999</v>
      </c>
      <c r="T38" s="11">
        <v>0.35599999999999998</v>
      </c>
      <c r="U38" s="11">
        <v>0.92669999999999997</v>
      </c>
      <c r="V38" s="101">
        <f t="shared" si="42"/>
        <v>-5.4434250764526073</v>
      </c>
      <c r="W38" s="102">
        <f t="shared" si="43"/>
        <v>0.42793999999999999</v>
      </c>
      <c r="X38" s="49">
        <v>0.83509999999999995</v>
      </c>
      <c r="Y38" s="11">
        <v>0.78269999999999995</v>
      </c>
      <c r="Z38" s="11">
        <v>0.88580000000000003</v>
      </c>
      <c r="AA38" s="114">
        <f t="shared" si="44"/>
        <v>4.7465130382049709</v>
      </c>
      <c r="AB38" s="115">
        <f t="shared" si="45"/>
        <v>0.5848199999999999</v>
      </c>
      <c r="AC38"/>
      <c r="AD38" s="186">
        <f t="shared" si="35"/>
        <v>1.0348896348286034</v>
      </c>
      <c r="AE38" s="186">
        <f t="shared" si="36"/>
        <v>1.2182972099149805</v>
      </c>
    </row>
    <row r="39" spans="1:31" x14ac:dyDescent="0.25">
      <c r="A39" s="46"/>
      <c r="B39" s="47"/>
      <c r="C39" s="48">
        <v>2011</v>
      </c>
      <c r="D39" s="49">
        <v>0.96030000000000004</v>
      </c>
      <c r="E39" s="11">
        <v>6.5299999999999997E-2</v>
      </c>
      <c r="F39" s="11">
        <v>0.99580000000000002</v>
      </c>
      <c r="G39" s="89">
        <f t="shared" si="9"/>
        <v>1.644836272040304</v>
      </c>
      <c r="H39" s="90">
        <f t="shared" si="37"/>
        <v>0.66873999999999967</v>
      </c>
      <c r="I39" s="49">
        <v>0.97050000000000003</v>
      </c>
      <c r="J39" s="11">
        <v>-0.55330000000000001</v>
      </c>
      <c r="K39" s="11">
        <v>0.98750000000000004</v>
      </c>
      <c r="L39" s="22">
        <f t="shared" si="38"/>
        <v>-18.75593220338985</v>
      </c>
      <c r="M39" s="23">
        <f t="shared" si="39"/>
        <v>4.8500000000000654E-2</v>
      </c>
      <c r="N39" s="49">
        <v>0.94630000000000003</v>
      </c>
      <c r="O39" s="11">
        <v>0.70389999999999997</v>
      </c>
      <c r="P39" s="11">
        <v>0.99439999999999995</v>
      </c>
      <c r="Q39" s="29">
        <f t="shared" si="40"/>
        <v>13.108007448789579</v>
      </c>
      <c r="R39" s="30">
        <f t="shared" si="41"/>
        <v>1.2516399999999983</v>
      </c>
      <c r="S39" s="49">
        <v>1.0035000000000001</v>
      </c>
      <c r="T39" s="11">
        <v>0.4622</v>
      </c>
      <c r="U39" s="11">
        <v>0.9103</v>
      </c>
      <c r="V39" s="101">
        <f t="shared" si="42"/>
        <v>-132.05714285714063</v>
      </c>
      <c r="W39" s="102">
        <f t="shared" si="43"/>
        <v>0.46605000000000008</v>
      </c>
      <c r="X39" s="49">
        <v>0.84930000000000005</v>
      </c>
      <c r="Y39" s="11">
        <v>1.9686999999999999</v>
      </c>
      <c r="Z39" s="11">
        <v>0.86560000000000004</v>
      </c>
      <c r="AA39" s="114">
        <f t="shared" si="44"/>
        <v>13.063702720637032</v>
      </c>
      <c r="AB39" s="115">
        <f t="shared" si="45"/>
        <v>1.78786</v>
      </c>
      <c r="AC39"/>
      <c r="AD39" s="186">
        <f t="shared" si="35"/>
        <v>1.0255732854274542</v>
      </c>
      <c r="AE39" s="186">
        <f t="shared" si="36"/>
        <v>1.1427057576827975</v>
      </c>
    </row>
    <row r="40" spans="1:31" x14ac:dyDescent="0.25">
      <c r="A40" s="46"/>
      <c r="B40" s="47"/>
      <c r="C40" s="48">
        <v>2012</v>
      </c>
      <c r="D40" s="49">
        <v>0.94779999999999998</v>
      </c>
      <c r="E40" s="11">
        <v>-0.44119999999999998</v>
      </c>
      <c r="F40" s="11">
        <v>0.995</v>
      </c>
      <c r="G40" s="89">
        <f t="shared" si="9"/>
        <v>-8.4521072796934824</v>
      </c>
      <c r="H40" s="90">
        <f t="shared" si="37"/>
        <v>0.35224000000000011</v>
      </c>
      <c r="I40" s="49">
        <v>0.9647</v>
      </c>
      <c r="J40" s="11">
        <v>-2.2536</v>
      </c>
      <c r="K40" s="11">
        <v>0.98519999999999996</v>
      </c>
      <c r="L40" s="22">
        <f t="shared" si="38"/>
        <v>-63.84135977337111</v>
      </c>
      <c r="M40" s="23">
        <f t="shared" si="39"/>
        <v>-1.5334799999999973</v>
      </c>
      <c r="N40" s="49">
        <v>0.93510000000000004</v>
      </c>
      <c r="O40" s="11">
        <v>-9.0200000000000002E-2</v>
      </c>
      <c r="P40" s="11">
        <v>0.99199999999999999</v>
      </c>
      <c r="Q40" s="29">
        <f t="shared" si="40"/>
        <v>-1.3898305084745772</v>
      </c>
      <c r="R40" s="30">
        <f t="shared" si="41"/>
        <v>0.5717800000000004</v>
      </c>
      <c r="S40" s="49">
        <v>0.95320000000000005</v>
      </c>
      <c r="T40" s="11">
        <v>1.6177999999999999</v>
      </c>
      <c r="U40" s="11">
        <v>0.90490000000000004</v>
      </c>
      <c r="V40" s="101">
        <f t="shared" si="42"/>
        <v>34.568376068376104</v>
      </c>
      <c r="W40" s="102">
        <f t="shared" si="43"/>
        <v>1.5663199999999997</v>
      </c>
      <c r="X40" s="49">
        <v>0.78200000000000003</v>
      </c>
      <c r="Y40" s="11">
        <v>1.5126999999999999</v>
      </c>
      <c r="Z40" s="11">
        <v>0.53039999999999998</v>
      </c>
      <c r="AA40" s="114">
        <f t="shared" si="44"/>
        <v>6.9389908256880739</v>
      </c>
      <c r="AB40" s="115">
        <f t="shared" si="45"/>
        <v>1.2510999999999999</v>
      </c>
      <c r="AC40"/>
      <c r="AD40" s="186">
        <f t="shared" si="35"/>
        <v>1.0316543685167361</v>
      </c>
      <c r="AE40" s="186">
        <f t="shared" si="36"/>
        <v>1.2336317135549872</v>
      </c>
    </row>
    <row r="41" spans="1:31" x14ac:dyDescent="0.25">
      <c r="A41" s="50"/>
      <c r="B41" s="51"/>
      <c r="C41" s="82">
        <v>2013</v>
      </c>
      <c r="D41" s="79">
        <v>1.0262</v>
      </c>
      <c r="E41" s="14">
        <v>-1.3887</v>
      </c>
      <c r="F41" s="79">
        <v>0.99629999999999996</v>
      </c>
      <c r="G41" s="91">
        <f t="shared" si="9"/>
        <v>53.003816793893129</v>
      </c>
      <c r="H41" s="95">
        <f t="shared" si="37"/>
        <v>-1.7869399999999978</v>
      </c>
      <c r="I41" s="79">
        <v>1.0310999999999999</v>
      </c>
      <c r="J41" s="14">
        <v>-2.0586000000000002</v>
      </c>
      <c r="K41" s="14">
        <v>0.99039999999999995</v>
      </c>
      <c r="L41" s="24">
        <f t="shared" si="38"/>
        <v>66.192926045016279</v>
      </c>
      <c r="M41" s="26">
        <f t="shared" si="39"/>
        <v>-2.6930399999999963</v>
      </c>
      <c r="N41" s="79">
        <v>1.0358000000000001</v>
      </c>
      <c r="O41" s="14">
        <v>-0.94910000000000005</v>
      </c>
      <c r="P41" s="14">
        <v>0.98340000000000005</v>
      </c>
      <c r="Q41" s="31">
        <f t="shared" si="40"/>
        <v>26.511173184357503</v>
      </c>
      <c r="R41" s="33">
        <f t="shared" si="41"/>
        <v>-1.3142600000000009</v>
      </c>
      <c r="S41" s="79">
        <v>1.0569</v>
      </c>
      <c r="T41" s="14">
        <v>0.89300000000000002</v>
      </c>
      <c r="U41" s="14">
        <v>0.83799999999999997</v>
      </c>
      <c r="V41" s="103">
        <f t="shared" si="42"/>
        <v>-15.694200351493862</v>
      </c>
      <c r="W41" s="104">
        <f t="shared" si="43"/>
        <v>0.95558999999999994</v>
      </c>
      <c r="X41" s="79">
        <v>0.8417</v>
      </c>
      <c r="Y41" s="14">
        <v>0.63849999999999996</v>
      </c>
      <c r="Z41" s="14">
        <v>0.9093</v>
      </c>
      <c r="AA41" s="116">
        <f t="shared" si="44"/>
        <v>4.0334807327858497</v>
      </c>
      <c r="AB41" s="117">
        <f t="shared" si="45"/>
        <v>0.44854000000000016</v>
      </c>
      <c r="AC41"/>
      <c r="AD41" s="186">
        <f t="shared" si="35"/>
        <v>0.99546244448735266</v>
      </c>
      <c r="AE41" s="186">
        <f t="shared" si="36"/>
        <v>1.2250207912557918</v>
      </c>
    </row>
    <row r="42" spans="1:31" x14ac:dyDescent="0.25">
      <c r="A42" s="73"/>
      <c r="B42" s="80" t="s">
        <v>45</v>
      </c>
      <c r="C42" s="75"/>
      <c r="D42" s="49"/>
      <c r="E42" s="11"/>
      <c r="F42" s="18">
        <f>GEOMEAN(F35:F41)</f>
        <v>0.99495463771070769</v>
      </c>
      <c r="G42" s="89"/>
      <c r="H42" s="93">
        <f>AVERAGE(H35:H41)</f>
        <v>6.4260000000000622E-2</v>
      </c>
      <c r="I42" s="118">
        <f>AVERAGE(I35:I41)</f>
        <v>0.99918571428571445</v>
      </c>
      <c r="J42" s="11"/>
      <c r="K42" s="18">
        <f>GEOMEAN(K35:K41)</f>
        <v>0.9809048495754914</v>
      </c>
      <c r="L42" s="22"/>
      <c r="M42" s="110">
        <f>AVERAGE(M35:M41)</f>
        <v>-1.1548171428571423</v>
      </c>
      <c r="N42" s="118">
        <f t="shared" ref="N42" si="46">AVERAGE(N35:N41)</f>
        <v>0.96772857142857149</v>
      </c>
      <c r="O42" s="11"/>
      <c r="P42" s="18">
        <f>GEOMEAN(P35:P41)</f>
        <v>0.9881360834519155</v>
      </c>
      <c r="Q42" s="29"/>
      <c r="R42" s="108">
        <f>AVERAGE(R35:R41)</f>
        <v>0.63642571428571393</v>
      </c>
      <c r="S42" s="118">
        <f t="shared" ref="S42:T42" si="47">AVERAGE(S35:S41)</f>
        <v>1.0045428571428572</v>
      </c>
      <c r="T42" s="118">
        <f t="shared" si="47"/>
        <v>0.78224285714285713</v>
      </c>
      <c r="U42" s="18">
        <f>GEOMEAN(U35:U41)</f>
        <v>0.89614372932944819</v>
      </c>
      <c r="V42" s="101"/>
      <c r="W42" s="105">
        <f>AVERAGE(W35:W41)</f>
        <v>0.78723999999999994</v>
      </c>
      <c r="X42" s="118">
        <f t="shared" ref="X42" si="48">AVERAGE(X35:X41)</f>
        <v>0.85857142857142865</v>
      </c>
      <c r="Y42" s="11"/>
      <c r="Z42" s="18">
        <f>GEOMEAN(Z35:Z39)</f>
        <v>0.90062090715279275</v>
      </c>
      <c r="AA42" s="114"/>
      <c r="AB42" s="118">
        <f>AVERAGE(AB35:AB41)</f>
        <v>0.57530000000000003</v>
      </c>
      <c r="AC42"/>
      <c r="AD42" s="187">
        <f t="shared" ref="AD42:AE42" si="49">AVERAGE(AD35:AD41)</f>
        <v>1.0329563095976506</v>
      </c>
      <c r="AE42" s="187">
        <f t="shared" si="49"/>
        <v>1.1682685711091068</v>
      </c>
    </row>
    <row r="43" spans="1:31" x14ac:dyDescent="0.25">
      <c r="A43" s="76"/>
      <c r="B43" s="81" t="s">
        <v>46</v>
      </c>
      <c r="C43" s="78"/>
      <c r="D43" s="79"/>
      <c r="E43" s="14"/>
      <c r="F43" s="19">
        <f>STDEV(F35:F41)</f>
        <v>2.4102953780654806E-3</v>
      </c>
      <c r="G43" s="91"/>
      <c r="H43" s="94">
        <f>STDEV(H35:H41)</f>
        <v>0.897881918591377</v>
      </c>
      <c r="I43" s="119">
        <f t="shared" ref="I43" si="50">STDEV(I35:I41)</f>
        <v>2.9389478194949744E-2</v>
      </c>
      <c r="J43" s="14"/>
      <c r="K43" s="19">
        <f>STDEV(K35:K41)</f>
        <v>1.4629194555180853E-2</v>
      </c>
      <c r="L43" s="24"/>
      <c r="M43" s="111">
        <f>STDEV(M35:M41)</f>
        <v>1.0568852366224408</v>
      </c>
      <c r="N43" s="119">
        <f t="shared" ref="N43" si="51">STDEV(N35:N41)</f>
        <v>3.6987687784167424E-2</v>
      </c>
      <c r="O43" s="14"/>
      <c r="P43" s="19">
        <f>STDEV(P35:P41)</f>
        <v>1.0641808832998981E-2</v>
      </c>
      <c r="Q43" s="31"/>
      <c r="R43" s="109">
        <f>STDEV(R35:R41)</f>
        <v>1.1078605713544933</v>
      </c>
      <c r="S43" s="119">
        <f t="shared" ref="S43:T43" si="52">STDEV(S35:S41)</f>
        <v>5.3326568023292609E-2</v>
      </c>
      <c r="T43" s="119">
        <f t="shared" si="52"/>
        <v>0.47820257861127879</v>
      </c>
      <c r="U43" s="19">
        <f>STDEV(U35:U41)</f>
        <v>5.3540198516094969E-2</v>
      </c>
      <c r="V43" s="103"/>
      <c r="W43" s="106">
        <f>STDEV(W35:W41)</f>
        <v>0.43892115404325915</v>
      </c>
      <c r="X43" s="119">
        <f t="shared" ref="X43" si="53">STDEV(X35:X41)</f>
        <v>6.1040306745781092E-2</v>
      </c>
      <c r="Y43" s="14"/>
      <c r="Z43" s="19">
        <f>STDEV(Z35:Z39)</f>
        <v>2.7636352870811301E-2</v>
      </c>
      <c r="AA43" s="116"/>
      <c r="AB43" s="119">
        <f>STDEV(AB35:AB41)</f>
        <v>0.74085890109610841</v>
      </c>
      <c r="AC43"/>
      <c r="AD43" s="188">
        <f t="shared" ref="AD43:AE43" si="54">STDEV(AD35:AD41)</f>
        <v>2.1938772545845385E-2</v>
      </c>
      <c r="AE43" s="188">
        <f t="shared" si="54"/>
        <v>8.0983053295757723E-2</v>
      </c>
    </row>
    <row r="44" spans="1:31" s="17" customFormat="1" x14ac:dyDescent="0.25">
      <c r="A44" s="46" t="s">
        <v>7</v>
      </c>
      <c r="B44" s="47" t="s">
        <v>8</v>
      </c>
      <c r="C44" s="48">
        <v>1999</v>
      </c>
      <c r="D44" s="49">
        <v>0.93869999999999998</v>
      </c>
      <c r="E44" s="11">
        <v>-1.7966</v>
      </c>
      <c r="F44" s="11">
        <v>0.99309999999999998</v>
      </c>
      <c r="G44" s="89">
        <f t="shared" si="9"/>
        <v>-29.308319738988569</v>
      </c>
      <c r="H44" s="90">
        <f>-(H$3-(D44*H$3+E44))</f>
        <v>-0.86484000000000094</v>
      </c>
      <c r="I44" s="49">
        <v>0.94869999999999999</v>
      </c>
      <c r="J44" s="11">
        <v>-2.6575000000000002</v>
      </c>
      <c r="K44" s="11">
        <v>0.96950000000000003</v>
      </c>
      <c r="L44" s="22">
        <f t="shared" ref="L44:L51" si="55">J44/(1-I44)</f>
        <v>-51.803118908382061</v>
      </c>
      <c r="M44" s="23">
        <f>-(M$3-(I44*M$3+J44))</f>
        <v>-1.6109799999999979</v>
      </c>
      <c r="N44" s="49">
        <v>0.74309999999999998</v>
      </c>
      <c r="O44" s="11">
        <v>2.6703000000000001</v>
      </c>
      <c r="P44" s="11">
        <v>0.61160000000000003</v>
      </c>
      <c r="Q44" s="29">
        <f t="shared" ref="Q44:Q51" si="56">O44/(1-N44)</f>
        <v>10.394316854807318</v>
      </c>
      <c r="R44" s="30">
        <f>-(R$3-(N44*R$3+O44))</f>
        <v>5.29068</v>
      </c>
      <c r="S44" s="52">
        <v>5.7500000000000002E-2</v>
      </c>
      <c r="T44" s="53">
        <v>12.404</v>
      </c>
      <c r="U44" s="53">
        <v>6.1999999999999998E-3</v>
      </c>
      <c r="V44" s="101">
        <f>T44/(1-S44)</f>
        <v>13.160742705570291</v>
      </c>
      <c r="W44" s="102">
        <f>-(W$3-(S44*W$3+T44))</f>
        <v>11.36725</v>
      </c>
      <c r="X44" s="49">
        <v>0.91590000000000005</v>
      </c>
      <c r="Y44" s="11">
        <v>0.36070000000000002</v>
      </c>
      <c r="Z44" s="11">
        <v>0.93149999999999999</v>
      </c>
      <c r="AA44" s="114">
        <f t="shared" ref="AA44:AA51" si="57">Y44/(1-X44)</f>
        <v>4.2889417360285398</v>
      </c>
      <c r="AB44" s="115">
        <f>-(AB$3-(X44*AB$3+Y44))</f>
        <v>0.25978000000000012</v>
      </c>
      <c r="AD44" s="189">
        <f>I44/N44</f>
        <v>1.2766787780917777</v>
      </c>
      <c r="AE44" s="189">
        <f>I44/X44</f>
        <v>1.0358117698438694</v>
      </c>
    </row>
    <row r="45" spans="1:31" s="17" customFormat="1" x14ac:dyDescent="0.25">
      <c r="A45" s="46"/>
      <c r="B45" s="47"/>
      <c r="C45" s="48">
        <v>2000</v>
      </c>
      <c r="D45" s="49">
        <v>0.97</v>
      </c>
      <c r="E45" s="11">
        <v>0.43180000000000002</v>
      </c>
      <c r="F45" s="11">
        <v>0.99550000000000005</v>
      </c>
      <c r="G45" s="89">
        <f t="shared" si="9"/>
        <v>14.393333333333322</v>
      </c>
      <c r="H45" s="90">
        <f t="shared" ref="H45:H51" si="58">-(H$3-(D45*H$3+E45))</f>
        <v>0.88780000000000037</v>
      </c>
      <c r="I45" s="49">
        <v>0.99</v>
      </c>
      <c r="J45" s="11">
        <v>-0.18970000000000001</v>
      </c>
      <c r="K45" s="11">
        <v>0.98340000000000005</v>
      </c>
      <c r="L45" s="22">
        <f t="shared" si="55"/>
        <v>-18.969999999999985</v>
      </c>
      <c r="M45" s="23">
        <f t="shared" ref="M45:M51" si="59">-(M$3-(I45*M$3+J45))</f>
        <v>1.43000000000022E-2</v>
      </c>
      <c r="N45" s="49">
        <v>0.93610000000000004</v>
      </c>
      <c r="O45" s="11">
        <v>1.0641</v>
      </c>
      <c r="P45" s="11">
        <v>0.99490000000000001</v>
      </c>
      <c r="Q45" s="29">
        <f t="shared" si="56"/>
        <v>16.652582159624426</v>
      </c>
      <c r="R45" s="30">
        <f t="shared" ref="R45:R51" si="60">-(R$3-(N45*R$3+O45))</f>
        <v>1.7158799999999985</v>
      </c>
      <c r="S45" s="49">
        <v>0.99360000000000004</v>
      </c>
      <c r="T45" s="11">
        <v>9.5500000000000002E-2</v>
      </c>
      <c r="U45" s="11">
        <v>0.90010000000000001</v>
      </c>
      <c r="V45" s="101">
        <f t="shared" ref="V45:V51" si="61">T45/(1-S45)</f>
        <v>14.921875000000091</v>
      </c>
      <c r="W45" s="102">
        <f t="shared" ref="W45:W51" si="62">-(W$3-(S45*W$3+T45))</f>
        <v>8.8459999999999983E-2</v>
      </c>
      <c r="X45" s="49">
        <v>0.86240000000000006</v>
      </c>
      <c r="Y45" s="11">
        <v>0.54259999999999997</v>
      </c>
      <c r="Z45" s="11">
        <v>0.89729999999999999</v>
      </c>
      <c r="AA45" s="114">
        <f t="shared" si="57"/>
        <v>3.9433139534883734</v>
      </c>
      <c r="AB45" s="115">
        <f t="shared" ref="AB45:AB51" si="63">-(AB$3-(X45*AB$3+Y45))</f>
        <v>0.37748000000000004</v>
      </c>
      <c r="AD45" s="186">
        <f t="shared" ref="AD45:AD51" si="64">I45/N45</f>
        <v>1.0575793184488835</v>
      </c>
      <c r="AE45" s="186">
        <f t="shared" ref="AE45:AE51" si="65">I45/X45</f>
        <v>1.1479591836734693</v>
      </c>
    </row>
    <row r="46" spans="1:31" s="17" customFormat="1" x14ac:dyDescent="0.25">
      <c r="A46" s="46"/>
      <c r="B46" s="47"/>
      <c r="C46" s="48">
        <v>2001</v>
      </c>
      <c r="D46" s="49">
        <v>0.95620000000000005</v>
      </c>
      <c r="E46" s="11">
        <v>9.4500000000000001E-2</v>
      </c>
      <c r="F46" s="11">
        <v>0.99309999999999998</v>
      </c>
      <c r="G46" s="89">
        <f t="shared" si="9"/>
        <v>2.1575342465753451</v>
      </c>
      <c r="H46" s="90">
        <f t="shared" si="58"/>
        <v>0.76025999999999883</v>
      </c>
      <c r="I46" s="49">
        <v>0.99370000000000003</v>
      </c>
      <c r="J46" s="11">
        <v>-0.67969999999999997</v>
      </c>
      <c r="K46" s="11">
        <v>0.97589999999999999</v>
      </c>
      <c r="L46" s="22">
        <f t="shared" si="55"/>
        <v>-107.88888888888935</v>
      </c>
      <c r="M46" s="23">
        <f t="shared" si="59"/>
        <v>-0.55118000000000222</v>
      </c>
      <c r="N46" s="49">
        <v>0.9304</v>
      </c>
      <c r="O46" s="11">
        <v>0.72970000000000002</v>
      </c>
      <c r="P46" s="11">
        <v>0.99309999999999998</v>
      </c>
      <c r="Q46" s="29">
        <f t="shared" si="56"/>
        <v>10.484195402298852</v>
      </c>
      <c r="R46" s="30">
        <f t="shared" si="60"/>
        <v>1.4396199999999997</v>
      </c>
      <c r="S46" s="49">
        <v>0.97450000000000003</v>
      </c>
      <c r="T46" s="11">
        <v>0.17480000000000001</v>
      </c>
      <c r="U46" s="11">
        <v>0.83909999999999996</v>
      </c>
      <c r="V46" s="101">
        <f t="shared" si="61"/>
        <v>6.8549019607843231</v>
      </c>
      <c r="W46" s="102">
        <f t="shared" si="62"/>
        <v>0.14675000000000016</v>
      </c>
      <c r="X46" s="49">
        <v>0.92810000000000004</v>
      </c>
      <c r="Y46" s="11">
        <v>0.80310000000000004</v>
      </c>
      <c r="Z46" s="11">
        <v>0.96250000000000002</v>
      </c>
      <c r="AA46" s="114">
        <f t="shared" si="57"/>
        <v>11.169680111265652</v>
      </c>
      <c r="AB46" s="115">
        <f t="shared" si="63"/>
        <v>0.71682000000000001</v>
      </c>
      <c r="AD46" s="186">
        <f t="shared" si="64"/>
        <v>1.0680352536543423</v>
      </c>
      <c r="AE46" s="186">
        <f t="shared" si="65"/>
        <v>1.0706820385734295</v>
      </c>
    </row>
    <row r="47" spans="1:31" s="17" customFormat="1" x14ac:dyDescent="0.25">
      <c r="A47" s="46"/>
      <c r="B47" s="47"/>
      <c r="C47" s="48">
        <v>2002</v>
      </c>
      <c r="D47" s="49">
        <v>0.91400000000000003</v>
      </c>
      <c r="E47" s="11">
        <v>-0.43059999999999998</v>
      </c>
      <c r="F47" s="11">
        <v>0.99329999999999996</v>
      </c>
      <c r="G47" s="89">
        <f t="shared" si="9"/>
        <v>-5.0069767441860487</v>
      </c>
      <c r="H47" s="90">
        <f t="shared" si="58"/>
        <v>0.87659999999999982</v>
      </c>
      <c r="I47" s="49">
        <v>0.93610000000000004</v>
      </c>
      <c r="J47" s="11">
        <v>-1.0818000000000001</v>
      </c>
      <c r="K47" s="11">
        <v>0.98209999999999997</v>
      </c>
      <c r="L47" s="22">
        <f t="shared" si="55"/>
        <v>-16.929577464788746</v>
      </c>
      <c r="M47" s="23">
        <f t="shared" si="59"/>
        <v>0.22175999999999618</v>
      </c>
      <c r="N47" s="49">
        <v>0.92290000000000005</v>
      </c>
      <c r="O47" s="11">
        <v>-0.37059999999999998</v>
      </c>
      <c r="P47" s="11">
        <v>0.99390000000000001</v>
      </c>
      <c r="Q47" s="29">
        <f t="shared" si="56"/>
        <v>-4.8067444876783432</v>
      </c>
      <c r="R47" s="30">
        <f t="shared" si="60"/>
        <v>0.41582000000000008</v>
      </c>
      <c r="S47" s="49">
        <v>0.97070000000000001</v>
      </c>
      <c r="T47" s="11">
        <v>4.4900000000000002E-2</v>
      </c>
      <c r="U47" s="11">
        <v>0.92859999999999998</v>
      </c>
      <c r="V47" s="101">
        <f t="shared" si="61"/>
        <v>1.5324232081911267</v>
      </c>
      <c r="W47" s="102">
        <f t="shared" si="62"/>
        <v>1.2669999999999959E-2</v>
      </c>
      <c r="X47" s="49">
        <v>1.0165</v>
      </c>
      <c r="Y47" s="11">
        <v>-0.7903</v>
      </c>
      <c r="Z47" s="11">
        <v>0.93340000000000001</v>
      </c>
      <c r="AA47" s="114">
        <f t="shared" si="57"/>
        <v>47.896969696969819</v>
      </c>
      <c r="AB47" s="115">
        <f t="shared" si="63"/>
        <v>-0.77049999999999996</v>
      </c>
      <c r="AD47" s="186">
        <f t="shared" si="64"/>
        <v>1.0143027413587604</v>
      </c>
      <c r="AE47" s="186">
        <f t="shared" si="65"/>
        <v>0.92090506640432868</v>
      </c>
    </row>
    <row r="48" spans="1:31" s="17" customFormat="1" x14ac:dyDescent="0.25">
      <c r="A48" s="46"/>
      <c r="B48" s="47"/>
      <c r="C48" s="48">
        <v>2003</v>
      </c>
      <c r="D48" s="49">
        <v>0.94499999999999995</v>
      </c>
      <c r="E48" s="11">
        <v>0.53800000000000003</v>
      </c>
      <c r="F48" s="11">
        <v>0.99490000000000001</v>
      </c>
      <c r="G48" s="89">
        <f t="shared" si="9"/>
        <v>9.7818181818181742</v>
      </c>
      <c r="H48" s="90">
        <f t="shared" si="58"/>
        <v>1.3740000000000006</v>
      </c>
      <c r="I48" s="49">
        <v>0.96230000000000004</v>
      </c>
      <c r="J48" s="11">
        <v>0.1298</v>
      </c>
      <c r="K48" s="11">
        <v>0.98480000000000001</v>
      </c>
      <c r="L48" s="22">
        <f t="shared" si="55"/>
        <v>3.442970822281171</v>
      </c>
      <c r="M48" s="23">
        <f t="shared" si="59"/>
        <v>0.89887999999999835</v>
      </c>
      <c r="N48" s="49">
        <v>0.92490000000000006</v>
      </c>
      <c r="O48" s="11">
        <v>0.9506</v>
      </c>
      <c r="P48" s="11">
        <v>0.99399999999999999</v>
      </c>
      <c r="Q48" s="29">
        <f t="shared" si="56"/>
        <v>12.657789613848212</v>
      </c>
      <c r="R48" s="30">
        <f t="shared" si="60"/>
        <v>1.7166199999999989</v>
      </c>
      <c r="S48" s="49">
        <v>0.97189999999999999</v>
      </c>
      <c r="T48" s="11">
        <v>-1.5900000000000001E-2</v>
      </c>
      <c r="U48" s="11">
        <v>0.88</v>
      </c>
      <c r="V48" s="101">
        <f t="shared" si="61"/>
        <v>-0.56583629893238407</v>
      </c>
      <c r="W48" s="102">
        <f t="shared" si="62"/>
        <v>-4.6810000000000018E-2</v>
      </c>
      <c r="X48" s="49">
        <v>0.87450000000000006</v>
      </c>
      <c r="Y48" s="11">
        <v>4.5999999999999999E-3</v>
      </c>
      <c r="Z48" s="11">
        <v>0.94</v>
      </c>
      <c r="AA48" s="114">
        <f t="shared" si="57"/>
        <v>3.6653386454183284E-2</v>
      </c>
      <c r="AB48" s="115">
        <f t="shared" si="63"/>
        <v>-0.14599999999999991</v>
      </c>
      <c r="AD48" s="186">
        <f t="shared" si="64"/>
        <v>1.0404368039788086</v>
      </c>
      <c r="AE48" s="186">
        <f t="shared" si="65"/>
        <v>1.1004002287021155</v>
      </c>
    </row>
    <row r="49" spans="1:31" s="17" customFormat="1" x14ac:dyDescent="0.25">
      <c r="A49" s="46"/>
      <c r="B49" s="47"/>
      <c r="C49" s="48">
        <v>2004</v>
      </c>
      <c r="D49" s="49">
        <v>0.94479999999999997</v>
      </c>
      <c r="E49" s="11">
        <v>0.1804</v>
      </c>
      <c r="F49" s="11">
        <v>0.99580000000000002</v>
      </c>
      <c r="G49" s="89">
        <f t="shared" si="9"/>
        <v>3.268115942028984</v>
      </c>
      <c r="H49" s="90">
        <f t="shared" si="58"/>
        <v>1.0194400000000012</v>
      </c>
      <c r="I49" s="49">
        <v>0.96</v>
      </c>
      <c r="J49" s="11">
        <v>-0.17319999999999999</v>
      </c>
      <c r="K49" s="11">
        <v>0.98519999999999996</v>
      </c>
      <c r="L49" s="22">
        <f t="shared" si="55"/>
        <v>-4.3299999999999956</v>
      </c>
      <c r="M49" s="23">
        <f t="shared" si="59"/>
        <v>0.6427999999999976</v>
      </c>
      <c r="N49" s="49">
        <v>0.92249999999999999</v>
      </c>
      <c r="O49" s="11">
        <v>0.53700000000000003</v>
      </c>
      <c r="P49" s="11">
        <v>0.99550000000000005</v>
      </c>
      <c r="Q49" s="29">
        <f t="shared" si="56"/>
        <v>6.9290322580645149</v>
      </c>
      <c r="R49" s="30">
        <f t="shared" si="60"/>
        <v>1.3275000000000006</v>
      </c>
      <c r="S49" s="49">
        <v>0.92459999999999998</v>
      </c>
      <c r="T49" s="11">
        <v>0.29430000000000001</v>
      </c>
      <c r="U49" s="11">
        <v>0.88939999999999997</v>
      </c>
      <c r="V49" s="101">
        <f t="shared" si="61"/>
        <v>3.9031830238726779</v>
      </c>
      <c r="W49" s="102">
        <f t="shared" si="62"/>
        <v>0.21135999999999999</v>
      </c>
      <c r="X49" s="49">
        <v>0.86260000000000003</v>
      </c>
      <c r="Y49" s="11">
        <v>0.40550000000000003</v>
      </c>
      <c r="Z49" s="11">
        <v>0.93359999999999999</v>
      </c>
      <c r="AA49" s="114">
        <f t="shared" si="57"/>
        <v>2.9512372634643387</v>
      </c>
      <c r="AB49" s="115">
        <f t="shared" si="63"/>
        <v>0.24062000000000006</v>
      </c>
      <c r="AD49" s="186">
        <f t="shared" si="64"/>
        <v>1.0406504065040649</v>
      </c>
      <c r="AE49" s="186">
        <f t="shared" si="65"/>
        <v>1.1129144447020634</v>
      </c>
    </row>
    <row r="50" spans="1:31" s="17" customFormat="1" x14ac:dyDescent="0.25">
      <c r="A50" s="46"/>
      <c r="B50" s="47"/>
      <c r="C50" s="48">
        <v>2005</v>
      </c>
      <c r="D50" s="49">
        <v>0.93799999999999994</v>
      </c>
      <c r="E50" s="11">
        <v>0.22059999999999999</v>
      </c>
      <c r="F50" s="11">
        <v>0.99639999999999995</v>
      </c>
      <c r="G50" s="89">
        <f>E50/(1-D50)</f>
        <v>3.5580645161290287</v>
      </c>
      <c r="H50" s="90">
        <f t="shared" si="58"/>
        <v>1.1630000000000003</v>
      </c>
      <c r="I50" s="49">
        <v>0.97009999999999996</v>
      </c>
      <c r="J50" s="11">
        <v>-0.35249999999999998</v>
      </c>
      <c r="K50" s="11">
        <v>0.98509999999999998</v>
      </c>
      <c r="L50" s="22">
        <f>J50/(1-I50)</f>
        <v>-11.789297658862861</v>
      </c>
      <c r="M50" s="23">
        <f t="shared" si="59"/>
        <v>0.2574600000000018</v>
      </c>
      <c r="N50" s="49">
        <v>0.93020000000000003</v>
      </c>
      <c r="O50" s="11">
        <v>0.57350000000000001</v>
      </c>
      <c r="P50" s="11">
        <v>0.99570000000000003</v>
      </c>
      <c r="Q50" s="29">
        <f>O50/(1-N50)</f>
        <v>8.2163323782234983</v>
      </c>
      <c r="R50" s="30">
        <f t="shared" si="60"/>
        <v>1.2854599999999987</v>
      </c>
      <c r="S50" s="49">
        <v>0.99509999999999998</v>
      </c>
      <c r="T50" s="11">
        <v>-0.22570000000000001</v>
      </c>
      <c r="U50" s="11">
        <v>0.90329999999999999</v>
      </c>
      <c r="V50" s="101">
        <f>T50/(1-S50)</f>
        <v>-46.061224489795777</v>
      </c>
      <c r="W50" s="102">
        <f t="shared" si="62"/>
        <v>-0.23109000000000002</v>
      </c>
      <c r="X50" s="49">
        <v>0.74329999999999996</v>
      </c>
      <c r="Y50" s="11">
        <v>2.0030999999999999</v>
      </c>
      <c r="Z50" s="11">
        <v>0.70960000000000001</v>
      </c>
      <c r="AA50" s="114">
        <f>Y50/(1-X50)</f>
        <v>7.8032723022984012</v>
      </c>
      <c r="AB50" s="115">
        <f t="shared" si="63"/>
        <v>1.69506</v>
      </c>
      <c r="AD50" s="186">
        <f t="shared" si="64"/>
        <v>1.0428940012900452</v>
      </c>
      <c r="AE50" s="186">
        <f t="shared" si="65"/>
        <v>1.3051257903941882</v>
      </c>
    </row>
    <row r="51" spans="1:31" s="17" customFormat="1" x14ac:dyDescent="0.25">
      <c r="A51" s="50"/>
      <c r="B51" s="51"/>
      <c r="C51" s="82">
        <v>2006</v>
      </c>
      <c r="D51" s="79">
        <v>0.95889999999999997</v>
      </c>
      <c r="E51" s="14">
        <v>0.61150000000000004</v>
      </c>
      <c r="F51" s="14">
        <v>0.99639999999999995</v>
      </c>
      <c r="G51" s="91">
        <f t="shared" si="9"/>
        <v>14.878345498783446</v>
      </c>
      <c r="H51" s="92">
        <f t="shared" si="58"/>
        <v>1.2362199999999994</v>
      </c>
      <c r="I51" s="79">
        <v>0.98680000000000001</v>
      </c>
      <c r="J51" s="14">
        <v>0.46800000000000003</v>
      </c>
      <c r="K51" s="14">
        <v>0.97750000000000004</v>
      </c>
      <c r="L51" s="24">
        <f t="shared" si="55"/>
        <v>35.454545454545482</v>
      </c>
      <c r="M51" s="26">
        <f t="shared" si="59"/>
        <v>0.73727999999999838</v>
      </c>
      <c r="N51" s="79">
        <v>0.97760000000000002</v>
      </c>
      <c r="O51" s="14">
        <v>0.30349999999999999</v>
      </c>
      <c r="P51" s="14">
        <v>0.99550000000000005</v>
      </c>
      <c r="Q51" s="31">
        <f t="shared" si="56"/>
        <v>13.549107142857157</v>
      </c>
      <c r="R51" s="33">
        <f t="shared" si="60"/>
        <v>0.53197999999999901</v>
      </c>
      <c r="S51" s="79">
        <v>1.02</v>
      </c>
      <c r="T51" s="14">
        <v>-0.59909999999999997</v>
      </c>
      <c r="U51" s="14">
        <v>0.95430000000000004</v>
      </c>
      <c r="V51" s="103">
        <f t="shared" si="61"/>
        <v>29.954999999999973</v>
      </c>
      <c r="W51" s="104">
        <f t="shared" si="62"/>
        <v>-0.57709999999999995</v>
      </c>
      <c r="X51" s="79">
        <v>0.98740000000000006</v>
      </c>
      <c r="Y51" s="14">
        <v>-0.81369999999999998</v>
      </c>
      <c r="Z51" s="14">
        <v>0.96789999999999998</v>
      </c>
      <c r="AA51" s="116">
        <f t="shared" si="57"/>
        <v>-64.57936507936536</v>
      </c>
      <c r="AB51" s="117">
        <f t="shared" si="63"/>
        <v>-0.82882</v>
      </c>
      <c r="AD51" s="186">
        <f t="shared" si="64"/>
        <v>1.0094108019639934</v>
      </c>
      <c r="AE51" s="186">
        <f t="shared" si="65"/>
        <v>0.99939234352845852</v>
      </c>
    </row>
    <row r="52" spans="1:31" x14ac:dyDescent="0.25">
      <c r="A52" s="73"/>
      <c r="B52" s="80" t="s">
        <v>45</v>
      </c>
      <c r="C52" s="75"/>
      <c r="D52" s="49"/>
      <c r="E52" s="11"/>
      <c r="F52" s="18">
        <f>GEOMEAN(F44:F51)</f>
        <v>0.99481157950079868</v>
      </c>
      <c r="G52" s="89"/>
      <c r="H52" s="93">
        <f>AVERAGE(H44:H51)</f>
        <v>0.80655999999999994</v>
      </c>
      <c r="I52" s="118">
        <f>AVERAGE(I45:I51)</f>
        <v>0.97128571428571431</v>
      </c>
      <c r="J52" s="11"/>
      <c r="K52" s="18">
        <f>GEOMEAN(K44:K51)</f>
        <v>0.98042318263819583</v>
      </c>
      <c r="L52" s="22"/>
      <c r="M52" s="110">
        <f>AVERAGE(M44:M51)</f>
        <v>7.6289999999999303E-2</v>
      </c>
      <c r="N52" s="118">
        <f>AVERAGE(N45:N51)</f>
        <v>0.93494285714285719</v>
      </c>
      <c r="O52" s="11"/>
      <c r="P52" s="18">
        <f>GEOMEAN(P44:P51)</f>
        <v>0.93599278285613352</v>
      </c>
      <c r="Q52" s="29"/>
      <c r="R52" s="108">
        <f>AVERAGE(R45:R51)</f>
        <v>1.2046971428571422</v>
      </c>
      <c r="S52" s="118">
        <f>AVERAGE(S45:S51)</f>
        <v>0.97862857142857151</v>
      </c>
      <c r="T52" s="118">
        <f>AVERAGE(T45:T51)</f>
        <v>-3.3028571428571442E-2</v>
      </c>
      <c r="U52" s="18">
        <f>GEOMEAN(U44:U51)</f>
        <v>0.48242265877571394</v>
      </c>
      <c r="V52" s="101"/>
      <c r="W52" s="105">
        <f>AVERAGE(W45:W51)</f>
        <v>-5.6537142857142841E-2</v>
      </c>
      <c r="X52" s="118">
        <f>AVERAGE(X45:X51)</f>
        <v>0.89639999999999997</v>
      </c>
      <c r="Y52" s="11"/>
      <c r="Z52" s="18">
        <f>GEOMEAN(Z44:Z48)</f>
        <v>0.93270302020375473</v>
      </c>
      <c r="AA52" s="114"/>
      <c r="AB52" s="118">
        <f>AVERAGE(AB44:AB51)</f>
        <v>0.19305500000000003</v>
      </c>
      <c r="AC52"/>
      <c r="AD52" s="187">
        <f t="shared" ref="AD52:AE52" si="66">AVERAGE(AD45:AD51)</f>
        <v>1.0390441895998426</v>
      </c>
      <c r="AE52" s="187">
        <f t="shared" si="66"/>
        <v>1.0939112994254363</v>
      </c>
    </row>
    <row r="53" spans="1:31" x14ac:dyDescent="0.25">
      <c r="A53" s="76"/>
      <c r="B53" s="81" t="s">
        <v>46</v>
      </c>
      <c r="C53" s="78"/>
      <c r="D53" s="79"/>
      <c r="E53" s="14"/>
      <c r="F53" s="19">
        <f>STDEV(F44:F51)</f>
        <v>1.4466093361473157E-3</v>
      </c>
      <c r="G53" s="91"/>
      <c r="H53" s="94">
        <f>STDEV(H44:H51)</f>
        <v>0.70571042487087376</v>
      </c>
      <c r="I53" s="119">
        <f>STDEV(I45:I51)</f>
        <v>2.0578583411840937E-2</v>
      </c>
      <c r="J53" s="14"/>
      <c r="K53" s="19">
        <f>STDEV(K44:K51)</f>
        <v>5.654817794210008E-3</v>
      </c>
      <c r="L53" s="24"/>
      <c r="M53" s="111">
        <f>STDEV(M44:M51)</f>
        <v>0.82227221526693839</v>
      </c>
      <c r="N53" s="119">
        <f>STDEV(N45:N51)</f>
        <v>1.9428574929971673E-2</v>
      </c>
      <c r="O53" s="14"/>
      <c r="P53" s="19">
        <f>STDEV(P44:P51)</f>
        <v>0.13543431460094801</v>
      </c>
      <c r="Q53" s="31"/>
      <c r="R53" s="109">
        <f>STDEV(R45:R51)</f>
        <v>0.52836861431246607</v>
      </c>
      <c r="S53" s="119">
        <f>STDEV(S45:S51)</f>
        <v>2.9584101264345488E-2</v>
      </c>
      <c r="T53" s="119">
        <f>STDEV(T45:T51)</f>
        <v>0.29742833710708488</v>
      </c>
      <c r="U53" s="19">
        <f>STDEV(U44:U51)</f>
        <v>0.31754680982269612</v>
      </c>
      <c r="V53" s="103"/>
      <c r="W53" s="106">
        <f>STDEV(W45:W51)</f>
        <v>0.27094198245591777</v>
      </c>
      <c r="X53" s="119">
        <f>STDEV(X45:X51)</f>
        <v>9.1220940578356238E-2</v>
      </c>
      <c r="Y53" s="14"/>
      <c r="Z53" s="19">
        <f>STDEV(Z44:Z48)</f>
        <v>2.3431453219977638E-2</v>
      </c>
      <c r="AA53" s="116"/>
      <c r="AB53" s="119">
        <f>STDEV(AB44:AB51)</f>
        <v>0.81579943941072752</v>
      </c>
      <c r="AC53"/>
      <c r="AD53" s="188">
        <f t="shared" ref="AD53:AE53" si="67">STDEV(AD45:AD51)</f>
        <v>2.1188243902013352E-2</v>
      </c>
      <c r="AE53" s="188">
        <f t="shared" si="67"/>
        <v>0.12065139104611607</v>
      </c>
    </row>
    <row r="54" spans="1:31" x14ac:dyDescent="0.25">
      <c r="A54" s="46" t="s">
        <v>9</v>
      </c>
      <c r="B54" s="47" t="s">
        <v>10</v>
      </c>
      <c r="C54" s="48">
        <v>2005</v>
      </c>
      <c r="D54" s="49">
        <v>0.9294</v>
      </c>
      <c r="E54" s="11">
        <v>0.36470000000000002</v>
      </c>
      <c r="F54" s="11">
        <v>0.97440000000000004</v>
      </c>
      <c r="G54" s="89">
        <f t="shared" si="9"/>
        <v>5.1657223796034</v>
      </c>
      <c r="H54" s="90">
        <f t="shared" ref="H54:H60" si="68">-(H$3-(D54*H$3+E54))</f>
        <v>1.4378199999999985</v>
      </c>
      <c r="I54" s="49">
        <v>0.95699999999999996</v>
      </c>
      <c r="J54" s="11">
        <v>-0.63649999999999995</v>
      </c>
      <c r="K54" s="11">
        <v>0.9617</v>
      </c>
      <c r="L54" s="22">
        <f>J54/(1-I54)</f>
        <v>-14.802325581395335</v>
      </c>
      <c r="M54" s="23">
        <f t="shared" ref="M54:M55" si="69">-(M$3-(I54*M$3+J54))</f>
        <v>0.24070000000000036</v>
      </c>
      <c r="N54" s="49">
        <v>0.93130000000000002</v>
      </c>
      <c r="O54" s="11">
        <v>1.2653000000000001</v>
      </c>
      <c r="P54" s="11">
        <v>0.9738</v>
      </c>
      <c r="Q54" s="29">
        <f>O54/(1-N54)</f>
        <v>18.41775836972344</v>
      </c>
      <c r="R54" s="30">
        <f t="shared" ref="R54:R55" si="70">-(R$3-(N54*R$3+O54))</f>
        <v>1.9660399999999996</v>
      </c>
      <c r="S54" s="49">
        <v>0.83909999999999996</v>
      </c>
      <c r="T54" s="11">
        <v>2.7212000000000001</v>
      </c>
      <c r="U54" s="11">
        <v>0.72099999999999997</v>
      </c>
      <c r="V54" s="101">
        <f>T54/(1-S54)</f>
        <v>16.912367930391543</v>
      </c>
      <c r="W54" s="102">
        <f t="shared" ref="W54:W55" si="71">-(W$3-(S54*W$3+T54))</f>
        <v>2.5442100000000001</v>
      </c>
      <c r="X54" s="49">
        <v>0.85599999999999998</v>
      </c>
      <c r="Y54" s="11">
        <v>0.70950000000000002</v>
      </c>
      <c r="Z54" s="11">
        <v>0.91710000000000003</v>
      </c>
      <c r="AA54" s="114">
        <f t="shared" ref="AA54:AA60" si="72">Y54/(1-X54)</f>
        <v>4.927083333333333</v>
      </c>
      <c r="AB54" s="115">
        <f t="shared" ref="AB54:AB60" si="73">-(AB$3-(X54*AB$3+Y54))</f>
        <v>0.53669999999999995</v>
      </c>
      <c r="AC54"/>
      <c r="AD54" s="186">
        <f t="shared" ref="AD54:AD55" si="74">I54/N54</f>
        <v>1.0275958337807365</v>
      </c>
      <c r="AE54" s="186">
        <f t="shared" ref="AE54:AE55" si="75">I54/X54</f>
        <v>1.1179906542056075</v>
      </c>
    </row>
    <row r="55" spans="1:31" x14ac:dyDescent="0.25">
      <c r="A55" s="46"/>
      <c r="B55" s="47"/>
      <c r="C55" s="48">
        <v>2006</v>
      </c>
      <c r="D55" s="49">
        <v>0.97909999999999997</v>
      </c>
      <c r="E55" s="11">
        <v>-0.87309999999999999</v>
      </c>
      <c r="F55" s="11">
        <v>0.99</v>
      </c>
      <c r="G55" s="89">
        <f t="shared" si="9"/>
        <v>-41.775119617224817</v>
      </c>
      <c r="H55" s="90">
        <f t="shared" si="68"/>
        <v>-0.55541999999999803</v>
      </c>
      <c r="I55" s="11">
        <v>0.98270000000000002</v>
      </c>
      <c r="J55" s="49">
        <v>-1.6033999999999999</v>
      </c>
      <c r="K55" s="11">
        <v>0.97660000000000002</v>
      </c>
      <c r="L55" s="22">
        <f>J55/(1-I55)</f>
        <v>-92.682080924855583</v>
      </c>
      <c r="M55" s="23">
        <f t="shared" si="69"/>
        <v>-1.2504799999999996</v>
      </c>
      <c r="N55" s="11">
        <v>0.99150000000000005</v>
      </c>
      <c r="O55" s="49">
        <v>-0.45810000000000001</v>
      </c>
      <c r="P55" s="11">
        <v>0.9889</v>
      </c>
      <c r="Q55" s="29">
        <f>O55/(1-N55)</f>
        <v>-53.894117647059126</v>
      </c>
      <c r="R55" s="30">
        <f t="shared" si="70"/>
        <v>-0.37140000000000128</v>
      </c>
      <c r="S55" s="11">
        <v>1.0359</v>
      </c>
      <c r="T55" s="49">
        <v>0.73570000000000002</v>
      </c>
      <c r="U55" s="11">
        <v>0.87429999999999997</v>
      </c>
      <c r="V55" s="101">
        <f>T55/(1-S55)</f>
        <v>-20.493036211699142</v>
      </c>
      <c r="W55" s="102">
        <f t="shared" si="71"/>
        <v>0.77519000000000005</v>
      </c>
      <c r="X55" s="49">
        <v>0.96779999999999999</v>
      </c>
      <c r="Y55" s="11">
        <v>-0.3881</v>
      </c>
      <c r="Z55" s="11">
        <v>0.91779999999999995</v>
      </c>
      <c r="AA55" s="114">
        <f t="shared" si="72"/>
        <v>-12.052795031055899</v>
      </c>
      <c r="AB55" s="115">
        <f t="shared" si="73"/>
        <v>-0.42674000000000001</v>
      </c>
      <c r="AC55"/>
      <c r="AD55" s="186">
        <f t="shared" si="74"/>
        <v>0.99112455874936967</v>
      </c>
      <c r="AE55" s="186">
        <f t="shared" si="75"/>
        <v>1.0153957429220914</v>
      </c>
    </row>
    <row r="56" spans="1:31" x14ac:dyDescent="0.25">
      <c r="A56" s="46"/>
      <c r="B56" s="47"/>
      <c r="C56" s="48">
        <v>2007</v>
      </c>
      <c r="D56" s="49">
        <v>0.9698</v>
      </c>
      <c r="E56" s="11">
        <v>-1.0222</v>
      </c>
      <c r="F56" s="11">
        <v>0.98429999999999995</v>
      </c>
      <c r="G56" s="89">
        <f t="shared" si="9"/>
        <v>-33.847682119205295</v>
      </c>
      <c r="H56" s="90">
        <f t="shared" si="68"/>
        <v>-0.56315999999999988</v>
      </c>
      <c r="I56" s="49"/>
      <c r="J56" s="11"/>
      <c r="K56" s="11"/>
      <c r="L56" s="22"/>
      <c r="M56" s="23"/>
      <c r="N56" s="49"/>
      <c r="O56" s="11"/>
      <c r="P56" s="11"/>
      <c r="Q56" s="29"/>
      <c r="R56" s="30"/>
      <c r="S56" s="49"/>
      <c r="T56" s="11"/>
      <c r="U56" s="11"/>
      <c r="V56" s="101"/>
      <c r="W56" s="102"/>
      <c r="X56" s="49">
        <v>0.90559999999999996</v>
      </c>
      <c r="Y56" s="11">
        <v>0.44629999999999997</v>
      </c>
      <c r="Z56" s="11">
        <v>0.9264</v>
      </c>
      <c r="AA56" s="114">
        <f t="shared" si="72"/>
        <v>4.7277542372881332</v>
      </c>
      <c r="AB56" s="115">
        <f t="shared" si="73"/>
        <v>0.33301999999999987</v>
      </c>
      <c r="AC56"/>
      <c r="AD56" s="186"/>
      <c r="AE56" s="185"/>
    </row>
    <row r="57" spans="1:31" x14ac:dyDescent="0.25">
      <c r="A57" s="46"/>
      <c r="B57" s="47"/>
      <c r="C57" s="48">
        <v>2008</v>
      </c>
      <c r="D57" s="49">
        <v>0.97050000000000003</v>
      </c>
      <c r="E57" s="11">
        <v>-0.77190000000000003</v>
      </c>
      <c r="F57" s="11">
        <v>0.99560000000000004</v>
      </c>
      <c r="G57" s="89">
        <f t="shared" si="9"/>
        <v>-26.16610169491528</v>
      </c>
      <c r="H57" s="90">
        <f t="shared" si="68"/>
        <v>-0.32350000000000101</v>
      </c>
      <c r="I57" s="49"/>
      <c r="J57" s="11"/>
      <c r="K57" s="11"/>
      <c r="L57" s="22"/>
      <c r="M57" s="23"/>
      <c r="N57" s="49"/>
      <c r="O57" s="11"/>
      <c r="P57" s="11"/>
      <c r="Q57" s="29"/>
      <c r="R57" s="30"/>
      <c r="S57" s="49"/>
      <c r="T57" s="11"/>
      <c r="U57" s="11"/>
      <c r="V57" s="101"/>
      <c r="W57" s="102"/>
      <c r="X57" s="49">
        <v>0.86219999999999997</v>
      </c>
      <c r="Y57" s="11">
        <v>0.60340000000000005</v>
      </c>
      <c r="Z57" s="11">
        <v>0.875</v>
      </c>
      <c r="AA57" s="114">
        <f t="shared" si="72"/>
        <v>4.3788098693759068</v>
      </c>
      <c r="AB57" s="115">
        <f t="shared" si="73"/>
        <v>0.43804000000000021</v>
      </c>
      <c r="AC57"/>
      <c r="AD57" s="186"/>
      <c r="AE57" s="185"/>
    </row>
    <row r="58" spans="1:31" x14ac:dyDescent="0.25">
      <c r="A58" s="46"/>
      <c r="B58" s="47"/>
      <c r="C58" s="48">
        <v>2009</v>
      </c>
      <c r="D58" s="49">
        <v>0.99890000000000001</v>
      </c>
      <c r="E58" s="11">
        <v>0.46879999999999999</v>
      </c>
      <c r="F58" s="11">
        <v>0.99250000000000005</v>
      </c>
      <c r="G58" s="89">
        <f t="shared" si="9"/>
        <v>426.18181818182211</v>
      </c>
      <c r="H58" s="90">
        <f t="shared" si="68"/>
        <v>0.48551999999999929</v>
      </c>
      <c r="I58" s="49"/>
      <c r="J58" s="11"/>
      <c r="K58" s="11"/>
      <c r="L58" s="22"/>
      <c r="M58" s="23"/>
      <c r="N58" s="49"/>
      <c r="O58" s="11"/>
      <c r="P58" s="11"/>
      <c r="Q58" s="29"/>
      <c r="R58" s="30"/>
      <c r="S58" s="49"/>
      <c r="T58" s="11"/>
      <c r="U58" s="11"/>
      <c r="V58" s="101"/>
      <c r="W58" s="102"/>
      <c r="X58" s="49">
        <v>0.73760000000000003</v>
      </c>
      <c r="Y58" s="11">
        <v>1.7049000000000001</v>
      </c>
      <c r="Z58" s="11">
        <v>0.84309999999999996</v>
      </c>
      <c r="AA58" s="114">
        <f t="shared" si="72"/>
        <v>6.4973323170731723</v>
      </c>
      <c r="AB58" s="115">
        <f t="shared" si="73"/>
        <v>1.39002</v>
      </c>
      <c r="AC58"/>
      <c r="AD58" s="186"/>
      <c r="AE58" s="185"/>
    </row>
    <row r="59" spans="1:31" x14ac:dyDescent="0.25">
      <c r="A59" s="46"/>
      <c r="B59" s="47"/>
      <c r="C59" s="48">
        <v>2010</v>
      </c>
      <c r="D59" s="49">
        <v>0.98250000000000004</v>
      </c>
      <c r="E59" s="11">
        <v>-0.93010000000000004</v>
      </c>
      <c r="F59" s="11">
        <v>0.99429999999999996</v>
      </c>
      <c r="G59" s="89">
        <f t="shared" si="9"/>
        <v>-53.14857142857155</v>
      </c>
      <c r="H59" s="90">
        <f t="shared" si="68"/>
        <v>-0.66409999999999947</v>
      </c>
      <c r="I59" s="49"/>
      <c r="J59" s="11"/>
      <c r="K59" s="11"/>
      <c r="L59" s="22"/>
      <c r="M59" s="23"/>
      <c r="N59" s="49"/>
      <c r="O59" s="11"/>
      <c r="P59" s="11"/>
      <c r="Q59" s="29"/>
      <c r="R59" s="30"/>
      <c r="S59" s="49"/>
      <c r="T59" s="11"/>
      <c r="U59" s="11"/>
      <c r="V59" s="101"/>
      <c r="W59" s="102"/>
      <c r="X59" s="49">
        <v>0.85389999999999999</v>
      </c>
      <c r="Y59" s="11">
        <v>0.46339999999999998</v>
      </c>
      <c r="Z59" s="11">
        <v>0.84379999999999999</v>
      </c>
      <c r="AA59" s="114">
        <f t="shared" si="72"/>
        <v>3.1718001368925393</v>
      </c>
      <c r="AB59" s="115">
        <f t="shared" si="73"/>
        <v>0.28808000000000011</v>
      </c>
      <c r="AC59"/>
      <c r="AD59" s="186"/>
      <c r="AE59" s="185"/>
    </row>
    <row r="60" spans="1:31" x14ac:dyDescent="0.25">
      <c r="A60" s="50"/>
      <c r="B60" s="51"/>
      <c r="C60" s="82">
        <v>2011</v>
      </c>
      <c r="D60" s="79">
        <v>0.94710000000000005</v>
      </c>
      <c r="E60" s="14">
        <v>0.1721</v>
      </c>
      <c r="F60" s="14">
        <v>0.9889</v>
      </c>
      <c r="G60" s="96">
        <f t="shared" si="9"/>
        <v>3.2533081285444267</v>
      </c>
      <c r="H60" s="95">
        <f t="shared" si="68"/>
        <v>0.97617999999999938</v>
      </c>
      <c r="I60" s="79"/>
      <c r="J60" s="14"/>
      <c r="K60" s="14"/>
      <c r="L60" s="24"/>
      <c r="M60" s="25"/>
      <c r="N60" s="79"/>
      <c r="O60" s="14"/>
      <c r="P60" s="14"/>
      <c r="Q60" s="31"/>
      <c r="R60" s="32"/>
      <c r="S60" s="79"/>
      <c r="T60" s="14"/>
      <c r="U60" s="14"/>
      <c r="V60" s="103"/>
      <c r="W60" s="107"/>
      <c r="X60" s="79">
        <v>0.95760000000000001</v>
      </c>
      <c r="Y60" s="14">
        <v>-0.34339999999999998</v>
      </c>
      <c r="Z60" s="14">
        <v>0.88690000000000002</v>
      </c>
      <c r="AA60" s="116">
        <f t="shared" si="72"/>
        <v>-8.0990566037735849</v>
      </c>
      <c r="AB60" s="117">
        <f t="shared" si="73"/>
        <v>-0.39427999999999996</v>
      </c>
      <c r="AC60"/>
      <c r="AD60" s="186"/>
      <c r="AE60" s="185"/>
    </row>
    <row r="61" spans="1:31" x14ac:dyDescent="0.25">
      <c r="A61" s="73"/>
      <c r="B61" s="80" t="s">
        <v>45</v>
      </c>
      <c r="C61" s="75"/>
      <c r="D61" s="49"/>
      <c r="E61" s="11"/>
      <c r="F61" s="18">
        <f>GEOMEAN(F54:F60)</f>
        <v>0.98854827383644606</v>
      </c>
      <c r="G61" s="89"/>
      <c r="H61" s="93">
        <f>AVERAGE(H54:H60)</f>
        <v>0.11333428571428554</v>
      </c>
      <c r="I61" s="118">
        <f t="shared" ref="I61" si="76">AVERAGE(I54:I60)</f>
        <v>0.96984999999999999</v>
      </c>
      <c r="J61" s="11"/>
      <c r="K61" s="18">
        <f>GEOMEAN(K54:K60)</f>
        <v>0.96912136494868384</v>
      </c>
      <c r="L61" s="22"/>
      <c r="M61" s="110">
        <f>AVERAGE(M54:M60)</f>
        <v>-0.50488999999999962</v>
      </c>
      <c r="N61" s="118">
        <f t="shared" ref="N61" si="77">AVERAGE(N54:N60)</f>
        <v>0.96140000000000003</v>
      </c>
      <c r="O61" s="11"/>
      <c r="P61" s="18">
        <f>GEOMEAN(P54:P60)</f>
        <v>0.98132095667014063</v>
      </c>
      <c r="Q61" s="29"/>
      <c r="R61" s="108">
        <f>AVERAGE(R54:R60)</f>
        <v>0.79731999999999914</v>
      </c>
      <c r="S61" s="118">
        <f t="shared" ref="S61:T61" si="78">AVERAGE(S54:S60)</f>
        <v>0.9375</v>
      </c>
      <c r="T61" s="118">
        <f t="shared" si="78"/>
        <v>1.72845</v>
      </c>
      <c r="U61" s="18">
        <f>GEOMEAN(U54:U60)</f>
        <v>0.79395862612607215</v>
      </c>
      <c r="V61" s="101"/>
      <c r="W61" s="105">
        <f>AVERAGE(W54:W60)</f>
        <v>1.6597</v>
      </c>
      <c r="X61" s="118">
        <f t="shared" ref="X61" si="79">AVERAGE(X54:X60)</f>
        <v>0.87724285714285721</v>
      </c>
      <c r="Y61" s="11"/>
      <c r="Z61" s="18">
        <f>GEOMEAN(Z54:Z60)</f>
        <v>0.88656224019683105</v>
      </c>
      <c r="AA61" s="114"/>
      <c r="AB61" s="118">
        <f>AVERAGE(AB54:AB60)</f>
        <v>0.30926285714285712</v>
      </c>
      <c r="AC61"/>
      <c r="AD61" s="187">
        <f t="shared" ref="AD61:AE61" si="80">AVERAGE(AD54:AD60)</f>
        <v>1.0093601962650531</v>
      </c>
      <c r="AE61" s="187">
        <f t="shared" si="80"/>
        <v>1.0666931985638495</v>
      </c>
    </row>
    <row r="62" spans="1:31" x14ac:dyDescent="0.25">
      <c r="A62" s="76"/>
      <c r="B62" s="81" t="s">
        <v>46</v>
      </c>
      <c r="C62" s="78"/>
      <c r="D62" s="79"/>
      <c r="E62" s="14"/>
      <c r="F62" s="19">
        <f>STDEV(F54:F60)</f>
        <v>7.29011071834401E-3</v>
      </c>
      <c r="G62" s="91"/>
      <c r="H62" s="94">
        <f>STDEV(H54:H60)</f>
        <v>0.85023451813518491</v>
      </c>
      <c r="I62" s="119">
        <f t="shared" ref="I62" si="81">STDEV(I54:I60)</f>
        <v>1.8172644276494312E-2</v>
      </c>
      <c r="J62" s="14"/>
      <c r="K62" s="19">
        <f>STDEV(K54:K60)</f>
        <v>1.0535891039679576E-2</v>
      </c>
      <c r="L62" s="24"/>
      <c r="M62" s="111">
        <f>STDEV(M54:M60)</f>
        <v>1.054423489969756</v>
      </c>
      <c r="N62" s="119">
        <f t="shared" ref="N62" si="82">STDEV(N54:N60)</f>
        <v>4.2567828227430181E-2</v>
      </c>
      <c r="O62" s="14"/>
      <c r="P62" s="19">
        <f>STDEV(P54:P60)</f>
        <v>1.0677312395916868E-2</v>
      </c>
      <c r="Q62" s="31"/>
      <c r="R62" s="109">
        <f>STDEV(R54:R60)</f>
        <v>1.6528196746166843</v>
      </c>
      <c r="S62" s="119">
        <f t="shared" ref="S62:T62" si="83">STDEV(S54:S60)</f>
        <v>0.1391586145375118</v>
      </c>
      <c r="T62" s="119">
        <f t="shared" si="83"/>
        <v>1.4039605140458902</v>
      </c>
      <c r="U62" s="19">
        <f>STDEV(U54:U60)</f>
        <v>0.10839946955589773</v>
      </c>
      <c r="V62" s="103"/>
      <c r="W62" s="106">
        <f>STDEV(W54:W60)</f>
        <v>1.2508860380546265</v>
      </c>
      <c r="X62" s="119">
        <f t="shared" ref="X62" si="84">STDEV(X54:X60)</f>
        <v>7.765796497339808E-2</v>
      </c>
      <c r="Y62" s="14"/>
      <c r="Z62" s="19">
        <f>STDEV(Z54:Z60)</f>
        <v>3.4986419133851414E-2</v>
      </c>
      <c r="AA62" s="116"/>
      <c r="AB62" s="119">
        <f>STDEV(AB54:AB60)</f>
        <v>0.61563423680283536</v>
      </c>
      <c r="AC62"/>
      <c r="AD62" s="188">
        <f t="shared" ref="AD62:AE62" si="85">STDEV(AD54:AD60)</f>
        <v>2.5789085893199094E-2</v>
      </c>
      <c r="AE62" s="188">
        <f t="shared" si="85"/>
        <v>7.254555748380645E-2</v>
      </c>
    </row>
    <row r="63" spans="1:31" x14ac:dyDescent="0.25">
      <c r="A63" s="46" t="s">
        <v>11</v>
      </c>
      <c r="B63" s="47" t="s">
        <v>12</v>
      </c>
      <c r="C63" s="48">
        <v>2000</v>
      </c>
      <c r="D63" s="49">
        <v>0.92620000000000002</v>
      </c>
      <c r="E63" s="11">
        <v>1.7942</v>
      </c>
      <c r="F63" s="11">
        <v>0.99639999999999995</v>
      </c>
      <c r="G63" s="89">
        <f t="shared" si="9"/>
        <v>24.311653116531172</v>
      </c>
      <c r="H63" s="90">
        <f t="shared" ref="H63:H76" si="86">-(H$3-(D63*H$3+E63))</f>
        <v>2.9159600000000001</v>
      </c>
      <c r="I63" s="49">
        <v>0.90469999999999995</v>
      </c>
      <c r="J63" s="11">
        <v>1.5428999999999999</v>
      </c>
      <c r="K63" s="11">
        <v>0.98919999999999997</v>
      </c>
      <c r="L63" s="22">
        <f t="shared" ref="L63:L69" si="87">J63/(1-I63)</f>
        <v>16.189926547743958</v>
      </c>
      <c r="M63" s="23">
        <f t="shared" ref="M63:M69" si="88">-(M$3-(I63*M$3+J63))</f>
        <v>3.4870200000000011</v>
      </c>
      <c r="N63" s="49">
        <v>0.96799999999999997</v>
      </c>
      <c r="O63" s="11">
        <v>1.7437</v>
      </c>
      <c r="P63" s="11">
        <v>0.99829999999999997</v>
      </c>
      <c r="Q63" s="29">
        <f t="shared" ref="Q63:Q69" si="89">O63/(1-N63)</f>
        <v>54.490624999999952</v>
      </c>
      <c r="R63" s="30">
        <f t="shared" ref="R63:R69" si="90">-(R$3-(N63*R$3+O63))</f>
        <v>2.0701000000000001</v>
      </c>
      <c r="S63" s="49">
        <v>1.109</v>
      </c>
      <c r="T63" s="11">
        <v>-0.94799999999999995</v>
      </c>
      <c r="U63" s="11">
        <v>0.96399999999999997</v>
      </c>
      <c r="V63" s="101">
        <f t="shared" ref="V63:V69" si="91">T63/(1-S63)</f>
        <v>8.6972477064220186</v>
      </c>
      <c r="W63" s="102">
        <f t="shared" ref="W63:W69" si="92">-(W$3-(S63*W$3+T63))</f>
        <v>-0.82810000000000006</v>
      </c>
      <c r="X63" s="49">
        <v>1.0920000000000001</v>
      </c>
      <c r="Y63" s="11">
        <v>0.72599999999999998</v>
      </c>
      <c r="Z63" s="11">
        <v>0.93799999999999994</v>
      </c>
      <c r="AA63" s="114">
        <f t="shared" ref="AA63:AA76" si="93">Y63/(1-X63)</f>
        <v>-7.8913043478260798</v>
      </c>
      <c r="AB63" s="115">
        <f>-(AB$3-(X63*AB$3+Y63))</f>
        <v>0.83640000000000003</v>
      </c>
      <c r="AC63"/>
      <c r="AD63" s="186">
        <f>I63/N63</f>
        <v>0.9346074380165289</v>
      </c>
      <c r="AE63" s="186">
        <f>I63/X63</f>
        <v>0.82847985347985342</v>
      </c>
    </row>
    <row r="64" spans="1:31" x14ac:dyDescent="0.25">
      <c r="A64" s="46"/>
      <c r="B64" s="47"/>
      <c r="C64" s="48">
        <v>2001</v>
      </c>
      <c r="D64" s="49">
        <v>0.98</v>
      </c>
      <c r="E64" s="11">
        <v>0.86499999999999999</v>
      </c>
      <c r="F64" s="11">
        <v>0.98899999999999999</v>
      </c>
      <c r="G64" s="89">
        <f t="shared" si="9"/>
        <v>43.249999999999964</v>
      </c>
      <c r="H64" s="90">
        <f t="shared" si="86"/>
        <v>1.1690000000000005</v>
      </c>
      <c r="I64" s="49">
        <v>0.96299999999999997</v>
      </c>
      <c r="J64" s="11">
        <v>1.3</v>
      </c>
      <c r="K64" s="11">
        <v>0.97399999999999998</v>
      </c>
      <c r="L64" s="22">
        <f t="shared" si="87"/>
        <v>35.135135135135108</v>
      </c>
      <c r="M64" s="23">
        <f t="shared" si="88"/>
        <v>2.0548000000000002</v>
      </c>
      <c r="N64" s="49">
        <v>0.96599999999999997</v>
      </c>
      <c r="O64" s="11">
        <v>1.2110000000000001</v>
      </c>
      <c r="P64" s="11">
        <v>0.995</v>
      </c>
      <c r="Q64" s="29">
        <f t="shared" si="89"/>
        <v>35.617647058823501</v>
      </c>
      <c r="R64" s="30">
        <f t="shared" si="90"/>
        <v>1.5578000000000003</v>
      </c>
      <c r="S64" s="49">
        <v>0.996</v>
      </c>
      <c r="T64" s="11">
        <v>-0.40600000000000003</v>
      </c>
      <c r="U64" s="11">
        <v>0.83099999999999996</v>
      </c>
      <c r="V64" s="101">
        <f t="shared" si="91"/>
        <v>-101.49999999999991</v>
      </c>
      <c r="W64" s="102">
        <f t="shared" si="92"/>
        <v>-0.41039999999999999</v>
      </c>
      <c r="X64" s="49">
        <v>1.03</v>
      </c>
      <c r="Y64" s="11">
        <v>1.4910000000000001</v>
      </c>
      <c r="Z64" s="11">
        <v>0.95099999999999996</v>
      </c>
      <c r="AA64" s="114">
        <f t="shared" si="93"/>
        <v>-49.69999999999996</v>
      </c>
      <c r="AB64" s="115">
        <f t="shared" ref="AB64:AB76" si="94">-(AB$3-(X64*AB$3+Y64))</f>
        <v>1.5270000000000004</v>
      </c>
      <c r="AC64"/>
      <c r="AD64" s="186">
        <f t="shared" ref="AD64:AD69" si="95">I64/N64</f>
        <v>0.99689440993788825</v>
      </c>
      <c r="AE64" s="186">
        <f t="shared" ref="AE64:AE69" si="96">I64/X64</f>
        <v>0.93495145631067955</v>
      </c>
    </row>
    <row r="65" spans="1:31" x14ac:dyDescent="0.25">
      <c r="A65" s="46"/>
      <c r="B65" s="47"/>
      <c r="C65" s="48">
        <v>2002</v>
      </c>
      <c r="D65" s="49">
        <v>0.9355</v>
      </c>
      <c r="E65" s="11">
        <v>0.6109</v>
      </c>
      <c r="F65" s="11">
        <v>0.99339999999999995</v>
      </c>
      <c r="G65" s="89">
        <f t="shared" si="9"/>
        <v>9.4713178294573641</v>
      </c>
      <c r="H65" s="90">
        <f t="shared" si="86"/>
        <v>1.5913000000000004</v>
      </c>
      <c r="I65" s="49">
        <v>0.95679999999999998</v>
      </c>
      <c r="J65" s="11">
        <v>0.10630000000000001</v>
      </c>
      <c r="K65" s="11">
        <v>0.98699999999999999</v>
      </c>
      <c r="L65" s="22">
        <f t="shared" si="87"/>
        <v>2.4606481481481475</v>
      </c>
      <c r="M65" s="23">
        <f t="shared" si="88"/>
        <v>0.98758000000000123</v>
      </c>
      <c r="N65" s="49">
        <v>0.95669999999999999</v>
      </c>
      <c r="O65" s="11">
        <v>0.42599999999999999</v>
      </c>
      <c r="P65" s="11">
        <v>0.99609999999999999</v>
      </c>
      <c r="Q65" s="29">
        <f t="shared" si="89"/>
        <v>9.8383371824480363</v>
      </c>
      <c r="R65" s="30">
        <f t="shared" si="90"/>
        <v>0.86766000000000076</v>
      </c>
      <c r="S65" s="49">
        <v>0.96099999999999997</v>
      </c>
      <c r="T65" s="11">
        <v>0.28339999999999999</v>
      </c>
      <c r="U65" s="11">
        <v>0.93840000000000001</v>
      </c>
      <c r="V65" s="101">
        <f t="shared" si="91"/>
        <v>7.2666666666666595</v>
      </c>
      <c r="W65" s="102">
        <f t="shared" si="92"/>
        <v>0.24049999999999994</v>
      </c>
      <c r="X65" s="49">
        <v>1.0612999999999999</v>
      </c>
      <c r="Y65" s="11">
        <v>0.44729999999999998</v>
      </c>
      <c r="Z65" s="11">
        <v>0.94610000000000005</v>
      </c>
      <c r="AA65" s="114">
        <f t="shared" si="93"/>
        <v>-7.2969004893964211</v>
      </c>
      <c r="AB65" s="115">
        <f t="shared" si="94"/>
        <v>0.52085999999999988</v>
      </c>
      <c r="AC65"/>
      <c r="AD65" s="186">
        <f t="shared" si="95"/>
        <v>1.0001045259747048</v>
      </c>
      <c r="AE65" s="186">
        <f t="shared" si="96"/>
        <v>0.90153585225666644</v>
      </c>
    </row>
    <row r="66" spans="1:31" x14ac:dyDescent="0.25">
      <c r="A66" s="46"/>
      <c r="B66" s="47"/>
      <c r="C66" s="48">
        <v>2003</v>
      </c>
      <c r="D66" s="49">
        <v>0.96709999999999996</v>
      </c>
      <c r="E66" s="11">
        <v>0.73939999999999995</v>
      </c>
      <c r="F66" s="11">
        <v>0.99680000000000002</v>
      </c>
      <c r="G66" s="89">
        <f t="shared" si="9"/>
        <v>22.474164133738572</v>
      </c>
      <c r="H66" s="90">
        <f t="shared" si="86"/>
        <v>1.2394800000000004</v>
      </c>
      <c r="I66" s="49">
        <v>0.97119999999999995</v>
      </c>
      <c r="J66" s="11">
        <v>0.54549999999999998</v>
      </c>
      <c r="K66" s="11">
        <v>0.98899999999999999</v>
      </c>
      <c r="L66" s="22">
        <f t="shared" si="87"/>
        <v>18.940972222222189</v>
      </c>
      <c r="M66" s="23">
        <f t="shared" si="88"/>
        <v>1.1330200000000019</v>
      </c>
      <c r="N66" s="49">
        <v>0.95579999999999998</v>
      </c>
      <c r="O66" s="11">
        <v>1.0765</v>
      </c>
      <c r="P66" s="11">
        <v>0.99590000000000001</v>
      </c>
      <c r="Q66" s="29">
        <f t="shared" si="89"/>
        <v>24.355203619909492</v>
      </c>
      <c r="R66" s="30">
        <f t="shared" si="90"/>
        <v>1.5273399999999988</v>
      </c>
      <c r="S66" s="49">
        <v>0.96199999999999997</v>
      </c>
      <c r="T66" s="11">
        <v>0.34939999999999999</v>
      </c>
      <c r="U66" s="11">
        <v>0.89419999999999999</v>
      </c>
      <c r="V66" s="101">
        <f t="shared" si="91"/>
        <v>9.1947368421052555</v>
      </c>
      <c r="W66" s="102">
        <f t="shared" si="92"/>
        <v>0.30759999999999987</v>
      </c>
      <c r="X66" s="49">
        <v>1.0246999999999999</v>
      </c>
      <c r="Y66" s="11">
        <v>0.69130000000000003</v>
      </c>
      <c r="Z66" s="11">
        <v>0.93669999999999998</v>
      </c>
      <c r="AA66" s="114">
        <f t="shared" si="93"/>
        <v>-27.987854251012209</v>
      </c>
      <c r="AB66" s="115">
        <f t="shared" si="94"/>
        <v>0.72093999999999991</v>
      </c>
      <c r="AC66"/>
      <c r="AD66" s="186">
        <f t="shared" si="95"/>
        <v>1.0161121573550951</v>
      </c>
      <c r="AE66" s="186">
        <f t="shared" si="96"/>
        <v>0.94778959695520637</v>
      </c>
    </row>
    <row r="67" spans="1:31" x14ac:dyDescent="0.25">
      <c r="A67" s="46"/>
      <c r="B67" s="47"/>
      <c r="C67" s="48">
        <v>2004</v>
      </c>
      <c r="D67" s="49">
        <v>0.94869999999999999</v>
      </c>
      <c r="E67" s="11">
        <v>-1.8200000000000001E-2</v>
      </c>
      <c r="F67" s="11">
        <v>0.9849</v>
      </c>
      <c r="G67" s="89">
        <f t="shared" si="9"/>
        <v>-0.35477582846003891</v>
      </c>
      <c r="H67" s="90">
        <f t="shared" si="86"/>
        <v>0.76155999999999935</v>
      </c>
      <c r="I67" s="49">
        <v>0.96950000000000003</v>
      </c>
      <c r="J67" s="11">
        <v>-0.28710000000000002</v>
      </c>
      <c r="K67" s="11">
        <v>0.98870000000000002</v>
      </c>
      <c r="L67" s="22">
        <f t="shared" si="87"/>
        <v>-9.4131147540983697</v>
      </c>
      <c r="M67" s="23">
        <f t="shared" si="88"/>
        <v>0.33510000000000062</v>
      </c>
      <c r="N67" s="49">
        <v>0.94899999999999995</v>
      </c>
      <c r="O67" s="11">
        <v>4.6300000000000001E-2</v>
      </c>
      <c r="P67" s="11">
        <v>0.99580000000000002</v>
      </c>
      <c r="Q67" s="29">
        <f t="shared" si="89"/>
        <v>0.90784313725490118</v>
      </c>
      <c r="R67" s="30">
        <f t="shared" si="90"/>
        <v>0.56650000000000134</v>
      </c>
      <c r="S67" s="49">
        <v>0.90069999999999995</v>
      </c>
      <c r="T67" s="11">
        <v>0.6472</v>
      </c>
      <c r="U67" s="11">
        <v>0.90180000000000005</v>
      </c>
      <c r="V67" s="101">
        <f t="shared" si="91"/>
        <v>6.5176233635448098</v>
      </c>
      <c r="W67" s="102">
        <f t="shared" si="92"/>
        <v>0.53797000000000006</v>
      </c>
      <c r="X67" s="49">
        <v>1.0236000000000001</v>
      </c>
      <c r="Y67" s="11">
        <v>1.2566999999999999</v>
      </c>
      <c r="Z67" s="11">
        <v>0.94699999999999995</v>
      </c>
      <c r="AA67" s="114">
        <f t="shared" si="93"/>
        <v>-53.249999999999851</v>
      </c>
      <c r="AB67" s="115">
        <f t="shared" si="94"/>
        <v>1.2850200000000001</v>
      </c>
      <c r="AC67"/>
      <c r="AD67" s="186">
        <f t="shared" si="95"/>
        <v>1.0216016859852477</v>
      </c>
      <c r="AE67" s="186">
        <f t="shared" si="96"/>
        <v>0.94714732317311445</v>
      </c>
    </row>
    <row r="68" spans="1:31" x14ac:dyDescent="0.25">
      <c r="A68" s="46"/>
      <c r="B68" s="47"/>
      <c r="C68" s="48">
        <v>2005</v>
      </c>
      <c r="D68" s="49">
        <v>0.96679999999999999</v>
      </c>
      <c r="E68" s="11">
        <v>-0.58189999999999997</v>
      </c>
      <c r="F68" s="11">
        <v>0.99570000000000003</v>
      </c>
      <c r="G68" s="89">
        <f t="shared" si="9"/>
        <v>-17.527108433734934</v>
      </c>
      <c r="H68" s="90">
        <f t="shared" si="86"/>
        <v>-7.7259999999998996E-2</v>
      </c>
      <c r="I68" s="49">
        <v>0.98280000000000001</v>
      </c>
      <c r="J68" s="11">
        <v>-0.91449999999999998</v>
      </c>
      <c r="K68" s="11">
        <v>0.98750000000000004</v>
      </c>
      <c r="L68" s="22">
        <f t="shared" si="87"/>
        <v>-53.168604651162809</v>
      </c>
      <c r="M68" s="23">
        <f t="shared" si="88"/>
        <v>-0.56362000000000023</v>
      </c>
      <c r="N68" s="49">
        <v>0.9607</v>
      </c>
      <c r="O68" s="11">
        <v>-0.26700000000000002</v>
      </c>
      <c r="P68" s="11">
        <v>0.99719999999999998</v>
      </c>
      <c r="Q68" s="29">
        <f t="shared" si="89"/>
        <v>-6.7938931297709928</v>
      </c>
      <c r="R68" s="30">
        <f t="shared" si="90"/>
        <v>0.13386000000000031</v>
      </c>
      <c r="S68" s="49">
        <v>1.0057</v>
      </c>
      <c r="T68" s="11">
        <v>-0.1249</v>
      </c>
      <c r="U68" s="11">
        <v>0.9304</v>
      </c>
      <c r="V68" s="101">
        <f t="shared" si="91"/>
        <v>21.912280701754238</v>
      </c>
      <c r="W68" s="102">
        <f t="shared" si="92"/>
        <v>-0.11863000000000001</v>
      </c>
      <c r="X68" s="49">
        <v>1.0545</v>
      </c>
      <c r="Y68" s="11">
        <v>0.60140000000000005</v>
      </c>
      <c r="Z68" s="11">
        <v>0.96940000000000004</v>
      </c>
      <c r="AA68" s="114">
        <f t="shared" si="93"/>
        <v>-11.034862385321103</v>
      </c>
      <c r="AB68" s="115">
        <f t="shared" si="94"/>
        <v>0.66680000000000006</v>
      </c>
      <c r="AC68"/>
      <c r="AD68" s="186">
        <f t="shared" si="95"/>
        <v>1.0230040595399188</v>
      </c>
      <c r="AE68" s="186">
        <f t="shared" si="96"/>
        <v>0.93200568990042676</v>
      </c>
    </row>
    <row r="69" spans="1:31" x14ac:dyDescent="0.25">
      <c r="A69" s="46"/>
      <c r="B69" s="47"/>
      <c r="C69" s="48">
        <v>2006</v>
      </c>
      <c r="D69" s="49">
        <v>1.0048999999999999</v>
      </c>
      <c r="E69" s="11">
        <v>-0.17899999999999999</v>
      </c>
      <c r="F69" s="11">
        <v>0.99050000000000005</v>
      </c>
      <c r="G69" s="89">
        <f t="shared" si="9"/>
        <v>36.53061224489867</v>
      </c>
      <c r="H69" s="90">
        <f t="shared" si="86"/>
        <v>-0.25347999999999793</v>
      </c>
      <c r="I69" s="49">
        <v>1.0204</v>
      </c>
      <c r="J69" s="11">
        <v>-0.3332</v>
      </c>
      <c r="K69" s="11">
        <v>0.98540000000000005</v>
      </c>
      <c r="L69" s="22">
        <f t="shared" si="87"/>
        <v>16.333333333333353</v>
      </c>
      <c r="M69" s="23">
        <f t="shared" si="88"/>
        <v>-0.74935999999999936</v>
      </c>
      <c r="N69" s="49">
        <v>0.99250000000000005</v>
      </c>
      <c r="O69" s="11">
        <v>5.4899999999999997E-2</v>
      </c>
      <c r="P69" s="11">
        <v>0.99250000000000005</v>
      </c>
      <c r="Q69" s="29">
        <f t="shared" si="89"/>
        <v>7.3200000000000474</v>
      </c>
      <c r="R69" s="30">
        <f t="shared" si="90"/>
        <v>0.1313999999999993</v>
      </c>
      <c r="S69" s="49">
        <v>0.99890000000000001</v>
      </c>
      <c r="T69" s="11">
        <v>6.2100000000000002E-2</v>
      </c>
      <c r="U69" s="11">
        <v>0.88839999999999997</v>
      </c>
      <c r="V69" s="101">
        <f t="shared" si="91"/>
        <v>56.454545454545979</v>
      </c>
      <c r="W69" s="102">
        <f t="shared" si="92"/>
        <v>6.0890000000000111E-2</v>
      </c>
      <c r="X69" s="49">
        <v>1.0447</v>
      </c>
      <c r="Y69" s="11">
        <v>0.77470000000000006</v>
      </c>
      <c r="Z69" s="11">
        <v>0.95289999999999997</v>
      </c>
      <c r="AA69" s="114">
        <f t="shared" si="93"/>
        <v>-17.331096196868025</v>
      </c>
      <c r="AB69" s="115">
        <f t="shared" si="94"/>
        <v>0.82834000000000008</v>
      </c>
      <c r="AC69"/>
      <c r="AD69" s="186">
        <f t="shared" si="95"/>
        <v>1.0281108312342568</v>
      </c>
      <c r="AE69" s="186">
        <f t="shared" si="96"/>
        <v>0.9767397338948981</v>
      </c>
    </row>
    <row r="70" spans="1:31" x14ac:dyDescent="0.25">
      <c r="A70" s="46"/>
      <c r="B70" s="47"/>
      <c r="C70" s="48">
        <v>2007</v>
      </c>
      <c r="D70" s="49">
        <v>0.99490000000000001</v>
      </c>
      <c r="E70" s="11">
        <v>0.1019</v>
      </c>
      <c r="F70" s="11">
        <v>0.98839999999999995</v>
      </c>
      <c r="G70" s="89">
        <f t="shared" si="9"/>
        <v>19.98039215686277</v>
      </c>
      <c r="H70" s="90">
        <f t="shared" si="86"/>
        <v>0.17942000000000036</v>
      </c>
      <c r="I70" s="49"/>
      <c r="J70" s="11"/>
      <c r="K70" s="11"/>
      <c r="L70" s="22"/>
      <c r="M70" s="23"/>
      <c r="N70" s="49"/>
      <c r="O70" s="11"/>
      <c r="P70" s="11"/>
      <c r="Q70" s="29"/>
      <c r="R70" s="30"/>
      <c r="S70" s="49"/>
      <c r="T70" s="11"/>
      <c r="U70" s="11"/>
      <c r="V70" s="101"/>
      <c r="W70" s="102"/>
      <c r="X70" s="49">
        <v>0.97589999999999999</v>
      </c>
      <c r="Y70" s="11">
        <v>1.1841999999999999</v>
      </c>
      <c r="Z70" s="11">
        <v>0.94389999999999996</v>
      </c>
      <c r="AA70" s="114">
        <f t="shared" si="93"/>
        <v>49.136929460580888</v>
      </c>
      <c r="AB70" s="115">
        <f t="shared" si="94"/>
        <v>1.1552799999999996</v>
      </c>
      <c r="AC70"/>
      <c r="AD70" s="185"/>
      <c r="AE70" s="185"/>
    </row>
    <row r="71" spans="1:31" x14ac:dyDescent="0.25">
      <c r="A71" s="46"/>
      <c r="B71" s="47"/>
      <c r="C71" s="48">
        <v>2008</v>
      </c>
      <c r="D71" s="49">
        <v>0.98809999999999998</v>
      </c>
      <c r="E71" s="11">
        <v>-0.22009999999999999</v>
      </c>
      <c r="F71" s="11">
        <v>0.99739999999999995</v>
      </c>
      <c r="G71" s="89">
        <f t="shared" si="9"/>
        <v>-18.495798319327697</v>
      </c>
      <c r="H71" s="90">
        <f t="shared" si="86"/>
        <v>-3.9220000000000255E-2</v>
      </c>
      <c r="I71" s="49"/>
      <c r="J71" s="11"/>
      <c r="K71" s="11"/>
      <c r="L71" s="22"/>
      <c r="M71" s="23"/>
      <c r="N71" s="49"/>
      <c r="O71" s="11"/>
      <c r="P71" s="11"/>
      <c r="Q71" s="29"/>
      <c r="R71" s="30"/>
      <c r="S71" s="49"/>
      <c r="T71" s="11"/>
      <c r="U71" s="11"/>
      <c r="V71" s="101"/>
      <c r="W71" s="102"/>
      <c r="X71" s="49">
        <v>1.0467</v>
      </c>
      <c r="Y71" s="11">
        <v>0.94950000000000001</v>
      </c>
      <c r="Z71" s="11">
        <v>0.85509999999999997</v>
      </c>
      <c r="AA71" s="114">
        <f t="shared" si="93"/>
        <v>-20.331905781584599</v>
      </c>
      <c r="AB71" s="115">
        <f t="shared" si="94"/>
        <v>1.0055400000000001</v>
      </c>
      <c r="AC71"/>
      <c r="AD71" s="185"/>
      <c r="AE71" s="185"/>
    </row>
    <row r="72" spans="1:31" x14ac:dyDescent="0.25">
      <c r="A72" s="46"/>
      <c r="B72" s="47"/>
      <c r="C72" s="48">
        <v>2009</v>
      </c>
      <c r="D72" s="49">
        <v>1.0066999999999999</v>
      </c>
      <c r="E72" s="11">
        <v>0.22559999999999999</v>
      </c>
      <c r="F72" s="11">
        <v>0.99529999999999996</v>
      </c>
      <c r="G72" s="89">
        <f t="shared" si="9"/>
        <v>-33.671641791045133</v>
      </c>
      <c r="H72" s="90">
        <f t="shared" si="86"/>
        <v>0.12376000000000076</v>
      </c>
      <c r="I72" s="49"/>
      <c r="J72" s="11"/>
      <c r="K72" s="11"/>
      <c r="L72" s="22"/>
      <c r="M72" s="23"/>
      <c r="N72" s="49"/>
      <c r="O72" s="11"/>
      <c r="P72" s="11"/>
      <c r="Q72" s="29"/>
      <c r="R72" s="30"/>
      <c r="S72" s="49"/>
      <c r="T72" s="11"/>
      <c r="U72" s="11"/>
      <c r="V72" s="101"/>
      <c r="W72" s="102"/>
      <c r="X72" s="49">
        <v>0.98540000000000005</v>
      </c>
      <c r="Y72" s="11">
        <v>1.2094</v>
      </c>
      <c r="Z72" s="11">
        <v>0.89280000000000004</v>
      </c>
      <c r="AA72" s="114">
        <f t="shared" si="93"/>
        <v>82.835616438356467</v>
      </c>
      <c r="AB72" s="115">
        <f t="shared" si="94"/>
        <v>1.1918800000000001</v>
      </c>
      <c r="AC72"/>
      <c r="AD72" s="185"/>
      <c r="AE72" s="185"/>
    </row>
    <row r="73" spans="1:31" x14ac:dyDescent="0.25">
      <c r="A73" s="46"/>
      <c r="B73" s="47"/>
      <c r="C73" s="48">
        <v>2010</v>
      </c>
      <c r="D73" s="49">
        <v>0.99780000000000002</v>
      </c>
      <c r="E73" s="11">
        <v>0.45639999999999997</v>
      </c>
      <c r="F73" s="11">
        <v>0.99519999999999997</v>
      </c>
      <c r="G73" s="89">
        <f t="shared" si="9"/>
        <v>207.45454545454734</v>
      </c>
      <c r="H73" s="90">
        <f t="shared" si="86"/>
        <v>0.48983999999999916</v>
      </c>
      <c r="I73" s="49"/>
      <c r="J73" s="11"/>
      <c r="K73" s="11"/>
      <c r="L73" s="22"/>
      <c r="M73" s="23"/>
      <c r="N73" s="49"/>
      <c r="O73" s="11"/>
      <c r="P73" s="11"/>
      <c r="Q73" s="29"/>
      <c r="R73" s="30"/>
      <c r="S73" s="49"/>
      <c r="T73" s="11"/>
      <c r="U73" s="11"/>
      <c r="V73" s="101"/>
      <c r="W73" s="102"/>
      <c r="X73" s="49">
        <v>1.0331999999999999</v>
      </c>
      <c r="Y73" s="11">
        <v>0.40060000000000001</v>
      </c>
      <c r="Z73" s="11">
        <v>0.90229999999999999</v>
      </c>
      <c r="AA73" s="114">
        <f t="shared" si="93"/>
        <v>-12.066265060241001</v>
      </c>
      <c r="AB73" s="115">
        <f t="shared" si="94"/>
        <v>0.44043999999999994</v>
      </c>
      <c r="AC73"/>
      <c r="AD73" s="185"/>
      <c r="AE73" s="185"/>
    </row>
    <row r="74" spans="1:31" x14ac:dyDescent="0.25">
      <c r="A74" s="46"/>
      <c r="B74" s="47"/>
      <c r="C74" s="48">
        <v>2011</v>
      </c>
      <c r="D74" s="49">
        <v>0.97040000000000004</v>
      </c>
      <c r="E74" s="11">
        <v>1.3745000000000001</v>
      </c>
      <c r="F74" s="11">
        <v>0.99270000000000003</v>
      </c>
      <c r="G74" s="89">
        <f t="shared" si="9"/>
        <v>46.435810810810878</v>
      </c>
      <c r="H74" s="90">
        <f t="shared" si="86"/>
        <v>1.8244199999999982</v>
      </c>
      <c r="I74" s="49"/>
      <c r="J74" s="11"/>
      <c r="K74" s="11"/>
      <c r="L74" s="22"/>
      <c r="M74" s="23"/>
      <c r="N74" s="49"/>
      <c r="O74" s="11"/>
      <c r="P74" s="11"/>
      <c r="Q74" s="29"/>
      <c r="R74" s="30"/>
      <c r="S74" s="49"/>
      <c r="T74" s="11"/>
      <c r="U74" s="11"/>
      <c r="V74" s="101"/>
      <c r="W74" s="102"/>
      <c r="X74" s="49">
        <v>1.0202</v>
      </c>
      <c r="Y74" s="11">
        <v>0.92079999999999995</v>
      </c>
      <c r="Z74" s="11">
        <v>0.94030000000000002</v>
      </c>
      <c r="AA74" s="114">
        <f t="shared" si="93"/>
        <v>-45.584158415841593</v>
      </c>
      <c r="AB74" s="115">
        <f t="shared" si="94"/>
        <v>0.94503999999999988</v>
      </c>
      <c r="AC74"/>
      <c r="AD74" s="185"/>
      <c r="AE74" s="185"/>
    </row>
    <row r="75" spans="1:31" x14ac:dyDescent="0.25">
      <c r="A75" s="46"/>
      <c r="B75" s="47"/>
      <c r="C75" s="48">
        <v>2012</v>
      </c>
      <c r="D75" s="49">
        <v>0.98319999999999996</v>
      </c>
      <c r="E75" s="11">
        <v>0.70799999999999996</v>
      </c>
      <c r="F75" s="11">
        <v>0.99529999999999996</v>
      </c>
      <c r="G75" s="89">
        <f t="shared" si="9"/>
        <v>42.142857142857046</v>
      </c>
      <c r="H75" s="90">
        <f t="shared" si="86"/>
        <v>0.96336000000000155</v>
      </c>
      <c r="I75" s="49"/>
      <c r="J75" s="11"/>
      <c r="K75" s="11"/>
      <c r="L75" s="22"/>
      <c r="M75" s="23"/>
      <c r="N75" s="49"/>
      <c r="O75" s="11"/>
      <c r="P75" s="11"/>
      <c r="Q75" s="29"/>
      <c r="R75" s="30"/>
      <c r="S75" s="49"/>
      <c r="T75" s="11"/>
      <c r="U75" s="11"/>
      <c r="V75" s="101"/>
      <c r="W75" s="102"/>
      <c r="X75" s="49">
        <v>0.3286</v>
      </c>
      <c r="Y75" s="11">
        <v>8.6401000000000003</v>
      </c>
      <c r="Z75" s="11">
        <v>9.6000000000000002E-2</v>
      </c>
      <c r="AA75" s="114">
        <f t="shared" si="93"/>
        <v>12.868781650282992</v>
      </c>
      <c r="AB75" s="115">
        <f t="shared" si="94"/>
        <v>7.8344200000000006</v>
      </c>
      <c r="AC75"/>
      <c r="AD75" s="185"/>
      <c r="AE75" s="185"/>
    </row>
    <row r="76" spans="1:31" ht="17.25" customHeight="1" x14ac:dyDescent="0.25">
      <c r="A76" s="50"/>
      <c r="B76" s="51"/>
      <c r="C76" s="82">
        <v>2013</v>
      </c>
      <c r="D76" s="79">
        <v>0.98280000000000001</v>
      </c>
      <c r="E76" s="14">
        <v>0.55330000000000001</v>
      </c>
      <c r="F76" s="14">
        <v>0.99829999999999997</v>
      </c>
      <c r="G76" s="96">
        <f t="shared" si="9"/>
        <v>32.168604651162802</v>
      </c>
      <c r="H76" s="95">
        <f t="shared" si="86"/>
        <v>0.81474000000000046</v>
      </c>
      <c r="I76" s="79"/>
      <c r="J76" s="14"/>
      <c r="K76" s="14"/>
      <c r="L76" s="24"/>
      <c r="M76" s="25"/>
      <c r="N76" s="79"/>
      <c r="O76" s="14"/>
      <c r="P76" s="14"/>
      <c r="Q76" s="31"/>
      <c r="R76" s="32"/>
      <c r="S76" s="79"/>
      <c r="T76" s="14"/>
      <c r="U76" s="14"/>
      <c r="V76" s="103"/>
      <c r="W76" s="107"/>
      <c r="X76" s="79">
        <v>0.5756</v>
      </c>
      <c r="Y76" s="14">
        <v>7.6216999999999997</v>
      </c>
      <c r="Z76" s="14">
        <v>0.1237</v>
      </c>
      <c r="AA76" s="116">
        <f t="shared" si="93"/>
        <v>17.958765315739868</v>
      </c>
      <c r="AB76" s="117">
        <f t="shared" si="94"/>
        <v>7.1124199999999993</v>
      </c>
      <c r="AC76"/>
      <c r="AD76" s="185"/>
      <c r="AE76" s="185"/>
    </row>
    <row r="77" spans="1:31" x14ac:dyDescent="0.25">
      <c r="A77" s="73"/>
      <c r="B77" s="80" t="s">
        <v>45</v>
      </c>
      <c r="C77" s="75"/>
      <c r="D77" s="49"/>
      <c r="E77" s="11"/>
      <c r="F77" s="18">
        <f>GEOMEAN(F63:F76)</f>
        <v>0.99351416515380309</v>
      </c>
      <c r="G77" s="89"/>
      <c r="H77" s="93">
        <f>AVERAGE(H63:H76)</f>
        <v>0.83592000000000033</v>
      </c>
      <c r="I77" s="118">
        <f>AVERAGE(I64:I76)</f>
        <v>0.97728333333333328</v>
      </c>
      <c r="J77" s="11"/>
      <c r="K77" s="18">
        <f>GEOMEAN(K63:K76)</f>
        <v>0.985815892102202</v>
      </c>
      <c r="L77" s="22"/>
      <c r="M77" s="110">
        <f>AVERAGE(M63:M76)</f>
        <v>0.95493428571428651</v>
      </c>
      <c r="N77" s="118">
        <f>AVERAGE(N64:N76)</f>
        <v>0.96344999999999992</v>
      </c>
      <c r="O77" s="11"/>
      <c r="P77" s="18">
        <f>GEOMEAN(P63:P76)</f>
        <v>0.99582714780590953</v>
      </c>
      <c r="Q77" s="29"/>
      <c r="R77" s="108">
        <f>AVERAGE(R63:R76)</f>
        <v>0.97923714285714303</v>
      </c>
      <c r="S77" s="118">
        <f>AVERAGE(S64:S76)</f>
        <v>0.97071666666666667</v>
      </c>
      <c r="T77" s="118">
        <f>AVERAGE(T64:T76)</f>
        <v>0.13519999999999999</v>
      </c>
      <c r="U77" s="18">
        <f>GEOMEAN(U63:U76)</f>
        <v>0.90599756254177766</v>
      </c>
      <c r="V77" s="101"/>
      <c r="W77" s="105">
        <f>AVERAGE(W63:W76)</f>
        <v>-3.0024285714285743E-2</v>
      </c>
      <c r="X77" s="118">
        <f>AVERAGE(X64:X76)</f>
        <v>0.93879999999999997</v>
      </c>
      <c r="Y77" s="11"/>
      <c r="Z77" s="18">
        <f>GEOMEAN(Z63:Z74)</f>
        <v>0.93077485498663248</v>
      </c>
      <c r="AA77" s="114"/>
      <c r="AB77" s="118">
        <f>AVERAGE(AB63:AB76)</f>
        <v>1.8621700000000001</v>
      </c>
      <c r="AC77"/>
      <c r="AD77" s="187">
        <f t="shared" ref="AD77:AE77" si="97">AVERAGE(AD64:AD76)</f>
        <v>1.0143046116711851</v>
      </c>
      <c r="AE77" s="187">
        <f t="shared" si="97"/>
        <v>0.9400282754151652</v>
      </c>
    </row>
    <row r="78" spans="1:31" x14ac:dyDescent="0.25">
      <c r="A78" s="76"/>
      <c r="B78" s="81" t="s">
        <v>46</v>
      </c>
      <c r="C78" s="78"/>
      <c r="D78" s="79"/>
      <c r="E78" s="14"/>
      <c r="F78" s="19">
        <f>STDEV(F63:F76)</f>
        <v>3.9382109509910005E-3</v>
      </c>
      <c r="G78" s="91"/>
      <c r="H78" s="94">
        <f>STDEV(H63:H76)</f>
        <v>0.87770746333844019</v>
      </c>
      <c r="I78" s="119">
        <f>STDEV(I64:I76)</f>
        <v>2.2850156819301408E-2</v>
      </c>
      <c r="J78" s="14"/>
      <c r="K78" s="19">
        <f>STDEV(K63:K76)</f>
        <v>5.3841478080609651E-3</v>
      </c>
      <c r="L78" s="24"/>
      <c r="M78" s="111">
        <f>STDEV(M63:M76)</f>
        <v>1.4859768723509477</v>
      </c>
      <c r="N78" s="119">
        <f>STDEV(N64:N76)</f>
        <v>1.5302646829878837E-2</v>
      </c>
      <c r="O78" s="14"/>
      <c r="P78" s="19">
        <f>STDEV(P63:P76)</f>
        <v>1.8181623375579509E-3</v>
      </c>
      <c r="Q78" s="31"/>
      <c r="R78" s="109">
        <f>STDEV(R63:R76)</f>
        <v>0.75734461961325283</v>
      </c>
      <c r="S78" s="119">
        <f>STDEV(S64:S76)</f>
        <v>3.931948202439433E-2</v>
      </c>
      <c r="T78" s="119">
        <f>STDEV(T64:T76)</f>
        <v>0.3730635173800837</v>
      </c>
      <c r="U78" s="19">
        <f>STDEV(U63:U76)</f>
        <v>4.3002458401484783E-2</v>
      </c>
      <c r="V78" s="103"/>
      <c r="W78" s="106">
        <f>STDEV(W63:W76)</f>
        <v>0.46681865961195762</v>
      </c>
      <c r="X78" s="119">
        <f>STDEV(X64:X76)</f>
        <v>0.22313688250339361</v>
      </c>
      <c r="Y78" s="14"/>
      <c r="Z78" s="19">
        <f>STDEV(Z63:Z74)</f>
        <v>3.1930733509022972E-2</v>
      </c>
      <c r="AA78" s="116"/>
      <c r="AB78" s="119">
        <f>STDEV(AB63:AB76)</f>
        <v>2.39992008435858</v>
      </c>
      <c r="AC78"/>
      <c r="AD78" s="188">
        <f t="shared" ref="AD78:AE78" si="98">STDEV(AD64:AD76)</f>
        <v>1.286517908907926E-2</v>
      </c>
      <c r="AE78" s="188">
        <f t="shared" si="98"/>
        <v>2.4618906344153129E-2</v>
      </c>
    </row>
    <row r="79" spans="1:31" x14ac:dyDescent="0.25">
      <c r="A79" s="46" t="s">
        <v>13</v>
      </c>
      <c r="B79" s="47" t="s">
        <v>14</v>
      </c>
      <c r="C79" s="48"/>
      <c r="D79" s="49"/>
      <c r="E79" s="11"/>
      <c r="F79" s="11"/>
      <c r="G79" s="89"/>
      <c r="H79" s="90"/>
      <c r="I79" s="49"/>
      <c r="J79" s="11"/>
      <c r="K79" s="11"/>
      <c r="L79" s="22"/>
      <c r="M79" s="23"/>
      <c r="N79" s="49"/>
      <c r="O79" s="11"/>
      <c r="P79" s="11"/>
      <c r="Q79" s="29"/>
      <c r="R79" s="30"/>
      <c r="S79" s="49"/>
      <c r="T79" s="11"/>
      <c r="U79" s="11"/>
      <c r="V79" s="101"/>
      <c r="W79" s="102"/>
      <c r="X79" s="49"/>
      <c r="Y79" s="11"/>
      <c r="Z79" s="11"/>
      <c r="AA79" s="114"/>
      <c r="AB79" s="115"/>
      <c r="AC79"/>
      <c r="AD79" s="185"/>
      <c r="AE79" s="185"/>
    </row>
    <row r="80" spans="1:31" x14ac:dyDescent="0.25">
      <c r="A80" s="46" t="s">
        <v>15</v>
      </c>
      <c r="B80" s="47" t="s">
        <v>16</v>
      </c>
      <c r="C80" s="48"/>
      <c r="D80" s="49"/>
      <c r="E80" s="11"/>
      <c r="F80" s="11"/>
      <c r="G80" s="89"/>
      <c r="H80" s="90"/>
      <c r="I80" s="49"/>
      <c r="J80" s="11"/>
      <c r="K80" s="11"/>
      <c r="L80" s="22"/>
      <c r="M80" s="23"/>
      <c r="N80" s="49"/>
      <c r="O80" s="11"/>
      <c r="P80" s="11"/>
      <c r="Q80" s="29"/>
      <c r="R80" s="30"/>
      <c r="S80" s="49"/>
      <c r="T80" s="11"/>
      <c r="U80" s="11"/>
      <c r="V80" s="101"/>
      <c r="W80" s="102"/>
      <c r="X80" s="49"/>
      <c r="Y80" s="11"/>
      <c r="Z80" s="11"/>
      <c r="AA80" s="114"/>
      <c r="AB80" s="115"/>
      <c r="AC80"/>
      <c r="AD80" s="185"/>
      <c r="AE80" s="185"/>
    </row>
    <row r="81" spans="1:31" x14ac:dyDescent="0.25">
      <c r="A81" s="46" t="s">
        <v>18</v>
      </c>
      <c r="B81" s="47" t="s">
        <v>19</v>
      </c>
      <c r="C81" s="48">
        <v>1999</v>
      </c>
      <c r="D81" s="49">
        <v>0.95169999999999999</v>
      </c>
      <c r="E81" s="11">
        <v>9.1200000000000003E-2</v>
      </c>
      <c r="F81" s="11">
        <v>0.99560000000000004</v>
      </c>
      <c r="G81" s="89">
        <f t="shared" si="9"/>
        <v>1.8881987577639749</v>
      </c>
      <c r="H81" s="90">
        <f t="shared" ref="H81:H87" si="99">-(H$3-(D81*H$3+E81))</f>
        <v>0.82535999999999987</v>
      </c>
      <c r="I81" s="49">
        <v>0.92879999999999996</v>
      </c>
      <c r="J81" s="11">
        <v>-0.77390000000000003</v>
      </c>
      <c r="K81" s="11">
        <v>0.97340000000000004</v>
      </c>
      <c r="L81" s="22">
        <f t="shared" ref="L81:L87" si="100">J81/(1-I81)</f>
        <v>-10.869382022471905</v>
      </c>
      <c r="M81" s="23">
        <f t="shared" ref="M81:M87" si="101">-(M$3-(I81*M$3+J81))</f>
        <v>0.67858000000000018</v>
      </c>
      <c r="N81" s="83">
        <v>0.78049999999999997</v>
      </c>
      <c r="O81" s="84">
        <v>3.9965000000000002</v>
      </c>
      <c r="P81" s="84">
        <v>0.62270000000000003</v>
      </c>
      <c r="Q81" s="29">
        <f t="shared" ref="Q81:Q87" si="102">O81/(1-N81)</f>
        <v>18.207289293849655</v>
      </c>
      <c r="R81" s="30">
        <f t="shared" ref="R81:R87" si="103">-(R$3-(N81*R$3+O81))</f>
        <v>6.2354000000000003</v>
      </c>
      <c r="S81" s="83">
        <v>4.4699999999999997E-2</v>
      </c>
      <c r="T81" s="84">
        <v>13.058</v>
      </c>
      <c r="U81" s="84">
        <v>3.3999999999999998E-3</v>
      </c>
      <c r="V81" s="101">
        <f>T81/(1-S81)</f>
        <v>13.66900450120381</v>
      </c>
      <c r="W81" s="102">
        <f>-(W$3-(S81*W$3+T81))</f>
        <v>12.00717</v>
      </c>
      <c r="X81" s="49">
        <v>1.0291999999999999</v>
      </c>
      <c r="Y81" s="11">
        <v>0.80489999999999995</v>
      </c>
      <c r="Z81" s="11">
        <v>0.88739999999999997</v>
      </c>
      <c r="AA81" s="114">
        <f t="shared" ref="AA81:AA87" si="104">Y81/(1-X81)</f>
        <v>-27.565068493150786</v>
      </c>
      <c r="AB81" s="115">
        <f>-(AB$3-(X81*AB$3+Y81))</f>
        <v>0.83993999999999969</v>
      </c>
      <c r="AC81"/>
      <c r="AD81" s="186">
        <f>I81/N81</f>
        <v>1.1900064061499038</v>
      </c>
      <c r="AE81" s="186">
        <f>I81/X81</f>
        <v>0.90244850369218821</v>
      </c>
    </row>
    <row r="82" spans="1:31" x14ac:dyDescent="0.25">
      <c r="A82" s="46"/>
      <c r="B82" s="47"/>
      <c r="C82" s="48">
        <v>2000</v>
      </c>
      <c r="D82" s="49">
        <v>0.98280000000000001</v>
      </c>
      <c r="E82" s="11">
        <v>0.2404</v>
      </c>
      <c r="F82" s="11">
        <v>0.99739999999999995</v>
      </c>
      <c r="G82" s="89">
        <f t="shared" ref="G82:G87" si="105">E82/(1-D82)</f>
        <v>13.976744186046517</v>
      </c>
      <c r="H82" s="90">
        <f t="shared" si="99"/>
        <v>0.50183999999999962</v>
      </c>
      <c r="I82" s="49">
        <v>0.99719999999999998</v>
      </c>
      <c r="J82" s="11">
        <v>-0.6179</v>
      </c>
      <c r="K82" s="11">
        <v>0.98399999999999999</v>
      </c>
      <c r="L82" s="22">
        <f t="shared" si="100"/>
        <v>-220.67857142856948</v>
      </c>
      <c r="M82" s="23">
        <f t="shared" si="101"/>
        <v>-0.56077999999999761</v>
      </c>
      <c r="N82" s="49">
        <v>0.9617</v>
      </c>
      <c r="O82" s="11">
        <v>0.8075</v>
      </c>
      <c r="P82" s="11">
        <v>0.99719999999999998</v>
      </c>
      <c r="Q82" s="29">
        <f t="shared" si="102"/>
        <v>21.083550913838121</v>
      </c>
      <c r="R82" s="30">
        <f t="shared" si="103"/>
        <v>1.1981599999999997</v>
      </c>
      <c r="S82" s="49">
        <v>1.0517000000000001</v>
      </c>
      <c r="T82" s="11">
        <v>-2.92E-2</v>
      </c>
      <c r="U82" s="11">
        <v>0.90139999999999998</v>
      </c>
      <c r="V82" s="101">
        <f t="shared" ref="V82:V87" si="106">T82/(1-S82)</f>
        <v>0.56479690522243631</v>
      </c>
      <c r="W82" s="102">
        <f t="shared" ref="W82:W87" si="107">-(W$3-(S82*W$3+T82))</f>
        <v>2.7670000000000305E-2</v>
      </c>
      <c r="X82" s="49">
        <v>0.99860000000000004</v>
      </c>
      <c r="Y82" s="11">
        <v>0.1709</v>
      </c>
      <c r="Z82" s="11">
        <v>0.9113</v>
      </c>
      <c r="AA82" s="114">
        <f t="shared" si="104"/>
        <v>122.07142857143234</v>
      </c>
      <c r="AB82" s="115">
        <f t="shared" ref="AB82:AB87" si="108">-(AB$3-(X82*AB$3+Y82))</f>
        <v>0.16922000000000015</v>
      </c>
      <c r="AC82"/>
      <c r="AD82" s="186">
        <f t="shared" ref="AD82:AD87" si="109">I82/N82</f>
        <v>1.0369137984818551</v>
      </c>
      <c r="AE82" s="186">
        <f t="shared" ref="AE82:AE87" si="110">I82/X82</f>
        <v>0.9985980372521529</v>
      </c>
    </row>
    <row r="83" spans="1:31" x14ac:dyDescent="0.25">
      <c r="A83" s="46"/>
      <c r="B83" s="47"/>
      <c r="C83" s="48">
        <v>2001</v>
      </c>
      <c r="D83" s="49">
        <v>0.97</v>
      </c>
      <c r="E83" s="11">
        <v>-4.7100000000000003E-2</v>
      </c>
      <c r="F83" s="11">
        <v>0.99539999999999995</v>
      </c>
      <c r="G83" s="89">
        <f t="shared" si="105"/>
        <v>-1.5699999999999987</v>
      </c>
      <c r="H83" s="90">
        <f t="shared" si="99"/>
        <v>0.40889999999999915</v>
      </c>
      <c r="I83" s="49">
        <v>0.97650000000000003</v>
      </c>
      <c r="J83" s="11">
        <v>-0.79330000000000001</v>
      </c>
      <c r="K83" s="11">
        <v>0.98529999999999995</v>
      </c>
      <c r="L83" s="22">
        <f t="shared" si="100"/>
        <v>-33.757446808510686</v>
      </c>
      <c r="M83" s="23">
        <f t="shared" si="101"/>
        <v>-0.31390000000000029</v>
      </c>
      <c r="N83" s="49">
        <v>0.97099999999999997</v>
      </c>
      <c r="O83" s="11">
        <v>0.35470000000000002</v>
      </c>
      <c r="P83" s="11">
        <v>0.99580000000000002</v>
      </c>
      <c r="Q83" s="29">
        <f t="shared" si="102"/>
        <v>12.231034482758611</v>
      </c>
      <c r="R83" s="30">
        <f t="shared" si="103"/>
        <v>0.65049999999999919</v>
      </c>
      <c r="S83" s="49">
        <v>1.0569</v>
      </c>
      <c r="T83" s="11">
        <v>0.13600000000000001</v>
      </c>
      <c r="U83" s="11">
        <v>0.89349999999999996</v>
      </c>
      <c r="V83" s="101">
        <f t="shared" si="106"/>
        <v>-2.3901581722319882</v>
      </c>
      <c r="W83" s="102">
        <f t="shared" si="107"/>
        <v>0.19858999999999982</v>
      </c>
      <c r="X83" s="49">
        <v>1.0004</v>
      </c>
      <c r="Y83" s="11">
        <v>0.25490000000000002</v>
      </c>
      <c r="Z83" s="11">
        <v>0.96779999999999999</v>
      </c>
      <c r="AA83" s="114">
        <f t="shared" si="104"/>
        <v>-637.25000000007026</v>
      </c>
      <c r="AB83" s="115">
        <f t="shared" si="108"/>
        <v>0.25537999999999994</v>
      </c>
      <c r="AC83"/>
      <c r="AD83" s="186">
        <f t="shared" si="109"/>
        <v>1.005664263645726</v>
      </c>
      <c r="AE83" s="186">
        <f t="shared" si="110"/>
        <v>0.97610955617752904</v>
      </c>
    </row>
    <row r="84" spans="1:31" x14ac:dyDescent="0.25">
      <c r="A84" s="46"/>
      <c r="B84" s="47"/>
      <c r="C84" s="48">
        <v>2002</v>
      </c>
      <c r="D84" s="49">
        <v>0.96099999999999997</v>
      </c>
      <c r="E84" s="11">
        <v>-0.50319999999999998</v>
      </c>
      <c r="F84" s="11">
        <v>0.99680000000000002</v>
      </c>
      <c r="G84" s="89">
        <f t="shared" si="105"/>
        <v>-12.90256410256409</v>
      </c>
      <c r="H84" s="90">
        <f t="shared" si="99"/>
        <v>8.960000000000079E-2</v>
      </c>
      <c r="I84" s="49">
        <v>0.97699999999999998</v>
      </c>
      <c r="J84" s="11">
        <v>-1.1457999999999999</v>
      </c>
      <c r="K84" s="11">
        <v>0.98570000000000002</v>
      </c>
      <c r="L84" s="22">
        <f t="shared" si="100"/>
        <v>-49.81739130434778</v>
      </c>
      <c r="M84" s="23">
        <f t="shared" si="101"/>
        <v>-0.67660000000000053</v>
      </c>
      <c r="N84" s="49">
        <v>0.9677</v>
      </c>
      <c r="O84" s="11">
        <v>-0.35339999999999999</v>
      </c>
      <c r="P84" s="11">
        <v>0.99760000000000004</v>
      </c>
      <c r="Q84" s="29">
        <f t="shared" si="102"/>
        <v>-10.941176470588237</v>
      </c>
      <c r="R84" s="30">
        <f t="shared" si="103"/>
        <v>-2.3940000000001405E-2</v>
      </c>
      <c r="S84" s="49">
        <v>0.9839</v>
      </c>
      <c r="T84" s="11">
        <v>0.52510000000000001</v>
      </c>
      <c r="U84" s="11">
        <v>0.90620000000000001</v>
      </c>
      <c r="V84" s="101">
        <f t="shared" si="106"/>
        <v>32.614906832298132</v>
      </c>
      <c r="W84" s="102">
        <f t="shared" si="107"/>
        <v>0.50739000000000001</v>
      </c>
      <c r="X84" s="49">
        <v>1.0291999999999999</v>
      </c>
      <c r="Y84" s="11">
        <v>-0.48449999999999999</v>
      </c>
      <c r="Z84" s="11">
        <v>0.97529999999999994</v>
      </c>
      <c r="AA84" s="114">
        <f t="shared" si="104"/>
        <v>16.592465753424719</v>
      </c>
      <c r="AB84" s="115">
        <f t="shared" si="108"/>
        <v>-0.44945999999999997</v>
      </c>
      <c r="AC84"/>
      <c r="AD84" s="186">
        <f t="shared" si="109"/>
        <v>1.0096104164513795</v>
      </c>
      <c r="AE84" s="186">
        <f t="shared" si="110"/>
        <v>0.94928099494753215</v>
      </c>
    </row>
    <row r="85" spans="1:31" x14ac:dyDescent="0.25">
      <c r="A85" s="46"/>
      <c r="B85" s="47"/>
      <c r="C85" s="48">
        <v>2003</v>
      </c>
      <c r="D85" s="49">
        <v>0.99780000000000002</v>
      </c>
      <c r="E85" s="11">
        <v>-0.1593</v>
      </c>
      <c r="F85" s="11">
        <v>0.99690000000000001</v>
      </c>
      <c r="G85" s="89">
        <f t="shared" si="105"/>
        <v>-72.409090909091574</v>
      </c>
      <c r="H85" s="90">
        <f t="shared" si="99"/>
        <v>-0.12586000000000119</v>
      </c>
      <c r="I85" s="49">
        <v>1.0146999999999999</v>
      </c>
      <c r="J85" s="11">
        <v>-0.80549999999999999</v>
      </c>
      <c r="K85" s="11">
        <v>0.98670000000000002</v>
      </c>
      <c r="L85" s="22">
        <f t="shared" si="100"/>
        <v>54.795918367347177</v>
      </c>
      <c r="M85" s="23">
        <f t="shared" si="101"/>
        <v>-1.1053799999999967</v>
      </c>
      <c r="N85" s="49">
        <v>0.99319999999999997</v>
      </c>
      <c r="O85" s="11">
        <v>5.7500000000000002E-2</v>
      </c>
      <c r="P85" s="11">
        <v>0.99680000000000002</v>
      </c>
      <c r="Q85" s="29">
        <f t="shared" si="102"/>
        <v>8.455882352941142</v>
      </c>
      <c r="R85" s="30">
        <f t="shared" si="103"/>
        <v>0.12685999999999886</v>
      </c>
      <c r="S85" s="49">
        <v>1.0596000000000001</v>
      </c>
      <c r="T85" s="11">
        <v>-0.05</v>
      </c>
      <c r="U85" s="11">
        <v>0.89639999999999997</v>
      </c>
      <c r="V85" s="101">
        <f t="shared" si="106"/>
        <v>0.83892617449664297</v>
      </c>
      <c r="W85" s="102">
        <f t="shared" si="107"/>
        <v>1.5560000000000018E-2</v>
      </c>
      <c r="X85" s="49">
        <v>1.0099</v>
      </c>
      <c r="Y85" s="11">
        <v>-0.34620000000000001</v>
      </c>
      <c r="Z85" s="11">
        <v>0.94420000000000004</v>
      </c>
      <c r="AA85" s="114">
        <f t="shared" si="104"/>
        <v>34.969696969696898</v>
      </c>
      <c r="AB85" s="115">
        <f t="shared" si="108"/>
        <v>-0.33431999999999995</v>
      </c>
      <c r="AC85"/>
      <c r="AD85" s="186">
        <f t="shared" si="109"/>
        <v>1.0216472009665727</v>
      </c>
      <c r="AE85" s="186">
        <f t="shared" si="110"/>
        <v>1.0047529458362214</v>
      </c>
    </row>
    <row r="86" spans="1:31" x14ac:dyDescent="0.25">
      <c r="A86" s="46"/>
      <c r="B86" s="47"/>
      <c r="C86" s="48">
        <v>2004</v>
      </c>
      <c r="D86" s="49">
        <v>0.99650000000000005</v>
      </c>
      <c r="E86" s="11">
        <v>-0.17630000000000001</v>
      </c>
      <c r="F86" s="11">
        <v>0.99660000000000004</v>
      </c>
      <c r="G86" s="89">
        <f t="shared" si="105"/>
        <v>-50.371428571429327</v>
      </c>
      <c r="H86" s="90">
        <f t="shared" si="99"/>
        <v>-0.12310000000000088</v>
      </c>
      <c r="I86" s="49">
        <v>1.0091000000000001</v>
      </c>
      <c r="J86" s="11">
        <v>-0.66180000000000005</v>
      </c>
      <c r="K86" s="11">
        <v>0.98929999999999996</v>
      </c>
      <c r="L86" s="22">
        <f t="shared" si="100"/>
        <v>72.725274725273863</v>
      </c>
      <c r="M86" s="23">
        <f t="shared" si="101"/>
        <v>-0.84744000000000241</v>
      </c>
      <c r="N86" s="49">
        <v>0.99380000000000002</v>
      </c>
      <c r="O86" s="11">
        <v>-0.13489999999999999</v>
      </c>
      <c r="P86" s="11">
        <v>0.99570000000000003</v>
      </c>
      <c r="Q86" s="29">
        <f t="shared" si="102"/>
        <v>-21.758064516129089</v>
      </c>
      <c r="R86" s="30">
        <f t="shared" si="103"/>
        <v>-7.1659999999999613E-2</v>
      </c>
      <c r="S86" s="49">
        <v>1.0411999999999999</v>
      </c>
      <c r="T86" s="11">
        <v>-0.12470000000000001</v>
      </c>
      <c r="U86" s="11">
        <v>0.91669999999999996</v>
      </c>
      <c r="V86" s="101">
        <f t="shared" si="106"/>
        <v>3.0266990291262208</v>
      </c>
      <c r="W86" s="102">
        <f t="shared" si="107"/>
        <v>-7.9380000000000228E-2</v>
      </c>
      <c r="X86" s="49">
        <v>1.0153000000000001</v>
      </c>
      <c r="Y86" s="11">
        <v>6.9800000000000001E-2</v>
      </c>
      <c r="Z86" s="11">
        <v>0.92930000000000001</v>
      </c>
      <c r="AA86" s="114">
        <f t="shared" si="104"/>
        <v>-4.562091503267947</v>
      </c>
      <c r="AB86" s="115">
        <f t="shared" si="108"/>
        <v>8.8160000000000238E-2</v>
      </c>
      <c r="AC86"/>
      <c r="AD86" s="186">
        <f t="shared" si="109"/>
        <v>1.0153954518011674</v>
      </c>
      <c r="AE86" s="186">
        <f t="shared" si="110"/>
        <v>0.99389343051314882</v>
      </c>
    </row>
    <row r="87" spans="1:31" x14ac:dyDescent="0.25">
      <c r="A87" s="50"/>
      <c r="B87" s="51"/>
      <c r="C87" s="82">
        <v>2005</v>
      </c>
      <c r="D87" s="79">
        <v>0.93489999999999995</v>
      </c>
      <c r="E87" s="14">
        <v>8.5000000000000006E-2</v>
      </c>
      <c r="F87" s="14">
        <v>0.98580000000000001</v>
      </c>
      <c r="G87" s="96">
        <f t="shared" si="105"/>
        <v>1.305683563748079</v>
      </c>
      <c r="H87" s="95">
        <f t="shared" si="99"/>
        <v>1.0745200000000015</v>
      </c>
      <c r="I87" s="79">
        <v>0.90910000000000002</v>
      </c>
      <c r="J87" s="14">
        <v>-0.7036</v>
      </c>
      <c r="K87" s="14">
        <v>0.95879999999999999</v>
      </c>
      <c r="L87" s="24">
        <f t="shared" si="100"/>
        <v>-7.7403740374037424</v>
      </c>
      <c r="M87" s="26">
        <f t="shared" si="101"/>
        <v>1.1507599999999982</v>
      </c>
      <c r="N87" s="79">
        <v>0.95699999999999996</v>
      </c>
      <c r="O87" s="14">
        <v>0.1231</v>
      </c>
      <c r="P87" s="14">
        <v>0.96870000000000001</v>
      </c>
      <c r="Q87" s="31">
        <f t="shared" si="102"/>
        <v>2.862790697674416</v>
      </c>
      <c r="R87" s="33">
        <f t="shared" si="103"/>
        <v>0.56170000000000186</v>
      </c>
      <c r="S87" s="79">
        <v>1.0278</v>
      </c>
      <c r="T87" s="14">
        <v>0.21990000000000001</v>
      </c>
      <c r="U87" s="14">
        <v>0.88160000000000005</v>
      </c>
      <c r="V87" s="103">
        <f t="shared" si="106"/>
        <v>-7.91007194244603</v>
      </c>
      <c r="W87" s="104">
        <f t="shared" si="107"/>
        <v>0.25048000000000004</v>
      </c>
      <c r="X87" s="79">
        <v>1.0065999999999999</v>
      </c>
      <c r="Y87" s="14">
        <v>4.2799999999999998E-2</v>
      </c>
      <c r="Z87" s="14">
        <v>0.92159999999999997</v>
      </c>
      <c r="AA87" s="116">
        <f t="shared" si="104"/>
        <v>-6.4848484848485439</v>
      </c>
      <c r="AB87" s="117">
        <f t="shared" si="108"/>
        <v>5.0719999999999876E-2</v>
      </c>
      <c r="AC87"/>
      <c r="AD87" s="186">
        <f t="shared" si="109"/>
        <v>0.94994775339602933</v>
      </c>
      <c r="AE87" s="186">
        <f t="shared" si="110"/>
        <v>0.9031392807470694</v>
      </c>
    </row>
    <row r="88" spans="1:31" x14ac:dyDescent="0.25">
      <c r="A88" s="73"/>
      <c r="B88" s="80" t="s">
        <v>45</v>
      </c>
      <c r="C88" s="75"/>
      <c r="D88" s="49"/>
      <c r="E88" s="11"/>
      <c r="F88" s="18">
        <f>GEOMEAN(F81:F87)</f>
        <v>0.99492133586540499</v>
      </c>
      <c r="G88" s="89"/>
      <c r="H88" s="93">
        <f>AVERAGE(H81:H87)</f>
        <v>0.37875142857142841</v>
      </c>
      <c r="I88" s="118">
        <f>AVERAGE(I82:I87)</f>
        <v>0.98059999999999992</v>
      </c>
      <c r="J88" s="11"/>
      <c r="K88" s="18">
        <f>GEOMEAN(K81:K87)</f>
        <v>0.98040571597643122</v>
      </c>
      <c r="L88" s="22"/>
      <c r="M88" s="110">
        <f>AVERAGE(M81:M87)</f>
        <v>-0.23925142857142845</v>
      </c>
      <c r="N88" s="118">
        <f>AVERAGE(N82:N87)</f>
        <v>0.97406666666666675</v>
      </c>
      <c r="O88" s="11"/>
      <c r="P88" s="18">
        <f>GEOMEAN(P82:P87)</f>
        <v>0.99191116349579744</v>
      </c>
      <c r="Q88" s="29"/>
      <c r="R88" s="108">
        <f>AVERAGE(R82:R87)</f>
        <v>0.40693666666666645</v>
      </c>
      <c r="S88" s="118">
        <f>AVERAGE(S82:S87)</f>
        <v>1.03685</v>
      </c>
      <c r="T88" s="118">
        <f>AVERAGE(T82:T87)</f>
        <v>0.11284999999999999</v>
      </c>
      <c r="U88" s="18">
        <f>GEOMEAN(U82:U87)</f>
        <v>0.8992341773750111</v>
      </c>
      <c r="V88" s="101"/>
      <c r="W88" s="105">
        <f>AVERAGE(W82:W87)</f>
        <v>0.15338499999999999</v>
      </c>
      <c r="X88" s="118">
        <f>AVERAGE(X82:X87)</f>
        <v>1.01</v>
      </c>
      <c r="Y88" s="11"/>
      <c r="Z88" s="18">
        <f>GEOMEAN(Z81:Z87)</f>
        <v>0.93339768500968301</v>
      </c>
      <c r="AA88" s="114"/>
      <c r="AB88" s="118">
        <f>AVERAGE(AB81:AB87)</f>
        <v>8.8520000000000001E-2</v>
      </c>
      <c r="AC88"/>
      <c r="AD88" s="187">
        <f>AVERAGE(AD82:AD87)</f>
        <v>1.0065298141237882</v>
      </c>
      <c r="AE88" s="187">
        <f>AVERAGE(AE82:AE87)</f>
        <v>0.97096237424560894</v>
      </c>
    </row>
    <row r="89" spans="1:31" x14ac:dyDescent="0.25">
      <c r="A89" s="76"/>
      <c r="B89" s="81" t="s">
        <v>46</v>
      </c>
      <c r="C89" s="78"/>
      <c r="D89" s="79"/>
      <c r="E89" s="14"/>
      <c r="F89" s="19">
        <f>STDEV(F81:F87)</f>
        <v>4.0884855736218837E-3</v>
      </c>
      <c r="G89" s="91"/>
      <c r="H89" s="94">
        <f>STDEV(H81:H87)</f>
        <v>0.4636286144256912</v>
      </c>
      <c r="I89" s="119">
        <f>STDEV(I82:I87)</f>
        <v>3.8451631954963879E-2</v>
      </c>
      <c r="J89" s="14"/>
      <c r="K89" s="19">
        <f>STDEV(K81:K87)</f>
        <v>1.0797354173261938E-2</v>
      </c>
      <c r="L89" s="24"/>
      <c r="M89" s="111">
        <f>STDEV(M81:M87)</f>
        <v>0.83614643333626137</v>
      </c>
      <c r="N89" s="119">
        <f>STDEV(N82:N87)</f>
        <v>1.5809069127139232E-2</v>
      </c>
      <c r="O89" s="14"/>
      <c r="P89" s="19">
        <f>STDEV(P82:P87)</f>
        <v>1.1423251142589257E-2</v>
      </c>
      <c r="Q89" s="31"/>
      <c r="R89" s="109">
        <f>STDEV(R82:R87)</f>
        <v>0.49040015504347761</v>
      </c>
      <c r="S89" s="119">
        <f>STDEV(S82:S87)</f>
        <v>2.8441571686529575E-2</v>
      </c>
      <c r="T89" s="119">
        <f>STDEV(T82:T87)</f>
        <v>0.23877772718576584</v>
      </c>
      <c r="U89" s="19">
        <f>STDEV(U82:U87)</f>
        <v>1.1917382262896474E-2</v>
      </c>
      <c r="V89" s="103"/>
      <c r="W89" s="106">
        <f>STDEV(W82:W87)</f>
        <v>0.21249470965179348</v>
      </c>
      <c r="X89" s="119">
        <f>STDEV(X82:X87)</f>
        <v>1.1228713194306792E-2</v>
      </c>
      <c r="Y89" s="14"/>
      <c r="Z89" s="19">
        <f>STDEV(Z81:Z87)</f>
        <v>3.1130631064534984E-2</v>
      </c>
      <c r="AA89" s="116"/>
      <c r="AB89" s="119">
        <f>STDEV(AB81:AB87)</f>
        <v>0.42202525232502369</v>
      </c>
      <c r="AC89"/>
      <c r="AD89" s="188">
        <f>STDEV(AD82:AD87)</f>
        <v>2.9806342635025983E-2</v>
      </c>
      <c r="AE89" s="188">
        <f>STDEV(AE82:AE87)</f>
        <v>3.8801839238870227E-2</v>
      </c>
    </row>
    <row r="90" spans="1:31" x14ac:dyDescent="0.25">
      <c r="A90" s="46" t="s">
        <v>17</v>
      </c>
      <c r="B90" s="47" t="s">
        <v>20</v>
      </c>
      <c r="C90" s="48">
        <v>1999</v>
      </c>
      <c r="D90" s="49">
        <v>0.95079999999999998</v>
      </c>
      <c r="E90" s="11">
        <v>1.1281000000000001</v>
      </c>
      <c r="F90" s="11">
        <v>0.99429999999999996</v>
      </c>
      <c r="G90" s="89">
        <f t="shared" ref="G90:G161" si="111">E90/(1-D90)</f>
        <v>22.92886178861788</v>
      </c>
      <c r="H90" s="90">
        <f t="shared" ref="H90:H104" si="112">-(H$3-(D90*H$3+E90))</f>
        <v>1.8759399999999999</v>
      </c>
      <c r="I90" s="49">
        <v>0.9335</v>
      </c>
      <c r="J90" s="11">
        <v>0.49259999999999998</v>
      </c>
      <c r="K90" s="11">
        <v>0.97740000000000005</v>
      </c>
      <c r="L90" s="22">
        <f t="shared" ref="L90:L97" si="113">J90/(1-I90)</f>
        <v>7.4075187969924805</v>
      </c>
      <c r="M90" s="23">
        <f t="shared" ref="M90:M97" si="114">-(M$3-(I90*M$3+J90))</f>
        <v>1.8491999999999997</v>
      </c>
      <c r="N90" s="49">
        <v>0.83620000000000005</v>
      </c>
      <c r="O90" s="11">
        <v>4.4465000000000003</v>
      </c>
      <c r="P90" s="11">
        <v>0.67979999999999996</v>
      </c>
      <c r="Q90" s="29">
        <f t="shared" ref="Q90:Q97" si="115">O90/(1-N90)</f>
        <v>27.145909645909658</v>
      </c>
      <c r="R90" s="30">
        <f t="shared" ref="R90:R97" si="116">-(R$3-(N90*R$3+O90))</f>
        <v>6.1172599999999999</v>
      </c>
      <c r="S90" s="49">
        <v>0.12130000000000001</v>
      </c>
      <c r="T90" s="11">
        <v>12.965</v>
      </c>
      <c r="U90" s="11">
        <v>1.6199999999999999E-2</v>
      </c>
      <c r="V90" s="101">
        <f>T90/(1-S90)</f>
        <v>14.754751337202684</v>
      </c>
      <c r="W90" s="102">
        <f>-(W$3-(S90*W$3+T90))</f>
        <v>11.998430000000001</v>
      </c>
      <c r="X90" s="49">
        <v>0.98529999999999995</v>
      </c>
      <c r="Y90" s="11">
        <v>3.2355999999999998</v>
      </c>
      <c r="Z90" s="11">
        <v>0.80500000000000005</v>
      </c>
      <c r="AA90" s="114">
        <f t="shared" ref="AA90:AA104" si="117">Y90/(1-X90)</f>
        <v>220.10884353741426</v>
      </c>
      <c r="AB90" s="115">
        <f>-(AB$3-(X90*AB$3+Y90))</f>
        <v>3.2179599999999997</v>
      </c>
      <c r="AC90"/>
      <c r="AD90" s="186">
        <f>I90/N90</f>
        <v>1.1163597225544128</v>
      </c>
      <c r="AE90" s="186">
        <f>I90/X90</f>
        <v>0.94742717953922673</v>
      </c>
    </row>
    <row r="91" spans="1:31" x14ac:dyDescent="0.25">
      <c r="A91" s="46"/>
      <c r="B91" s="47"/>
      <c r="C91" s="48">
        <v>2000</v>
      </c>
      <c r="D91" s="49">
        <v>0.96689999999999998</v>
      </c>
      <c r="E91" s="11">
        <v>0.85509999999999997</v>
      </c>
      <c r="F91" s="11">
        <v>0.99099999999999999</v>
      </c>
      <c r="G91" s="89">
        <f t="shared" si="111"/>
        <v>25.833836858006027</v>
      </c>
      <c r="H91" s="90">
        <f t="shared" si="112"/>
        <v>1.3582200000000011</v>
      </c>
      <c r="I91" s="49">
        <v>0.9708</v>
      </c>
      <c r="J91" s="11">
        <v>0.30159999999999998</v>
      </c>
      <c r="K91" s="11">
        <v>0.98350000000000004</v>
      </c>
      <c r="L91" s="22">
        <f t="shared" si="113"/>
        <v>10.328767123287669</v>
      </c>
      <c r="M91" s="23">
        <f t="shared" si="114"/>
        <v>0.89728000000000208</v>
      </c>
      <c r="N91" s="49">
        <v>0.96830000000000005</v>
      </c>
      <c r="O91" s="11">
        <v>1.2958000000000001</v>
      </c>
      <c r="P91" s="11">
        <v>0.99250000000000005</v>
      </c>
      <c r="Q91" s="29">
        <f t="shared" si="115"/>
        <v>40.876971608832875</v>
      </c>
      <c r="R91" s="30">
        <f t="shared" si="116"/>
        <v>1.6191399999999998</v>
      </c>
      <c r="S91" s="49">
        <v>1.0694999999999999</v>
      </c>
      <c r="T91" s="11">
        <v>-0.1966</v>
      </c>
      <c r="U91" s="11">
        <v>0.93530000000000002</v>
      </c>
      <c r="V91" s="101">
        <f t="shared" ref="V91:V97" si="118">T91/(1-S91)</f>
        <v>2.8287769784172703</v>
      </c>
      <c r="W91" s="102">
        <f t="shared" ref="W91:W97" si="119">-(W$3-(S91*W$3+T91))</f>
        <v>-0.12015000000000009</v>
      </c>
      <c r="X91" s="49">
        <v>1.1428</v>
      </c>
      <c r="Y91" s="11">
        <v>0.42930000000000001</v>
      </c>
      <c r="Z91" s="11">
        <v>0.89859999999999995</v>
      </c>
      <c r="AA91" s="114">
        <f t="shared" si="117"/>
        <v>-3.0063025210084025</v>
      </c>
      <c r="AB91" s="115">
        <f t="shared" ref="AB91:AB104" si="120">-(AB$3-(X91*AB$3+Y91))</f>
        <v>0.60065999999999997</v>
      </c>
      <c r="AC91"/>
      <c r="AD91" s="186">
        <f t="shared" ref="AD91:AD97" si="121">I91/N91</f>
        <v>1.002581844469689</v>
      </c>
      <c r="AE91" s="186">
        <f t="shared" ref="AE91:AE97" si="122">I91/X91</f>
        <v>0.84949247462373112</v>
      </c>
    </row>
    <row r="92" spans="1:31" x14ac:dyDescent="0.25">
      <c r="A92" s="46"/>
      <c r="B92" s="47"/>
      <c r="C92" s="48">
        <v>2001</v>
      </c>
      <c r="D92" s="49">
        <v>0.98560000000000003</v>
      </c>
      <c r="E92" s="11">
        <v>-1.9699999999999999E-2</v>
      </c>
      <c r="F92" s="11">
        <v>0.98080000000000001</v>
      </c>
      <c r="G92" s="89">
        <f t="shared" si="111"/>
        <v>-1.3680555555555585</v>
      </c>
      <c r="H92" s="90">
        <f t="shared" si="112"/>
        <v>0.19917999999999836</v>
      </c>
      <c r="I92" s="49">
        <v>0.93759999999999999</v>
      </c>
      <c r="J92" s="11">
        <v>0.52159999999999995</v>
      </c>
      <c r="K92" s="11">
        <v>0.94059999999999999</v>
      </c>
      <c r="L92" s="22">
        <f t="shared" si="113"/>
        <v>8.3589743589743559</v>
      </c>
      <c r="M92" s="23">
        <f t="shared" si="114"/>
        <v>1.7945600000000006</v>
      </c>
      <c r="N92" s="49">
        <v>0.97130000000000005</v>
      </c>
      <c r="O92" s="11">
        <v>0.85919999999999996</v>
      </c>
      <c r="P92" s="11">
        <v>0.99139999999999995</v>
      </c>
      <c r="Q92" s="29">
        <f t="shared" si="115"/>
        <v>29.937282229965209</v>
      </c>
      <c r="R92" s="30">
        <f t="shared" si="116"/>
        <v>1.1519399999999997</v>
      </c>
      <c r="S92" s="49">
        <v>0.99270000000000003</v>
      </c>
      <c r="T92" s="11">
        <v>0.39419999999999999</v>
      </c>
      <c r="U92" s="11">
        <v>0.72150000000000003</v>
      </c>
      <c r="V92" s="101">
        <f t="shared" si="118"/>
        <v>54.000000000000199</v>
      </c>
      <c r="W92" s="102">
        <f t="shared" si="119"/>
        <v>0.3861699999999999</v>
      </c>
      <c r="X92" s="49">
        <v>1.0027999999999999</v>
      </c>
      <c r="Y92" s="11">
        <v>2.1486000000000001</v>
      </c>
      <c r="Z92" s="11">
        <v>0.93020000000000003</v>
      </c>
      <c r="AA92" s="114">
        <f t="shared" si="117"/>
        <v>-767.35714285716654</v>
      </c>
      <c r="AB92" s="115">
        <f t="shared" si="120"/>
        <v>2.1519599999999999</v>
      </c>
      <c r="AC92"/>
      <c r="AD92" s="186">
        <f t="shared" si="121"/>
        <v>0.96530423144239674</v>
      </c>
      <c r="AE92" s="186">
        <f t="shared" si="122"/>
        <v>0.93498205025927406</v>
      </c>
    </row>
    <row r="93" spans="1:31" x14ac:dyDescent="0.25">
      <c r="A93" s="46"/>
      <c r="B93" s="47"/>
      <c r="C93" s="48">
        <v>2002</v>
      </c>
      <c r="D93" s="49">
        <v>0.94040000000000001</v>
      </c>
      <c r="E93" s="11">
        <v>-9.0499999999999997E-2</v>
      </c>
      <c r="F93" s="11">
        <v>0.98029999999999995</v>
      </c>
      <c r="G93" s="89">
        <f t="shared" si="111"/>
        <v>-1.5184563758389265</v>
      </c>
      <c r="H93" s="90">
        <f t="shared" si="112"/>
        <v>0.81541999999999959</v>
      </c>
      <c r="I93" s="49">
        <v>0.95169999999999999</v>
      </c>
      <c r="J93" s="11">
        <v>-0.70389999999999997</v>
      </c>
      <c r="K93" s="11">
        <v>0.98399999999999999</v>
      </c>
      <c r="L93" s="22">
        <f t="shared" si="113"/>
        <v>-14.57349896480331</v>
      </c>
      <c r="M93" s="23">
        <f t="shared" si="114"/>
        <v>0.28142000000000067</v>
      </c>
      <c r="N93" s="49">
        <v>0.95740000000000003</v>
      </c>
      <c r="O93" s="11">
        <v>0.31830000000000003</v>
      </c>
      <c r="P93" s="11">
        <v>0.98140000000000005</v>
      </c>
      <c r="Q93" s="29">
        <f t="shared" si="115"/>
        <v>7.4718309859154983</v>
      </c>
      <c r="R93" s="30">
        <f t="shared" si="116"/>
        <v>0.75281999999999982</v>
      </c>
      <c r="S93" s="49">
        <v>1.0123</v>
      </c>
      <c r="T93" s="11">
        <v>0.49880000000000002</v>
      </c>
      <c r="U93" s="11">
        <v>0.84889999999999999</v>
      </c>
      <c r="V93" s="101">
        <f t="shared" si="118"/>
        <v>-40.552845528455357</v>
      </c>
      <c r="W93" s="102">
        <f t="shared" si="119"/>
        <v>0.51232999999999995</v>
      </c>
      <c r="X93" s="49">
        <v>1.0587</v>
      </c>
      <c r="Y93" s="11">
        <v>1.2509999999999999</v>
      </c>
      <c r="Z93" s="11">
        <v>0.95420000000000005</v>
      </c>
      <c r="AA93" s="114">
        <f t="shared" si="117"/>
        <v>-21.311754684838167</v>
      </c>
      <c r="AB93" s="115">
        <f t="shared" si="120"/>
        <v>1.3214400000000002</v>
      </c>
      <c r="AC93"/>
      <c r="AD93" s="186">
        <f t="shared" si="121"/>
        <v>0.99404637560058484</v>
      </c>
      <c r="AE93" s="186">
        <f t="shared" si="122"/>
        <v>0.89893265325399074</v>
      </c>
    </row>
    <row r="94" spans="1:31" x14ac:dyDescent="0.25">
      <c r="A94" s="46"/>
      <c r="B94" s="47"/>
      <c r="C94" s="48">
        <v>2003</v>
      </c>
      <c r="D94" s="49">
        <v>0.98699999999999999</v>
      </c>
      <c r="E94" s="11">
        <v>0.13320000000000001</v>
      </c>
      <c r="F94" s="11">
        <v>0.99509999999999998</v>
      </c>
      <c r="G94" s="89">
        <f t="shared" si="111"/>
        <v>10.246153846153838</v>
      </c>
      <c r="H94" s="90">
        <f t="shared" si="112"/>
        <v>0.33079999999999998</v>
      </c>
      <c r="I94" s="49">
        <v>0.98199999999999998</v>
      </c>
      <c r="J94" s="11">
        <v>-0.24909999999999999</v>
      </c>
      <c r="K94" s="11">
        <v>0.98040000000000005</v>
      </c>
      <c r="L94" s="22">
        <f t="shared" si="113"/>
        <v>-13.838888888888876</v>
      </c>
      <c r="M94" s="23">
        <f t="shared" si="114"/>
        <v>0.11810000000000187</v>
      </c>
      <c r="N94" s="49">
        <v>0.99160000000000004</v>
      </c>
      <c r="O94" s="11">
        <v>0.48359999999999997</v>
      </c>
      <c r="P94" s="11">
        <v>0.99670000000000003</v>
      </c>
      <c r="Q94" s="29">
        <f t="shared" si="115"/>
        <v>57.571428571428818</v>
      </c>
      <c r="R94" s="30">
        <f t="shared" si="116"/>
        <v>0.56927999999999912</v>
      </c>
      <c r="S94" s="49">
        <v>1.0895999999999999</v>
      </c>
      <c r="T94" s="11">
        <v>-0.29859999999999998</v>
      </c>
      <c r="U94" s="11">
        <v>0.89339999999999997</v>
      </c>
      <c r="V94" s="101">
        <f t="shared" si="118"/>
        <v>3.3325892857142891</v>
      </c>
      <c r="W94" s="102">
        <f t="shared" si="119"/>
        <v>-0.20004</v>
      </c>
      <c r="X94" s="49">
        <v>1.0309999999999999</v>
      </c>
      <c r="Y94" s="11">
        <v>1.0414000000000001</v>
      </c>
      <c r="Z94" s="11">
        <v>0.93189999999999995</v>
      </c>
      <c r="AA94" s="114">
        <f t="shared" si="117"/>
        <v>-33.593548387096867</v>
      </c>
      <c r="AB94" s="115">
        <f t="shared" si="120"/>
        <v>1.0786</v>
      </c>
      <c r="AC94"/>
      <c r="AD94" s="186">
        <f t="shared" si="121"/>
        <v>0.99031867688584096</v>
      </c>
      <c r="AE94" s="186">
        <f t="shared" si="122"/>
        <v>0.95247332686711939</v>
      </c>
    </row>
    <row r="95" spans="1:31" x14ac:dyDescent="0.25">
      <c r="A95" s="46"/>
      <c r="B95" s="47"/>
      <c r="C95" s="48">
        <v>2004</v>
      </c>
      <c r="D95" s="49">
        <v>0.9748</v>
      </c>
      <c r="E95" s="11">
        <v>-0.6411</v>
      </c>
      <c r="F95" s="11">
        <v>0.99619999999999997</v>
      </c>
      <c r="G95" s="89">
        <f t="shared" si="111"/>
        <v>-25.44047619047619</v>
      </c>
      <c r="H95" s="90">
        <f t="shared" si="112"/>
        <v>-0.2580600000000004</v>
      </c>
      <c r="I95" s="49">
        <v>0.96860000000000002</v>
      </c>
      <c r="J95" s="11">
        <v>-1.2050000000000001</v>
      </c>
      <c r="K95" s="11">
        <v>0.98399999999999999</v>
      </c>
      <c r="L95" s="22">
        <f t="shared" si="113"/>
        <v>-38.375796178343968</v>
      </c>
      <c r="M95" s="23">
        <f t="shared" si="114"/>
        <v>-0.56443999999999761</v>
      </c>
      <c r="N95" s="49">
        <v>0.98809999999999998</v>
      </c>
      <c r="O95" s="11">
        <v>-0.64690000000000003</v>
      </c>
      <c r="P95" s="11">
        <v>0.99560000000000004</v>
      </c>
      <c r="Q95" s="29">
        <f t="shared" si="115"/>
        <v>-54.361344537815029</v>
      </c>
      <c r="R95" s="30">
        <f t="shared" si="116"/>
        <v>-0.52552000000000021</v>
      </c>
      <c r="S95" s="49">
        <v>1.0941000000000001</v>
      </c>
      <c r="T95" s="11">
        <v>-0.436</v>
      </c>
      <c r="U95" s="11">
        <v>0.89900000000000002</v>
      </c>
      <c r="V95" s="101">
        <f t="shared" si="118"/>
        <v>4.6333687566418664</v>
      </c>
      <c r="W95" s="102">
        <f t="shared" si="119"/>
        <v>-0.33248999999999995</v>
      </c>
      <c r="X95" s="49">
        <v>1.0819000000000001</v>
      </c>
      <c r="Y95" s="11">
        <v>0.90680000000000005</v>
      </c>
      <c r="Z95" s="11">
        <v>0.94320000000000004</v>
      </c>
      <c r="AA95" s="114">
        <f t="shared" si="117"/>
        <v>-11.072039072039061</v>
      </c>
      <c r="AB95" s="115">
        <f t="shared" si="120"/>
        <v>1.0050800000000002</v>
      </c>
      <c r="AC95"/>
      <c r="AD95" s="186">
        <f t="shared" si="121"/>
        <v>0.980265155348649</v>
      </c>
      <c r="AE95" s="186">
        <f t="shared" si="122"/>
        <v>0.89527682780293927</v>
      </c>
    </row>
    <row r="96" spans="1:31" x14ac:dyDescent="0.25">
      <c r="A96" s="46"/>
      <c r="B96" s="47"/>
      <c r="C96" s="48">
        <v>2005</v>
      </c>
      <c r="D96" s="49">
        <v>0.96060000000000001</v>
      </c>
      <c r="E96" s="11">
        <v>-0.4229</v>
      </c>
      <c r="F96" s="11">
        <v>0.99360000000000004</v>
      </c>
      <c r="G96" s="89">
        <f t="shared" si="111"/>
        <v>-10.733502538071068</v>
      </c>
      <c r="H96" s="90">
        <f t="shared" si="112"/>
        <v>0.17597999999999914</v>
      </c>
      <c r="I96" s="49">
        <v>0.98670000000000002</v>
      </c>
      <c r="J96" s="11">
        <v>-1.4408000000000001</v>
      </c>
      <c r="K96" s="11">
        <v>0.98360000000000003</v>
      </c>
      <c r="L96" s="22">
        <f t="shared" si="113"/>
        <v>-108.33082706766936</v>
      </c>
      <c r="M96" s="23">
        <f t="shared" si="114"/>
        <v>-1.1694800000000001</v>
      </c>
      <c r="N96" s="49">
        <v>0.96889999999999998</v>
      </c>
      <c r="O96" s="11">
        <v>0.157</v>
      </c>
      <c r="P96" s="11">
        <v>0.99390000000000001</v>
      </c>
      <c r="Q96" s="29">
        <f t="shared" si="115"/>
        <v>5.0482315112540164</v>
      </c>
      <c r="R96" s="30">
        <f t="shared" si="116"/>
        <v>0.47422000000000075</v>
      </c>
      <c r="S96" s="49">
        <v>1.0725</v>
      </c>
      <c r="T96" s="11">
        <v>0.18629999999999999</v>
      </c>
      <c r="U96" s="11">
        <v>0.90810000000000002</v>
      </c>
      <c r="V96" s="101">
        <f t="shared" si="118"/>
        <v>-2.5696551724137926</v>
      </c>
      <c r="W96" s="102">
        <f t="shared" si="119"/>
        <v>0.2660499999999999</v>
      </c>
      <c r="X96" s="49">
        <v>1.0661</v>
      </c>
      <c r="Y96" s="11">
        <v>0.74480000000000002</v>
      </c>
      <c r="Z96" s="11">
        <v>0.92649999999999999</v>
      </c>
      <c r="AA96" s="114">
        <f t="shared" si="117"/>
        <v>-11.267776096822988</v>
      </c>
      <c r="AB96" s="115">
        <f t="shared" si="120"/>
        <v>0.82411999999999996</v>
      </c>
      <c r="AC96"/>
      <c r="AD96" s="186">
        <f t="shared" si="121"/>
        <v>1.0183713489524202</v>
      </c>
      <c r="AE96" s="186">
        <f t="shared" si="122"/>
        <v>0.92552293405871866</v>
      </c>
    </row>
    <row r="97" spans="1:31" x14ac:dyDescent="0.25">
      <c r="A97" s="46"/>
      <c r="B97" s="47"/>
      <c r="C97" s="48">
        <v>2006</v>
      </c>
      <c r="D97" s="49">
        <v>1.0194000000000001</v>
      </c>
      <c r="E97" s="11">
        <v>-0.77769999999999995</v>
      </c>
      <c r="F97" s="11">
        <v>0.98350000000000004</v>
      </c>
      <c r="G97" s="89">
        <f t="shared" si="111"/>
        <v>40.087628865979205</v>
      </c>
      <c r="H97" s="90">
        <f t="shared" si="112"/>
        <v>-1.0725800000000021</v>
      </c>
      <c r="I97" s="49">
        <v>1.0388999999999999</v>
      </c>
      <c r="J97" s="11">
        <v>-1.1110199999999999</v>
      </c>
      <c r="K97" s="11">
        <v>0.96009999999999995</v>
      </c>
      <c r="L97" s="22">
        <f t="shared" si="113"/>
        <v>28.560925449871512</v>
      </c>
      <c r="M97" s="23">
        <f t="shared" si="114"/>
        <v>-1.9045799999999993</v>
      </c>
      <c r="N97" s="49">
        <v>1.0253000000000001</v>
      </c>
      <c r="O97" s="11">
        <v>-0.83450000000000002</v>
      </c>
      <c r="P97" s="11">
        <v>0.99019999999999997</v>
      </c>
      <c r="Q97" s="29">
        <f t="shared" si="115"/>
        <v>32.984189723320029</v>
      </c>
      <c r="R97" s="30">
        <f t="shared" si="116"/>
        <v>-1.0925600000000006</v>
      </c>
      <c r="S97" s="49">
        <v>1.1180000000000001</v>
      </c>
      <c r="T97" s="11">
        <v>-0.75229999999999997</v>
      </c>
      <c r="U97" s="11">
        <v>0.94899999999999995</v>
      </c>
      <c r="V97" s="101">
        <f t="shared" si="118"/>
        <v>6.3754237288135531</v>
      </c>
      <c r="W97" s="102">
        <f t="shared" si="119"/>
        <v>-0.62249999999999983</v>
      </c>
      <c r="X97" s="49">
        <v>1.1048</v>
      </c>
      <c r="Y97" s="11">
        <v>0.8468</v>
      </c>
      <c r="Z97" s="11">
        <v>0.90900000000000003</v>
      </c>
      <c r="AA97" s="114">
        <f t="shared" si="117"/>
        <v>-8.0801526717557248</v>
      </c>
      <c r="AB97" s="115">
        <f t="shared" si="120"/>
        <v>0.97255999999999987</v>
      </c>
      <c r="AC97"/>
      <c r="AD97" s="186">
        <f t="shared" si="121"/>
        <v>1.0132644104164632</v>
      </c>
      <c r="AE97" s="186">
        <f t="shared" si="122"/>
        <v>0.94035119478638662</v>
      </c>
    </row>
    <row r="98" spans="1:31" x14ac:dyDescent="0.25">
      <c r="A98" s="46"/>
      <c r="B98" s="47"/>
      <c r="C98" s="48">
        <v>2007</v>
      </c>
      <c r="D98" s="49">
        <v>1.0061</v>
      </c>
      <c r="E98" s="11">
        <v>-0.65180000000000005</v>
      </c>
      <c r="F98" s="11">
        <v>0.98629999999999995</v>
      </c>
      <c r="G98" s="89">
        <f t="shared" si="111"/>
        <v>106.85245901639355</v>
      </c>
      <c r="H98" s="90">
        <f t="shared" si="112"/>
        <v>-0.74451999999999963</v>
      </c>
      <c r="I98" s="49"/>
      <c r="J98" s="11"/>
      <c r="K98" s="11"/>
      <c r="L98" s="22"/>
      <c r="M98" s="23"/>
      <c r="N98" s="49"/>
      <c r="O98" s="11"/>
      <c r="P98" s="11"/>
      <c r="Q98" s="29"/>
      <c r="R98" s="30"/>
      <c r="S98" s="49"/>
      <c r="T98" s="11"/>
      <c r="U98" s="11"/>
      <c r="V98" s="101"/>
      <c r="W98" s="102"/>
      <c r="X98" s="49">
        <v>0.97599999999999998</v>
      </c>
      <c r="Y98" s="11">
        <v>1.8925000000000001</v>
      </c>
      <c r="Z98" s="11">
        <v>0.87039999999999995</v>
      </c>
      <c r="AA98" s="114">
        <f t="shared" si="117"/>
        <v>78.8541666666666</v>
      </c>
      <c r="AB98" s="115">
        <f t="shared" si="120"/>
        <v>1.8636999999999999</v>
      </c>
      <c r="AC98"/>
      <c r="AD98" s="185"/>
      <c r="AE98" s="185"/>
    </row>
    <row r="99" spans="1:31" x14ac:dyDescent="0.25">
      <c r="A99" s="46"/>
      <c r="B99" s="47"/>
      <c r="C99" s="48">
        <v>2008</v>
      </c>
      <c r="D99" s="49">
        <v>1.0027999999999999</v>
      </c>
      <c r="E99" s="11">
        <v>-0.56620000000000004</v>
      </c>
      <c r="F99" s="11">
        <v>0.99180000000000001</v>
      </c>
      <c r="G99" s="89">
        <f t="shared" si="111"/>
        <v>202.21428571429198</v>
      </c>
      <c r="H99" s="90">
        <f t="shared" si="112"/>
        <v>-0.60875999999999841</v>
      </c>
      <c r="I99" s="49"/>
      <c r="J99" s="11"/>
      <c r="K99" s="11"/>
      <c r="L99" s="22"/>
      <c r="M99" s="23"/>
      <c r="N99" s="49"/>
      <c r="O99" s="11"/>
      <c r="P99" s="11"/>
      <c r="Q99" s="29"/>
      <c r="R99" s="30"/>
      <c r="S99" s="49"/>
      <c r="T99" s="11"/>
      <c r="U99" s="11"/>
      <c r="V99" s="101"/>
      <c r="W99" s="102"/>
      <c r="X99" s="49">
        <v>1.0924</v>
      </c>
      <c r="Y99" s="11">
        <v>0.76490000000000002</v>
      </c>
      <c r="Z99" s="11">
        <v>0.84360000000000002</v>
      </c>
      <c r="AA99" s="114">
        <f t="shared" si="117"/>
        <v>-8.2781385281385251</v>
      </c>
      <c r="AB99" s="115">
        <f t="shared" si="120"/>
        <v>0.87578</v>
      </c>
      <c r="AC99"/>
      <c r="AD99" s="185"/>
      <c r="AE99" s="185"/>
    </row>
    <row r="100" spans="1:31" x14ac:dyDescent="0.25">
      <c r="A100" s="46"/>
      <c r="B100" s="47"/>
      <c r="C100" s="48">
        <v>2009</v>
      </c>
      <c r="D100" s="49">
        <v>1.0164</v>
      </c>
      <c r="E100" s="11">
        <v>0.42159999999999997</v>
      </c>
      <c r="F100" s="11">
        <v>0.99409999999999998</v>
      </c>
      <c r="G100" s="89">
        <f t="shared" si="111"/>
        <v>-25.707317073170778</v>
      </c>
      <c r="H100" s="90">
        <f t="shared" si="112"/>
        <v>0.17232000000000092</v>
      </c>
      <c r="I100" s="49"/>
      <c r="J100" s="11"/>
      <c r="K100" s="11"/>
      <c r="L100" s="22"/>
      <c r="M100" s="23"/>
      <c r="N100" s="49"/>
      <c r="O100" s="11"/>
      <c r="P100" s="11"/>
      <c r="Q100" s="29"/>
      <c r="R100" s="30"/>
      <c r="S100" s="49"/>
      <c r="T100" s="11"/>
      <c r="U100" s="11"/>
      <c r="V100" s="101"/>
      <c r="W100" s="102"/>
      <c r="X100" s="49">
        <v>1.0551999999999999</v>
      </c>
      <c r="Y100" s="11">
        <v>0.1391</v>
      </c>
      <c r="Z100" s="11">
        <v>0.9012</v>
      </c>
      <c r="AA100" s="114">
        <f t="shared" si="117"/>
        <v>-2.5199275362318878</v>
      </c>
      <c r="AB100" s="115">
        <f t="shared" si="120"/>
        <v>0.20533999999999986</v>
      </c>
      <c r="AC100"/>
      <c r="AD100" s="185"/>
      <c r="AE100" s="185"/>
    </row>
    <row r="101" spans="1:31" x14ac:dyDescent="0.25">
      <c r="A101" s="46"/>
      <c r="B101" s="47"/>
      <c r="C101" s="48">
        <v>2010</v>
      </c>
      <c r="D101" s="49">
        <v>0.999</v>
      </c>
      <c r="E101" s="11">
        <v>-1.6400000000000001E-2</v>
      </c>
      <c r="F101" s="11">
        <v>0.99429999999999996</v>
      </c>
      <c r="G101" s="89">
        <f t="shared" si="111"/>
        <v>-16.399999999999988</v>
      </c>
      <c r="H101" s="90">
        <f t="shared" si="112"/>
        <v>-1.200000000000756E-3</v>
      </c>
      <c r="I101" s="49"/>
      <c r="J101" s="11"/>
      <c r="K101" s="11"/>
      <c r="L101" s="22"/>
      <c r="M101" s="23"/>
      <c r="N101" s="49"/>
      <c r="O101" s="11"/>
      <c r="P101" s="11"/>
      <c r="Q101" s="29"/>
      <c r="R101" s="30"/>
      <c r="S101" s="49"/>
      <c r="T101" s="11"/>
      <c r="U101" s="11"/>
      <c r="V101" s="101"/>
      <c r="W101" s="102"/>
      <c r="X101" s="49">
        <v>1.0740000000000001</v>
      </c>
      <c r="Y101" s="11">
        <v>9.69E-2</v>
      </c>
      <c r="Z101" s="11">
        <v>0.88680000000000003</v>
      </c>
      <c r="AA101" s="114">
        <f t="shared" si="117"/>
        <v>-1.3094594594594582</v>
      </c>
      <c r="AB101" s="115">
        <f t="shared" si="120"/>
        <v>0.18569999999999998</v>
      </c>
      <c r="AC101"/>
      <c r="AD101" s="185"/>
      <c r="AE101" s="185"/>
    </row>
    <row r="102" spans="1:31" x14ac:dyDescent="0.25">
      <c r="A102" s="46"/>
      <c r="B102" s="47"/>
      <c r="C102" s="48">
        <v>2011</v>
      </c>
      <c r="D102" s="49">
        <v>0.97070000000000001</v>
      </c>
      <c r="E102" s="49">
        <v>0.97160000000000002</v>
      </c>
      <c r="F102" s="11">
        <v>0.98699999999999999</v>
      </c>
      <c r="G102" s="89">
        <f t="shared" si="111"/>
        <v>33.160409556314001</v>
      </c>
      <c r="H102" s="90">
        <f t="shared" si="112"/>
        <v>1.4169599999999996</v>
      </c>
      <c r="I102" s="49"/>
      <c r="J102" s="11"/>
      <c r="K102" s="11"/>
      <c r="L102" s="22"/>
      <c r="M102" s="23"/>
      <c r="N102" s="49"/>
      <c r="O102" s="11"/>
      <c r="P102" s="11"/>
      <c r="Q102" s="29"/>
      <c r="R102" s="30"/>
      <c r="S102" s="49"/>
      <c r="T102" s="11"/>
      <c r="U102" s="11"/>
      <c r="V102" s="101"/>
      <c r="W102" s="102"/>
      <c r="X102" s="49">
        <v>0.98199999999999998</v>
      </c>
      <c r="Y102" s="11">
        <v>1.3128</v>
      </c>
      <c r="Z102" s="11">
        <v>0.91810000000000003</v>
      </c>
      <c r="AA102" s="114">
        <f t="shared" si="117"/>
        <v>72.933333333333266</v>
      </c>
      <c r="AB102" s="115">
        <f t="shared" si="120"/>
        <v>1.2912000000000001</v>
      </c>
      <c r="AC102"/>
      <c r="AD102" s="185"/>
      <c r="AE102" s="185"/>
    </row>
    <row r="103" spans="1:31" x14ac:dyDescent="0.25">
      <c r="A103" s="46"/>
      <c r="B103" s="47"/>
      <c r="C103" s="48">
        <v>2012</v>
      </c>
      <c r="D103" s="49">
        <v>1.0002</v>
      </c>
      <c r="E103" s="11">
        <v>-0.45810000000000001</v>
      </c>
      <c r="F103" s="11">
        <v>0.99270000000000003</v>
      </c>
      <c r="G103" s="89">
        <f t="shared" si="111"/>
        <v>2290.5000000002524</v>
      </c>
      <c r="H103" s="90">
        <f t="shared" si="112"/>
        <v>-0.46114000000000033</v>
      </c>
      <c r="I103" s="49"/>
      <c r="J103" s="11"/>
      <c r="K103" s="11"/>
      <c r="L103" s="22"/>
      <c r="M103" s="23"/>
      <c r="N103" s="49"/>
      <c r="O103" s="11"/>
      <c r="P103" s="11"/>
      <c r="Q103" s="29"/>
      <c r="R103" s="30"/>
      <c r="S103" s="49"/>
      <c r="T103" s="11"/>
      <c r="U103" s="11"/>
      <c r="V103" s="101"/>
      <c r="W103" s="102"/>
      <c r="X103" s="49">
        <v>0.39889999999999998</v>
      </c>
      <c r="Y103" s="11">
        <v>8.6359999999999992</v>
      </c>
      <c r="Z103" s="11">
        <v>0.12989999999999999</v>
      </c>
      <c r="AA103" s="114">
        <f t="shared" si="117"/>
        <v>14.3669938446182</v>
      </c>
      <c r="AB103" s="115">
        <f t="shared" si="120"/>
        <v>7.9146799999999997</v>
      </c>
      <c r="AC103"/>
      <c r="AD103" s="185"/>
      <c r="AE103" s="185"/>
    </row>
    <row r="104" spans="1:31" x14ac:dyDescent="0.25">
      <c r="A104" s="50"/>
      <c r="B104" s="51"/>
      <c r="C104" s="82">
        <v>2013</v>
      </c>
      <c r="D104" s="79">
        <v>0.99109999999999998</v>
      </c>
      <c r="E104" s="14">
        <v>-0.76929999999999998</v>
      </c>
      <c r="F104" s="14">
        <v>0.99539999999999995</v>
      </c>
      <c r="G104" s="91">
        <f t="shared" si="111"/>
        <v>-86.43820224719083</v>
      </c>
      <c r="H104" s="92">
        <f t="shared" si="112"/>
        <v>-0.63401999999999958</v>
      </c>
      <c r="I104" s="79"/>
      <c r="J104" s="14"/>
      <c r="K104" s="14"/>
      <c r="L104" s="24"/>
      <c r="M104" s="25"/>
      <c r="N104" s="79"/>
      <c r="O104" s="14"/>
      <c r="P104" s="14"/>
      <c r="Q104" s="31"/>
      <c r="R104" s="32"/>
      <c r="S104" s="79"/>
      <c r="T104" s="14"/>
      <c r="U104" s="14"/>
      <c r="V104" s="103"/>
      <c r="W104" s="107"/>
      <c r="X104" s="79">
        <v>0.53990000000000005</v>
      </c>
      <c r="Y104" s="14">
        <v>7.9160000000000004</v>
      </c>
      <c r="Z104" s="14">
        <v>0.1129</v>
      </c>
      <c r="AA104" s="116">
        <f t="shared" si="117"/>
        <v>17.204955444468595</v>
      </c>
      <c r="AB104" s="117">
        <f t="shared" si="120"/>
        <v>7.3638800000000009</v>
      </c>
      <c r="AC104"/>
      <c r="AD104" s="185"/>
      <c r="AE104" s="185"/>
    </row>
    <row r="105" spans="1:31" x14ac:dyDescent="0.25">
      <c r="A105" s="73"/>
      <c r="B105" s="80" t="s">
        <v>45</v>
      </c>
      <c r="C105" s="75"/>
      <c r="D105" s="49"/>
      <c r="E105" s="11"/>
      <c r="F105" s="18">
        <f>GEOMEAN(F90:F104)</f>
        <v>0.99041273284595421</v>
      </c>
      <c r="G105" s="89"/>
      <c r="H105" s="93">
        <f>AVERAGE(H90:H104)</f>
        <v>0.17096933333333317</v>
      </c>
      <c r="I105" s="118">
        <f>AVERAGE(I91:I104)</f>
        <v>0.97661428571428577</v>
      </c>
      <c r="J105" s="11"/>
      <c r="K105" s="18">
        <f>GEOMEAN(K90:K104)</f>
        <v>0.97408649075920251</v>
      </c>
      <c r="L105" s="22"/>
      <c r="M105" s="110">
        <f>AVERAGE(M90:M104)</f>
        <v>0.162757500000001</v>
      </c>
      <c r="N105" s="118">
        <f>AVERAGE(N91:N104)</f>
        <v>0.98155714285714291</v>
      </c>
      <c r="O105" s="11"/>
      <c r="P105" s="18">
        <f>GEOMEAN(P91:P104)</f>
        <v>0.99166028460251121</v>
      </c>
      <c r="Q105" s="29"/>
      <c r="R105" s="108">
        <f>AVERAGE(R90:R104)</f>
        <v>1.1333224999999998</v>
      </c>
      <c r="S105" s="118">
        <f>AVERAGE(S91:S104)</f>
        <v>1.0641</v>
      </c>
      <c r="T105" s="118">
        <f>AVERAGE(T91:T104)</f>
        <v>-8.6314285714285705E-2</v>
      </c>
      <c r="U105" s="18">
        <f>GEOMEAN(U91:U104)</f>
        <v>0.87620766358352098</v>
      </c>
      <c r="V105" s="101"/>
      <c r="W105" s="105">
        <f>AVERAGE(W90:W104)</f>
        <v>1.485975</v>
      </c>
      <c r="X105" s="118">
        <f>AVERAGE(X91:X104)</f>
        <v>0.97189285714285689</v>
      </c>
      <c r="Y105" s="11"/>
      <c r="Z105" s="18">
        <f>GEOMEAN(Z90:Z104)</f>
        <v>0.68914465206632936</v>
      </c>
      <c r="AA105" s="114"/>
      <c r="AB105" s="118">
        <f>AVERAGE(AB90:AB104)</f>
        <v>2.0581773333333335</v>
      </c>
      <c r="AC105"/>
      <c r="AD105" s="187">
        <f>AVERAGE(AD91:AD104)</f>
        <v>0.99487886330229192</v>
      </c>
      <c r="AE105" s="187">
        <f>AVERAGE(AE91:AE104)</f>
        <v>0.91386163737887993</v>
      </c>
    </row>
    <row r="106" spans="1:31" x14ac:dyDescent="0.25">
      <c r="A106" s="76"/>
      <c r="B106" s="81" t="s">
        <v>46</v>
      </c>
      <c r="C106" s="78"/>
      <c r="D106" s="79"/>
      <c r="E106" s="14"/>
      <c r="F106" s="19">
        <f>STDEV(F90:F104)</f>
        <v>5.4302679053440358E-3</v>
      </c>
      <c r="G106" s="91"/>
      <c r="H106" s="94">
        <f>STDEV(H90:H104)</f>
        <v>0.86867958580386895</v>
      </c>
      <c r="I106" s="119">
        <f>STDEV(I90:I104)</f>
        <v>3.3546545489598671E-2</v>
      </c>
      <c r="J106" s="14"/>
      <c r="K106" s="19">
        <f>STDEV(K90:K104)</f>
        <v>1.5781453852997389E-2</v>
      </c>
      <c r="L106" s="24"/>
      <c r="M106" s="111">
        <f>STDEV(M90:M104)</f>
        <v>1.3437699307943836</v>
      </c>
      <c r="N106" s="119">
        <f>STDEV(N90:N104)</f>
        <v>5.5509907416861827E-2</v>
      </c>
      <c r="O106" s="14"/>
      <c r="P106" s="19">
        <f>STDEV(P91:P104)</f>
        <v>5.0681075645367139E-3</v>
      </c>
      <c r="Q106" s="31"/>
      <c r="R106" s="109">
        <f>STDEV(R90:R104)</f>
        <v>2.1934855433419207</v>
      </c>
      <c r="S106" s="119">
        <f>STDEV(S90:S104)</f>
        <v>0.33596327180214192</v>
      </c>
      <c r="T106" s="119">
        <f>STDEV(T90:T104)</f>
        <v>4.6339634455059873</v>
      </c>
      <c r="U106" s="19">
        <f>STDEV(U91:U104)</f>
        <v>7.6632704693044895E-2</v>
      </c>
      <c r="V106" s="103"/>
      <c r="W106" s="106">
        <f>STDEV(W90:W104)</f>
        <v>4.265011281753627</v>
      </c>
      <c r="X106" s="119">
        <f>STDEV(X90:X104)</f>
        <v>0.21161755553243872</v>
      </c>
      <c r="Y106" s="14"/>
      <c r="Z106" s="19">
        <f>STDEV(Z90:Z104)</f>
        <v>0.27721649009565158</v>
      </c>
      <c r="AA106" s="116"/>
      <c r="AB106" s="119">
        <f>STDEV(AB90:AB104)</f>
        <v>2.3934956336450868</v>
      </c>
      <c r="AC106"/>
      <c r="AD106" s="188">
        <f>STDEV(AD90:AD104)</f>
        <v>4.6247576088386262E-2</v>
      </c>
      <c r="AE106" s="188">
        <f>STDEV(AE90:AE104)</f>
        <v>3.4789346979874299E-2</v>
      </c>
    </row>
    <row r="107" spans="1:31" x14ac:dyDescent="0.25">
      <c r="A107" s="46" t="s">
        <v>21</v>
      </c>
      <c r="B107" s="47" t="s">
        <v>22</v>
      </c>
      <c r="C107" s="48">
        <v>1999</v>
      </c>
      <c r="D107" s="49">
        <v>0.97209999999999996</v>
      </c>
      <c r="E107" s="11">
        <v>0.50660000000000005</v>
      </c>
      <c r="F107" s="11">
        <v>0.99590000000000001</v>
      </c>
      <c r="G107" s="89">
        <f t="shared" si="111"/>
        <v>18.157706093189944</v>
      </c>
      <c r="H107" s="90">
        <f t="shared" ref="H107:H118" si="123">-(H$3-(D107*H$3+E107))</f>
        <v>0.93068000000000062</v>
      </c>
      <c r="I107" s="49">
        <v>0.97240000000000004</v>
      </c>
      <c r="J107" s="11">
        <v>-9.5899999999999999E-2</v>
      </c>
      <c r="K107" s="11">
        <v>0.98699999999999999</v>
      </c>
      <c r="L107" s="22">
        <f t="shared" ref="L107:L114" si="124">J107/(1-I107)</f>
        <v>-3.4746376811594257</v>
      </c>
      <c r="M107" s="23">
        <f t="shared" ref="M107:M114" si="125">-(M$3-(I107*M$3+J107))</f>
        <v>0.46714000000000055</v>
      </c>
      <c r="N107" s="49">
        <v>0.96599999999999997</v>
      </c>
      <c r="O107" s="11">
        <v>0.96199999999999997</v>
      </c>
      <c r="P107" s="11">
        <v>0.99909999999999999</v>
      </c>
      <c r="Q107" s="29">
        <f t="shared" ref="Q107:Q114" si="126">O107/(1-N107)</f>
        <v>28.294117647058798</v>
      </c>
      <c r="R107" s="30">
        <f t="shared" ref="R107:R114" si="127">-(R$3-(N107*R$3+O107))</f>
        <v>1.3087999999999997</v>
      </c>
      <c r="S107" s="49">
        <v>1.0052000000000001</v>
      </c>
      <c r="T107" s="11">
        <v>0.56740000000000002</v>
      </c>
      <c r="U107" s="11">
        <v>0.93830000000000002</v>
      </c>
      <c r="V107" s="101">
        <f t="shared" ref="V107:V114" si="128">T107/(1-S107)</f>
        <v>-109.11538461538265</v>
      </c>
      <c r="W107" s="102">
        <f t="shared" ref="W107:W114" si="129">-(W$3-(S107*W$3+T107))</f>
        <v>0.5731200000000003</v>
      </c>
      <c r="X107" s="49">
        <v>0.92630000000000001</v>
      </c>
      <c r="Y107" s="11">
        <v>4.5750000000000002</v>
      </c>
      <c r="Z107" s="11">
        <v>0.58699999999999997</v>
      </c>
      <c r="AA107" s="114">
        <f t="shared" ref="AA107:AA118" si="130">Y107/(1-X107)</f>
        <v>62.075983717774776</v>
      </c>
      <c r="AB107" s="115">
        <f>-(AB$3-(X107*AB$3+Y107))</f>
        <v>4.4865599999999999</v>
      </c>
      <c r="AC107"/>
      <c r="AD107" s="186">
        <f t="shared" ref="AD107:AD114" si="131">I107/N107</f>
        <v>1.006625258799172</v>
      </c>
      <c r="AE107" s="186">
        <f t="shared" ref="AE107:AE114" si="132">I107/X107</f>
        <v>1.0497678937709165</v>
      </c>
    </row>
    <row r="108" spans="1:31" x14ac:dyDescent="0.25">
      <c r="A108" s="46"/>
      <c r="B108" s="47"/>
      <c r="C108" s="48">
        <v>2000</v>
      </c>
      <c r="D108" s="49">
        <v>0.98519999999999996</v>
      </c>
      <c r="E108" s="11">
        <v>0.45979999999999999</v>
      </c>
      <c r="F108" s="11">
        <v>0.99680000000000002</v>
      </c>
      <c r="G108" s="89">
        <f t="shared" si="111"/>
        <v>31.067567567567494</v>
      </c>
      <c r="H108" s="90">
        <f t="shared" si="123"/>
        <v>0.6847600000000007</v>
      </c>
      <c r="I108" s="49">
        <v>0.99350000000000005</v>
      </c>
      <c r="J108" s="11">
        <v>1.5100000000000001E-2</v>
      </c>
      <c r="K108" s="11">
        <v>0.98809999999999998</v>
      </c>
      <c r="L108" s="22">
        <f t="shared" si="124"/>
        <v>2.323076923076941</v>
      </c>
      <c r="M108" s="23">
        <f t="shared" si="125"/>
        <v>0.14770000000000039</v>
      </c>
      <c r="N108" s="49">
        <v>0.97340000000000004</v>
      </c>
      <c r="O108" s="11">
        <v>0.54049999999999998</v>
      </c>
      <c r="P108" s="11">
        <v>0.99470000000000003</v>
      </c>
      <c r="Q108" s="29">
        <f t="shared" si="126"/>
        <v>20.319548872180484</v>
      </c>
      <c r="R108" s="30">
        <f t="shared" si="127"/>
        <v>0.8118199999999991</v>
      </c>
      <c r="S108" s="49">
        <v>1.048</v>
      </c>
      <c r="T108" s="11">
        <v>-0.59030000000000005</v>
      </c>
      <c r="U108" s="11">
        <v>0.9365</v>
      </c>
      <c r="V108" s="101">
        <f t="shared" si="128"/>
        <v>12.297916666666657</v>
      </c>
      <c r="W108" s="102">
        <f t="shared" si="129"/>
        <v>-0.53750000000000009</v>
      </c>
      <c r="X108" s="49">
        <v>1.1080000000000001</v>
      </c>
      <c r="Y108" s="11">
        <v>-7.2599999999999998E-2</v>
      </c>
      <c r="Z108" s="11">
        <v>0.86550000000000005</v>
      </c>
      <c r="AA108" s="114">
        <f t="shared" si="130"/>
        <v>0.67222222222222161</v>
      </c>
      <c r="AB108" s="115">
        <f t="shared" ref="AB108:AB118" si="133">-(AB$3-(X108*AB$3+Y108))</f>
        <v>5.7000000000000162E-2</v>
      </c>
      <c r="AC108"/>
      <c r="AD108" s="186">
        <f t="shared" si="131"/>
        <v>1.0206492705979042</v>
      </c>
      <c r="AE108" s="186">
        <f t="shared" si="132"/>
        <v>0.89666064981949456</v>
      </c>
    </row>
    <row r="109" spans="1:31" x14ac:dyDescent="0.25">
      <c r="A109" s="46"/>
      <c r="B109" s="47"/>
      <c r="C109" s="48">
        <v>2001</v>
      </c>
      <c r="D109" s="49">
        <v>1.0014000000000001</v>
      </c>
      <c r="E109" s="11">
        <v>0.1835</v>
      </c>
      <c r="F109" s="11">
        <v>0.99490000000000001</v>
      </c>
      <c r="G109" s="89">
        <f t="shared" si="111"/>
        <v>-131.07142857142222</v>
      </c>
      <c r="H109" s="90">
        <f t="shared" si="123"/>
        <v>0.16221999999999959</v>
      </c>
      <c r="I109" s="49">
        <v>1.0174000000000001</v>
      </c>
      <c r="J109" s="11">
        <v>-6.9599999999999995E-2</v>
      </c>
      <c r="K109" s="11">
        <v>0.98729999999999996</v>
      </c>
      <c r="L109" s="22">
        <f t="shared" si="124"/>
        <v>3.9999999999999809</v>
      </c>
      <c r="M109" s="23">
        <f t="shared" si="125"/>
        <v>-0.42456000000000316</v>
      </c>
      <c r="N109" s="49">
        <v>1.0018</v>
      </c>
      <c r="O109" s="11">
        <v>0.1203</v>
      </c>
      <c r="P109" s="11">
        <v>0.99539999999999995</v>
      </c>
      <c r="Q109" s="29">
        <f t="shared" si="126"/>
        <v>-66.833333333332448</v>
      </c>
      <c r="R109" s="30">
        <f t="shared" si="127"/>
        <v>0.10194000000000081</v>
      </c>
      <c r="S109" s="49">
        <v>1.0442</v>
      </c>
      <c r="T109" s="11">
        <v>-0.4108</v>
      </c>
      <c r="U109" s="11">
        <v>0.91259999999999997</v>
      </c>
      <c r="V109" s="101">
        <f t="shared" si="128"/>
        <v>9.2941176470588207</v>
      </c>
      <c r="W109" s="102">
        <f t="shared" si="129"/>
        <v>-0.36217999999999995</v>
      </c>
      <c r="X109" s="49">
        <v>0.98170000000000002</v>
      </c>
      <c r="Y109" s="11">
        <v>2.3090000000000002</v>
      </c>
      <c r="Z109" s="11">
        <v>0.92230000000000001</v>
      </c>
      <c r="AA109" s="114">
        <f t="shared" si="130"/>
        <v>126.17486338797826</v>
      </c>
      <c r="AB109" s="115">
        <f t="shared" si="133"/>
        <v>2.2870400000000002</v>
      </c>
      <c r="AC109"/>
      <c r="AD109" s="186">
        <f t="shared" si="131"/>
        <v>1.0155719704531843</v>
      </c>
      <c r="AE109" s="186">
        <f t="shared" si="132"/>
        <v>1.0363654884384232</v>
      </c>
    </row>
    <row r="110" spans="1:31" x14ac:dyDescent="0.25">
      <c r="A110" s="46"/>
      <c r="B110" s="47"/>
      <c r="C110" s="48">
        <v>2002</v>
      </c>
      <c r="D110" s="49">
        <v>0.95409999999999995</v>
      </c>
      <c r="E110" s="11">
        <v>0.1678</v>
      </c>
      <c r="F110" s="11">
        <v>0.99670000000000003</v>
      </c>
      <c r="G110" s="89">
        <f t="shared" si="111"/>
        <v>3.6557734204792989</v>
      </c>
      <c r="H110" s="90">
        <f t="shared" si="123"/>
        <v>0.86547999999999981</v>
      </c>
      <c r="I110" s="49">
        <v>0.95799999999999996</v>
      </c>
      <c r="J110" s="11">
        <v>-0.18129999999999999</v>
      </c>
      <c r="K110" s="11">
        <v>0.98860000000000003</v>
      </c>
      <c r="L110" s="22">
        <f t="shared" si="124"/>
        <v>-4.3166666666666629</v>
      </c>
      <c r="M110" s="23">
        <f t="shared" si="125"/>
        <v>0.67549999999999955</v>
      </c>
      <c r="N110" s="49">
        <v>0.9577</v>
      </c>
      <c r="O110" s="11">
        <v>0.26450000000000001</v>
      </c>
      <c r="P110" s="11">
        <v>0.99650000000000005</v>
      </c>
      <c r="Q110" s="29">
        <f t="shared" si="126"/>
        <v>6.2529550827423162</v>
      </c>
      <c r="R110" s="30">
        <f t="shared" si="127"/>
        <v>0.69595999999999947</v>
      </c>
      <c r="S110" s="49">
        <v>0.99139999999999995</v>
      </c>
      <c r="T110" s="11">
        <v>6.83E-2</v>
      </c>
      <c r="U110" s="11">
        <v>0.93620000000000003</v>
      </c>
      <c r="V110" s="101">
        <f t="shared" si="128"/>
        <v>7.941860465116231</v>
      </c>
      <c r="W110" s="102">
        <f t="shared" si="129"/>
        <v>5.8840000000000003E-2</v>
      </c>
      <c r="X110" s="49">
        <v>1.0803</v>
      </c>
      <c r="Y110" s="11">
        <v>0.49209999999999998</v>
      </c>
      <c r="Z110" s="11">
        <v>0.96109999999999995</v>
      </c>
      <c r="AA110" s="114">
        <f t="shared" si="130"/>
        <v>-6.1282689912826864</v>
      </c>
      <c r="AB110" s="115">
        <f t="shared" si="133"/>
        <v>0.58845999999999998</v>
      </c>
      <c r="AC110"/>
      <c r="AD110" s="186">
        <f t="shared" si="131"/>
        <v>1.00031325049598</v>
      </c>
      <c r="AE110" s="186">
        <f t="shared" si="132"/>
        <v>0.88679070628529111</v>
      </c>
    </row>
    <row r="111" spans="1:31" x14ac:dyDescent="0.25">
      <c r="A111" s="46"/>
      <c r="B111" s="47"/>
      <c r="C111" s="48">
        <v>2003</v>
      </c>
      <c r="D111" s="49">
        <v>0.99080000000000001</v>
      </c>
      <c r="E111" s="11">
        <v>0.39629999999999999</v>
      </c>
      <c r="F111" s="11">
        <v>0.99619999999999997</v>
      </c>
      <c r="G111" s="89">
        <f t="shared" si="111"/>
        <v>43.076086956521806</v>
      </c>
      <c r="H111" s="90">
        <f t="shared" si="123"/>
        <v>0.53613999999999962</v>
      </c>
      <c r="I111" s="49">
        <v>1.0047999999999999</v>
      </c>
      <c r="J111" s="11">
        <v>-6.8999999999999999E-3</v>
      </c>
      <c r="K111" s="11">
        <v>0.98729999999999996</v>
      </c>
      <c r="L111" s="22">
        <f t="shared" si="124"/>
        <v>1.4375000000000253</v>
      </c>
      <c r="M111" s="23">
        <f t="shared" si="125"/>
        <v>-0.10482000000000014</v>
      </c>
      <c r="N111" s="49">
        <v>0.98329999999999995</v>
      </c>
      <c r="O111" s="11">
        <v>0.60980000000000001</v>
      </c>
      <c r="P111" s="11">
        <v>0.99399999999999999</v>
      </c>
      <c r="Q111" s="29">
        <f t="shared" si="126"/>
        <v>36.514970059880135</v>
      </c>
      <c r="R111" s="30">
        <f t="shared" si="127"/>
        <v>0.78014000000000117</v>
      </c>
      <c r="S111" s="49">
        <v>1.0321</v>
      </c>
      <c r="T111" s="11">
        <v>-0.1045</v>
      </c>
      <c r="U111" s="11">
        <v>0.88349999999999995</v>
      </c>
      <c r="V111" s="101">
        <f t="shared" si="128"/>
        <v>3.2554517133956367</v>
      </c>
      <c r="W111" s="102">
        <f t="shared" si="129"/>
        <v>-6.9190000000000085E-2</v>
      </c>
      <c r="X111" s="49">
        <v>1.0035000000000001</v>
      </c>
      <c r="Y111" s="11">
        <v>1.7665999999999999</v>
      </c>
      <c r="Z111" s="11">
        <v>0.88739999999999997</v>
      </c>
      <c r="AA111" s="114">
        <f t="shared" si="130"/>
        <v>-504.74285714284866</v>
      </c>
      <c r="AB111" s="115">
        <f t="shared" si="133"/>
        <v>1.7707999999999997</v>
      </c>
      <c r="AC111"/>
      <c r="AD111" s="186">
        <f t="shared" si="131"/>
        <v>1.0218651479711176</v>
      </c>
      <c r="AE111" s="186">
        <f t="shared" si="132"/>
        <v>1.0012954658694568</v>
      </c>
    </row>
    <row r="112" spans="1:31" x14ac:dyDescent="0.25">
      <c r="A112" s="46"/>
      <c r="B112" s="47"/>
      <c r="C112" s="48">
        <v>2004</v>
      </c>
      <c r="D112" s="49">
        <v>0.9819</v>
      </c>
      <c r="E112" s="11">
        <v>-0.28549999999999998</v>
      </c>
      <c r="F112" s="11">
        <v>0.99629999999999996</v>
      </c>
      <c r="G112" s="89">
        <f t="shared" si="111"/>
        <v>-15.77348066298342</v>
      </c>
      <c r="H112" s="90">
        <f t="shared" si="123"/>
        <v>-1.0380000000001388E-2</v>
      </c>
      <c r="I112" s="49">
        <v>0.99619999999999997</v>
      </c>
      <c r="J112" s="11">
        <v>-0.76249999999999996</v>
      </c>
      <c r="K112" s="11">
        <v>0.98699999999999999</v>
      </c>
      <c r="L112" s="22">
        <f t="shared" si="124"/>
        <v>-200.65789473684075</v>
      </c>
      <c r="M112" s="23">
        <f t="shared" si="125"/>
        <v>-0.68497999999999948</v>
      </c>
      <c r="N112" s="49">
        <v>0.96960000000000002</v>
      </c>
      <c r="O112" s="11">
        <v>-0.35</v>
      </c>
      <c r="P112" s="11">
        <v>0.96940000000000004</v>
      </c>
      <c r="Q112" s="29">
        <f t="shared" si="126"/>
        <v>-11.513157894736848</v>
      </c>
      <c r="R112" s="30">
        <f t="shared" si="127"/>
        <v>-3.99200000000004E-2</v>
      </c>
      <c r="S112" s="49">
        <v>0.90300000000000002</v>
      </c>
      <c r="T112" s="11">
        <v>0.94169999999999998</v>
      </c>
      <c r="U112" s="11">
        <v>0.76859999999999995</v>
      </c>
      <c r="V112" s="101">
        <f t="shared" si="128"/>
        <v>9.7082474226804152</v>
      </c>
      <c r="W112" s="102">
        <f t="shared" si="129"/>
        <v>0.83499999999999996</v>
      </c>
      <c r="X112" s="49">
        <v>1.0314000000000001</v>
      </c>
      <c r="Y112" s="11">
        <v>1.2109000000000001</v>
      </c>
      <c r="Z112" s="11">
        <v>0.91490000000000005</v>
      </c>
      <c r="AA112" s="114">
        <f t="shared" si="130"/>
        <v>-38.563694267515807</v>
      </c>
      <c r="AB112" s="115">
        <f t="shared" si="133"/>
        <v>1.2485800000000002</v>
      </c>
      <c r="AC112"/>
      <c r="AD112" s="186">
        <f t="shared" si="131"/>
        <v>1.0274339933993399</v>
      </c>
      <c r="AE112" s="186">
        <f t="shared" si="132"/>
        <v>0.96587163079309668</v>
      </c>
    </row>
    <row r="113" spans="1:31" x14ac:dyDescent="0.25">
      <c r="A113" s="46"/>
      <c r="B113" s="47"/>
      <c r="C113" s="48">
        <v>2005</v>
      </c>
      <c r="D113" s="49">
        <v>0.96879999999999999</v>
      </c>
      <c r="E113" s="11">
        <v>0.27760000000000001</v>
      </c>
      <c r="F113" s="11">
        <v>0.99639999999999995</v>
      </c>
      <c r="G113" s="89">
        <f t="shared" si="111"/>
        <v>8.897435897435896</v>
      </c>
      <c r="H113" s="90">
        <f t="shared" si="123"/>
        <v>0.75183999999999962</v>
      </c>
      <c r="I113" s="49">
        <v>0.99350000000000005</v>
      </c>
      <c r="J113" s="11">
        <v>-0.93269999999999997</v>
      </c>
      <c r="K113" s="11">
        <v>0.98209999999999997</v>
      </c>
      <c r="L113" s="22">
        <f t="shared" si="124"/>
        <v>-143.4923076923088</v>
      </c>
      <c r="M113" s="23">
        <f t="shared" si="125"/>
        <v>-0.80010000000000048</v>
      </c>
      <c r="N113" s="49">
        <v>0.97060000000000002</v>
      </c>
      <c r="O113" s="11">
        <v>-0.17960000000000001</v>
      </c>
      <c r="P113" s="11">
        <v>0.997</v>
      </c>
      <c r="Q113" s="29">
        <f t="shared" si="126"/>
        <v>-6.1088435374149705</v>
      </c>
      <c r="R113" s="30">
        <f t="shared" si="127"/>
        <v>0.12027999999999928</v>
      </c>
      <c r="S113" s="49">
        <v>1.0488999999999999</v>
      </c>
      <c r="T113" s="11">
        <v>-0.39660000000000001</v>
      </c>
      <c r="U113" s="11">
        <v>0.90229999999999999</v>
      </c>
      <c r="V113" s="101">
        <f t="shared" si="128"/>
        <v>8.1104294478527699</v>
      </c>
      <c r="W113" s="102">
        <f t="shared" si="129"/>
        <v>-0.34281000000000006</v>
      </c>
      <c r="X113" s="49">
        <v>1.0391999999999999</v>
      </c>
      <c r="Y113" s="11">
        <v>1.5726</v>
      </c>
      <c r="Z113" s="11">
        <v>0.94059999999999999</v>
      </c>
      <c r="AA113" s="114">
        <f t="shared" si="130"/>
        <v>-40.117346938775611</v>
      </c>
      <c r="AB113" s="115">
        <f t="shared" si="133"/>
        <v>1.6196399999999997</v>
      </c>
      <c r="AC113"/>
      <c r="AD113" s="186">
        <f t="shared" si="131"/>
        <v>1.0235936534102617</v>
      </c>
      <c r="AE113" s="186">
        <f t="shared" si="132"/>
        <v>0.95602386451116261</v>
      </c>
    </row>
    <row r="114" spans="1:31" x14ac:dyDescent="0.25">
      <c r="A114" s="46"/>
      <c r="B114" s="47"/>
      <c r="C114" s="48">
        <v>2006</v>
      </c>
      <c r="D114" s="49">
        <v>1.0006999999999999</v>
      </c>
      <c r="E114" s="11">
        <v>0.27989999999999998</v>
      </c>
      <c r="F114" s="11">
        <v>0.98729999999999996</v>
      </c>
      <c r="G114" s="89">
        <f t="shared" si="111"/>
        <v>-399.85714285718689</v>
      </c>
      <c r="H114" s="90">
        <f t="shared" si="123"/>
        <v>0.26926000000000094</v>
      </c>
      <c r="I114" s="49">
        <v>1.0114000000000001</v>
      </c>
      <c r="J114" s="11">
        <v>2.4299999999999999E-2</v>
      </c>
      <c r="K114" s="11">
        <v>0.97450000000000003</v>
      </c>
      <c r="L114" s="22">
        <f t="shared" si="124"/>
        <v>-2.1315789473684066</v>
      </c>
      <c r="M114" s="23">
        <f t="shared" si="125"/>
        <v>-0.20826000000000278</v>
      </c>
      <c r="N114" s="49">
        <v>0.99639999999999995</v>
      </c>
      <c r="O114" s="11">
        <v>0.25650000000000001</v>
      </c>
      <c r="P114" s="11">
        <v>0.98880000000000001</v>
      </c>
      <c r="Q114" s="29">
        <f t="shared" si="126"/>
        <v>71.249999999999062</v>
      </c>
      <c r="R114" s="30">
        <f t="shared" si="127"/>
        <v>0.29322000000000159</v>
      </c>
      <c r="S114" s="49">
        <v>1.0773999999999999</v>
      </c>
      <c r="T114" s="11">
        <v>-0.80330000000000001</v>
      </c>
      <c r="U114" s="11">
        <v>0.90180000000000005</v>
      </c>
      <c r="V114" s="101">
        <f t="shared" si="128"/>
        <v>10.378552971576239</v>
      </c>
      <c r="W114" s="102">
        <f t="shared" si="129"/>
        <v>-0.71816000000000002</v>
      </c>
      <c r="X114" s="49">
        <v>1.1022000000000001</v>
      </c>
      <c r="Y114" s="11">
        <v>0.94440000000000002</v>
      </c>
      <c r="Z114" s="11">
        <v>0.92800000000000005</v>
      </c>
      <c r="AA114" s="114">
        <f t="shared" si="130"/>
        <v>-9.2407045009784667</v>
      </c>
      <c r="AB114" s="115">
        <f t="shared" si="133"/>
        <v>1.0670400000000002</v>
      </c>
      <c r="AC114"/>
      <c r="AD114" s="186">
        <f t="shared" si="131"/>
        <v>1.0150541951023686</v>
      </c>
      <c r="AE114" s="186">
        <f t="shared" si="132"/>
        <v>0.91761930684086379</v>
      </c>
    </row>
    <row r="115" spans="1:31" x14ac:dyDescent="0.25">
      <c r="A115" s="46"/>
      <c r="B115" s="47"/>
      <c r="C115" s="48">
        <v>2007</v>
      </c>
      <c r="D115" s="49">
        <v>0.99150000000000005</v>
      </c>
      <c r="E115" s="11">
        <v>-0.11799999999999999</v>
      </c>
      <c r="F115" s="11">
        <v>0.98829999999999996</v>
      </c>
      <c r="G115" s="89">
        <f t="shared" si="111"/>
        <v>-13.882352941176547</v>
      </c>
      <c r="H115" s="90">
        <f t="shared" si="123"/>
        <v>1.1199999999998766E-2</v>
      </c>
      <c r="I115" s="49"/>
      <c r="J115" s="11"/>
      <c r="K115" s="11"/>
      <c r="L115" s="22"/>
      <c r="M115" s="23"/>
      <c r="N115" s="49"/>
      <c r="O115" s="11"/>
      <c r="P115" s="11"/>
      <c r="Q115" s="29"/>
      <c r="R115" s="30"/>
      <c r="S115" s="49"/>
      <c r="T115" s="11"/>
      <c r="U115" s="11"/>
      <c r="V115" s="101"/>
      <c r="W115" s="102"/>
      <c r="X115" s="49">
        <v>0.99170000000000003</v>
      </c>
      <c r="Y115" s="11">
        <v>1.4771000000000001</v>
      </c>
      <c r="Z115" s="11">
        <v>0.91290000000000004</v>
      </c>
      <c r="AA115" s="114">
        <f t="shared" si="130"/>
        <v>177.9638554216873</v>
      </c>
      <c r="AB115" s="115">
        <f t="shared" si="133"/>
        <v>1.4671399999999999</v>
      </c>
      <c r="AC115"/>
      <c r="AD115" s="185"/>
      <c r="AE115" s="185"/>
    </row>
    <row r="116" spans="1:31" x14ac:dyDescent="0.25">
      <c r="A116" s="46"/>
      <c r="B116" s="47"/>
      <c r="C116" s="48">
        <v>2008</v>
      </c>
      <c r="D116" s="49">
        <v>1.0094000000000001</v>
      </c>
      <c r="E116" s="11">
        <v>-0.48209999999999997</v>
      </c>
      <c r="F116" s="11">
        <v>0.99550000000000005</v>
      </c>
      <c r="G116" s="89">
        <f t="shared" si="111"/>
        <v>51.287234042552782</v>
      </c>
      <c r="H116" s="90">
        <f t="shared" si="123"/>
        <v>-0.62498000000000076</v>
      </c>
      <c r="I116" s="49"/>
      <c r="J116" s="11"/>
      <c r="K116" s="11"/>
      <c r="L116" s="22"/>
      <c r="M116" s="23"/>
      <c r="N116" s="49"/>
      <c r="O116" s="11"/>
      <c r="P116" s="11"/>
      <c r="Q116" s="29"/>
      <c r="R116" s="30"/>
      <c r="S116" s="49"/>
      <c r="T116" s="11"/>
      <c r="U116" s="11"/>
      <c r="V116" s="101"/>
      <c r="W116" s="102"/>
      <c r="X116" s="49">
        <v>1.0314000000000001</v>
      </c>
      <c r="Y116" s="11">
        <v>0.94850000000000001</v>
      </c>
      <c r="Z116" s="11">
        <v>0.9143</v>
      </c>
      <c r="AA116" s="114">
        <f t="shared" si="130"/>
        <v>-30.207006369426662</v>
      </c>
      <c r="AB116" s="115">
        <f t="shared" si="133"/>
        <v>0.98618000000000028</v>
      </c>
      <c r="AC116"/>
      <c r="AD116" s="185"/>
      <c r="AE116" s="185"/>
    </row>
    <row r="117" spans="1:31" x14ac:dyDescent="0.25">
      <c r="A117" s="46"/>
      <c r="B117" s="47"/>
      <c r="C117" s="48">
        <v>2009</v>
      </c>
      <c r="D117" s="49">
        <v>1.0109999999999999</v>
      </c>
      <c r="E117" s="11">
        <v>-0.28499999999999998</v>
      </c>
      <c r="F117" s="11">
        <v>0.995</v>
      </c>
      <c r="G117" s="89">
        <f t="shared" si="111"/>
        <v>25.909090909091145</v>
      </c>
      <c r="H117" s="90">
        <f t="shared" si="123"/>
        <v>-0.45219999999999771</v>
      </c>
      <c r="I117" s="49"/>
      <c r="J117" s="11"/>
      <c r="K117" s="11"/>
      <c r="L117" s="22"/>
      <c r="M117" s="23"/>
      <c r="N117" s="49"/>
      <c r="O117" s="11"/>
      <c r="P117" s="11"/>
      <c r="Q117" s="29"/>
      <c r="R117" s="30"/>
      <c r="S117" s="49"/>
      <c r="T117" s="11"/>
      <c r="U117" s="11"/>
      <c r="V117" s="101"/>
      <c r="W117" s="102"/>
      <c r="X117" s="49">
        <v>1.0035000000000001</v>
      </c>
      <c r="Y117" s="11">
        <v>0.71599999999999997</v>
      </c>
      <c r="Z117" s="11">
        <v>0.91190000000000004</v>
      </c>
      <c r="AA117" s="114">
        <f t="shared" si="130"/>
        <v>-204.57142857142514</v>
      </c>
      <c r="AB117" s="115">
        <f t="shared" si="133"/>
        <v>0.72019999999999995</v>
      </c>
      <c r="AC117"/>
      <c r="AD117" s="185"/>
      <c r="AE117" s="185"/>
    </row>
    <row r="118" spans="1:31" x14ac:dyDescent="0.25">
      <c r="A118" s="50"/>
      <c r="B118" s="51"/>
      <c r="C118" s="82">
        <v>2010</v>
      </c>
      <c r="D118" s="79">
        <v>1.0388999999999999</v>
      </c>
      <c r="E118" s="14">
        <v>-0.33400000000000002</v>
      </c>
      <c r="F118" s="14">
        <v>0.99509999999999998</v>
      </c>
      <c r="G118" s="96">
        <f t="shared" si="111"/>
        <v>8.5861182519280348</v>
      </c>
      <c r="H118" s="95">
        <f t="shared" si="123"/>
        <v>-0.92528000000000077</v>
      </c>
      <c r="I118" s="79"/>
      <c r="J118" s="14"/>
      <c r="K118" s="14"/>
      <c r="L118" s="24"/>
      <c r="M118" s="25"/>
      <c r="N118" s="79"/>
      <c r="O118" s="14"/>
      <c r="P118" s="14"/>
      <c r="Q118" s="31"/>
      <c r="R118" s="32"/>
      <c r="S118" s="79"/>
      <c r="T118" s="14"/>
      <c r="U118" s="14"/>
      <c r="V118" s="103"/>
      <c r="W118" s="107"/>
      <c r="X118" s="79">
        <v>1.0012000000000001</v>
      </c>
      <c r="Y118" s="14">
        <v>0.20660000000000001</v>
      </c>
      <c r="Z118" s="14">
        <v>0.95530000000000004</v>
      </c>
      <c r="AA118" s="116">
        <f t="shared" si="130"/>
        <v>-172.16666666665378</v>
      </c>
      <c r="AB118" s="117">
        <f t="shared" si="133"/>
        <v>0.20804000000000022</v>
      </c>
      <c r="AC118"/>
      <c r="AD118" s="185"/>
      <c r="AE118" s="185"/>
    </row>
    <row r="119" spans="1:31" x14ac:dyDescent="0.25">
      <c r="A119" s="73"/>
      <c r="B119" s="80" t="s">
        <v>45</v>
      </c>
      <c r="C119" s="75"/>
      <c r="D119" s="49"/>
      <c r="E119" s="11"/>
      <c r="F119" s="18">
        <f>GEOMEAN(F107:F118)</f>
        <v>0.99452854648570943</v>
      </c>
      <c r="G119" s="89"/>
      <c r="H119" s="93">
        <f>AVERAGE(H107:H118)</f>
        <v>0.18322833333333324</v>
      </c>
      <c r="I119" s="118">
        <f t="shared" ref="I119" si="134">AVERAGE(I107:I118)</f>
        <v>0.99339999999999995</v>
      </c>
      <c r="J119" s="11"/>
      <c r="K119" s="18">
        <f>GEOMEAN(K107:K118)</f>
        <v>0.985227339841385</v>
      </c>
      <c r="L119" s="22"/>
      <c r="M119" s="110">
        <f>AVERAGE(M107:M118)</f>
        <v>-0.11654750000000069</v>
      </c>
      <c r="N119" s="118">
        <f t="shared" ref="N119" si="135">AVERAGE(N107:N118)</f>
        <v>0.97734999999999994</v>
      </c>
      <c r="O119" s="11"/>
      <c r="P119" s="18">
        <f>GEOMEAN(P107:P118)</f>
        <v>0.99182175267725425</v>
      </c>
      <c r="Q119" s="29"/>
      <c r="R119" s="108">
        <f>AVERAGE(R107:R118)</f>
        <v>0.50903000000000009</v>
      </c>
      <c r="S119" s="118">
        <f t="shared" ref="S119:T119" si="136">AVERAGE(S107:S118)</f>
        <v>1.0187749999999998</v>
      </c>
      <c r="T119" s="118">
        <f t="shared" si="136"/>
        <v>-9.101250000000001E-2</v>
      </c>
      <c r="U119" s="18">
        <f>GEOMEAN(U107:U118)</f>
        <v>0.89584596145572415</v>
      </c>
      <c r="V119" s="101"/>
      <c r="W119" s="105">
        <f>AVERAGE(W107:W118)</f>
        <v>-7.0359999999999992E-2</v>
      </c>
      <c r="X119" s="118">
        <f>AVERAGE(X107:X118)</f>
        <v>1.0250333333333335</v>
      </c>
      <c r="Y119" s="11"/>
      <c r="Z119" s="18">
        <f>GEOMEAN(Z107:Z118)</f>
        <v>0.88538584307062163</v>
      </c>
      <c r="AA119" s="114"/>
      <c r="AB119" s="118">
        <f>AVERAGE(AB107:AB118)</f>
        <v>1.375556666666667</v>
      </c>
      <c r="AC119"/>
      <c r="AD119" s="187">
        <f t="shared" ref="AD119:AE119" si="137">AVERAGE(AD107:AD118)</f>
        <v>1.0163883425286659</v>
      </c>
      <c r="AE119" s="187">
        <f t="shared" si="137"/>
        <v>0.9637993757910881</v>
      </c>
    </row>
    <row r="120" spans="1:31" x14ac:dyDescent="0.25">
      <c r="A120" s="76"/>
      <c r="B120" s="81" t="s">
        <v>46</v>
      </c>
      <c r="C120" s="78"/>
      <c r="D120" s="79"/>
      <c r="E120" s="14"/>
      <c r="F120" s="19">
        <f>STDEV(F107:F118)</f>
        <v>3.2173770608238091E-3</v>
      </c>
      <c r="G120" s="91"/>
      <c r="H120" s="94">
        <f>STDEV(H107:H118)</f>
        <v>0.60933887788820829</v>
      </c>
      <c r="I120" s="119">
        <f t="shared" ref="I120" si="138">STDEV(I107:I118)</f>
        <v>1.975557787418171E-2</v>
      </c>
      <c r="J120" s="14"/>
      <c r="K120" s="19">
        <f>STDEV(K107:K118)</f>
        <v>4.7713243145153725E-3</v>
      </c>
      <c r="L120" s="24"/>
      <c r="M120" s="111">
        <f>STDEV(M107:M118)</f>
        <v>0.52530766842598375</v>
      </c>
      <c r="N120" s="119">
        <f t="shared" ref="N120" si="139">STDEV(N107:N118)</f>
        <v>1.5270326032631292E-2</v>
      </c>
      <c r="O120" s="14"/>
      <c r="P120" s="19">
        <f>STDEV(P107:P118)</f>
        <v>9.5570374220107571E-3</v>
      </c>
      <c r="Q120" s="31"/>
      <c r="R120" s="109">
        <f>STDEV(R107:R118)</f>
        <v>0.46360792905828752</v>
      </c>
      <c r="S120" s="119">
        <f t="shared" ref="S120:T120" si="140">STDEV(S107:S118)</f>
        <v>5.3931192935337241E-2</v>
      </c>
      <c r="T120" s="119">
        <f t="shared" si="140"/>
        <v>0.5949614355749695</v>
      </c>
      <c r="U120" s="19">
        <f>STDEV(U107:U118)</f>
        <v>5.5759784535349258E-2</v>
      </c>
      <c r="V120" s="103"/>
      <c r="W120" s="106">
        <f>STDEV(W107:W118)</f>
        <v>0.54085775571242933</v>
      </c>
      <c r="X120" s="119">
        <f t="shared" ref="X120" si="141">STDEV(X107:X118)</f>
        <v>5.2576253425310041E-2</v>
      </c>
      <c r="Y120" s="14"/>
      <c r="Z120" s="19">
        <f>STDEV(Z107:Z118)</f>
        <v>9.9526162237357579E-2</v>
      </c>
      <c r="AA120" s="116"/>
      <c r="AB120" s="119">
        <f>STDEV(AB107:AB118)</f>
        <v>1.1734543121395002</v>
      </c>
      <c r="AC120"/>
      <c r="AD120" s="188">
        <f t="shared" ref="AD120:AE120" si="142">STDEV(AD107:AD118)</f>
        <v>9.0888205616421955E-3</v>
      </c>
      <c r="AE120" s="188">
        <f t="shared" si="142"/>
        <v>6.1757219182868264E-2</v>
      </c>
    </row>
    <row r="121" spans="1:31" x14ac:dyDescent="0.25">
      <c r="A121" s="46" t="s">
        <v>23</v>
      </c>
      <c r="B121" s="47" t="s">
        <v>24</v>
      </c>
      <c r="C121" s="48">
        <v>1999</v>
      </c>
      <c r="D121" s="49">
        <v>0.94299999999999995</v>
      </c>
      <c r="E121" s="11">
        <v>0.85229999999999995</v>
      </c>
      <c r="F121" s="11">
        <v>0.997</v>
      </c>
      <c r="G121" s="89">
        <f t="shared" si="111"/>
        <v>14.952631578947354</v>
      </c>
      <c r="H121" s="90">
        <f t="shared" ref="H121:H132" si="143">-(H$3-(D121*H$3+E121))</f>
        <v>1.7187000000000001</v>
      </c>
      <c r="I121" s="49">
        <v>0.93989999999999996</v>
      </c>
      <c r="J121" s="11">
        <v>0.41770000000000002</v>
      </c>
      <c r="K121" s="11">
        <v>0.98619999999999997</v>
      </c>
      <c r="L121" s="22">
        <f t="shared" ref="L121:L128" si="144">J121/(1-I121)</f>
        <v>6.9500831946755364</v>
      </c>
      <c r="M121" s="23">
        <f t="shared" ref="M121:M128" si="145">-(M$3-(I121*M$3+J121))</f>
        <v>1.6437400000000011</v>
      </c>
      <c r="N121" s="49">
        <v>0.71719999999999995</v>
      </c>
      <c r="O121" s="11">
        <v>6.6578999999999997</v>
      </c>
      <c r="P121" s="11">
        <v>0.6008</v>
      </c>
      <c r="Q121" s="29">
        <f t="shared" ref="Q121:Q128" si="146">O121/(1-N121)</f>
        <v>23.542786421499287</v>
      </c>
      <c r="R121" s="30">
        <f t="shared" ref="R121:R128" si="147">-(R$3-(N121*R$3+O121))</f>
        <v>9.5424600000000002</v>
      </c>
      <c r="S121" s="52">
        <v>5.8500000000000003E-2</v>
      </c>
      <c r="T121" s="53">
        <v>12.262</v>
      </c>
      <c r="U121" s="11">
        <v>7.1999999999999998E-3</v>
      </c>
      <c r="V121" s="101">
        <f>T121/(1-S121)</f>
        <v>13.023898035050452</v>
      </c>
      <c r="W121" s="102">
        <f>-(W$3-(S121*W$3+T121))</f>
        <v>11.22635</v>
      </c>
      <c r="X121" s="49">
        <v>0.97070000000000001</v>
      </c>
      <c r="Y121" s="11">
        <v>2.3233999999999999</v>
      </c>
      <c r="Z121" s="11">
        <v>0.88049999999999995</v>
      </c>
      <c r="AA121" s="114">
        <f t="shared" ref="AA121:AA132" si="148">Y121/(1-X121)</f>
        <v>79.296928327645062</v>
      </c>
      <c r="AB121" s="115">
        <f>-(AB$3-(X121*AB$3+Y121))</f>
        <v>2.2882400000000001</v>
      </c>
      <c r="AC121"/>
      <c r="AD121" s="189">
        <f>I121/N121</f>
        <v>1.3105131065253766</v>
      </c>
      <c r="AE121" s="189">
        <f>I121/X121</f>
        <v>0.96827032038734928</v>
      </c>
    </row>
    <row r="122" spans="1:31" x14ac:dyDescent="0.25">
      <c r="A122" s="46"/>
      <c r="B122" s="47"/>
      <c r="C122" s="48">
        <v>2000</v>
      </c>
      <c r="D122" s="48">
        <v>0.97699999999999998</v>
      </c>
      <c r="E122" s="49">
        <v>0.46079999999999999</v>
      </c>
      <c r="F122" s="11">
        <v>0.99790000000000001</v>
      </c>
      <c r="G122" s="89">
        <f t="shared" si="111"/>
        <v>20.034782608695632</v>
      </c>
      <c r="H122" s="90">
        <f t="shared" si="143"/>
        <v>0.81040000000000134</v>
      </c>
      <c r="I122" s="11">
        <v>0.9738</v>
      </c>
      <c r="J122" s="49">
        <v>0.17180000000000001</v>
      </c>
      <c r="K122" s="11">
        <v>0.99339999999999995</v>
      </c>
      <c r="L122" s="22">
        <f t="shared" si="144"/>
        <v>6.5572519083969469</v>
      </c>
      <c r="M122" s="23">
        <f t="shared" si="145"/>
        <v>0.70627999999999957</v>
      </c>
      <c r="N122" s="11">
        <v>0.96609999999999996</v>
      </c>
      <c r="O122" s="49">
        <v>0.69489999999999996</v>
      </c>
      <c r="P122" s="11">
        <v>0.99709999999999999</v>
      </c>
      <c r="Q122" s="29">
        <f t="shared" si="146"/>
        <v>20.498525073746286</v>
      </c>
      <c r="R122" s="30">
        <f t="shared" si="147"/>
        <v>1.04068</v>
      </c>
      <c r="S122" s="11">
        <v>1.0214000000000001</v>
      </c>
      <c r="T122" s="49">
        <v>-0.15670000000000001</v>
      </c>
      <c r="U122" s="11">
        <v>0.9677</v>
      </c>
      <c r="V122" s="101">
        <f t="shared" ref="V122:V128" si="149">T122/(1-S122)</f>
        <v>7.3224299065420269</v>
      </c>
      <c r="W122" s="102">
        <f t="shared" ref="W122:W128" si="150">-(W$3-(S122*W$3+T122))</f>
        <v>-0.13315999999999995</v>
      </c>
      <c r="X122" s="11">
        <v>0.90339999999999998</v>
      </c>
      <c r="Y122" s="49">
        <v>2.2050000000000001</v>
      </c>
      <c r="Z122" s="11">
        <v>0.89190000000000003</v>
      </c>
      <c r="AA122" s="114">
        <f t="shared" si="148"/>
        <v>22.826086956521735</v>
      </c>
      <c r="AB122" s="115">
        <f t="shared" ref="AB122:AB132" si="151">-(AB$3-(X122*AB$3+Y122))</f>
        <v>2.08908</v>
      </c>
      <c r="AC122"/>
      <c r="AD122" s="186">
        <f t="shared" ref="AD122:AD128" si="152">I122/N122</f>
        <v>1.0079701894213851</v>
      </c>
      <c r="AE122" s="186">
        <f t="shared" ref="AE122:AE128" si="153">I122/X122</f>
        <v>1.0779278282045606</v>
      </c>
    </row>
    <row r="123" spans="1:31" x14ac:dyDescent="0.25">
      <c r="A123" s="46"/>
      <c r="B123" s="47"/>
      <c r="C123" s="48">
        <v>2001</v>
      </c>
      <c r="D123" s="49">
        <v>0.97509999999999997</v>
      </c>
      <c r="E123" s="11">
        <v>0.30740000000000001</v>
      </c>
      <c r="F123" s="11">
        <v>0.99729999999999996</v>
      </c>
      <c r="G123" s="89">
        <f t="shared" si="111"/>
        <v>12.345381526104401</v>
      </c>
      <c r="H123" s="90">
        <f t="shared" si="143"/>
        <v>0.68587999999999916</v>
      </c>
      <c r="I123" s="49">
        <v>0.9819</v>
      </c>
      <c r="J123" s="11">
        <v>0.15429999999999999</v>
      </c>
      <c r="K123" s="11">
        <v>0.9909</v>
      </c>
      <c r="L123" s="22">
        <f t="shared" si="144"/>
        <v>8.5248618784530361</v>
      </c>
      <c r="M123" s="23">
        <f t="shared" si="145"/>
        <v>0.52354000000000056</v>
      </c>
      <c r="N123" s="49">
        <v>0.96020000000000005</v>
      </c>
      <c r="O123" s="11">
        <v>0.65990000000000004</v>
      </c>
      <c r="P123" s="11">
        <v>0.99680000000000002</v>
      </c>
      <c r="Q123" s="29">
        <f t="shared" si="146"/>
        <v>16.580402010050275</v>
      </c>
      <c r="R123" s="30">
        <f t="shared" si="147"/>
        <v>1.0658599999999989</v>
      </c>
      <c r="S123" s="49">
        <v>1.0159</v>
      </c>
      <c r="T123" s="11">
        <v>-0.30780000000000002</v>
      </c>
      <c r="U123" s="11">
        <v>0.92530000000000001</v>
      </c>
      <c r="V123" s="101">
        <f t="shared" si="149"/>
        <v>19.358490566037705</v>
      </c>
      <c r="W123" s="102">
        <f t="shared" si="150"/>
        <v>-0.29031000000000007</v>
      </c>
      <c r="X123" s="49">
        <v>0.96209999999999996</v>
      </c>
      <c r="Y123" s="11">
        <v>1.194</v>
      </c>
      <c r="Z123" s="11">
        <v>0.97340000000000004</v>
      </c>
      <c r="AA123" s="114">
        <f t="shared" si="148"/>
        <v>31.503957783641123</v>
      </c>
      <c r="AB123" s="115">
        <f t="shared" si="151"/>
        <v>1.1485199999999998</v>
      </c>
      <c r="AC123"/>
      <c r="AD123" s="186">
        <f t="shared" si="152"/>
        <v>1.0225994584461571</v>
      </c>
      <c r="AE123" s="186">
        <f t="shared" si="153"/>
        <v>1.0205799812909262</v>
      </c>
    </row>
    <row r="124" spans="1:31" x14ac:dyDescent="0.25">
      <c r="A124" s="46"/>
      <c r="B124" s="47"/>
      <c r="C124" s="48">
        <v>2002</v>
      </c>
      <c r="D124" s="49">
        <v>0.95420000000000005</v>
      </c>
      <c r="E124" s="11">
        <v>-7.46E-2</v>
      </c>
      <c r="F124" s="11">
        <v>0.99780000000000002</v>
      </c>
      <c r="G124" s="89">
        <f t="shared" si="111"/>
        <v>-1.6288209606986916</v>
      </c>
      <c r="H124" s="90">
        <f t="shared" si="143"/>
        <v>0.62155999999999878</v>
      </c>
      <c r="I124" s="49">
        <v>0.95909999999999995</v>
      </c>
      <c r="J124" s="11">
        <v>-0.24399999999999999</v>
      </c>
      <c r="K124" s="11">
        <v>0.99370000000000003</v>
      </c>
      <c r="L124" s="22">
        <f t="shared" si="144"/>
        <v>-5.9657701711491375</v>
      </c>
      <c r="M124" s="23">
        <f t="shared" si="145"/>
        <v>0.59036000000000044</v>
      </c>
      <c r="N124" s="49">
        <v>0.95720000000000005</v>
      </c>
      <c r="O124" s="11">
        <v>-0.1024</v>
      </c>
      <c r="P124" s="11">
        <v>0.99550000000000005</v>
      </c>
      <c r="Q124" s="29">
        <f t="shared" si="146"/>
        <v>-2.3925233644859842</v>
      </c>
      <c r="R124" s="30">
        <f t="shared" si="147"/>
        <v>0.33416000000000068</v>
      </c>
      <c r="S124" s="49">
        <v>0.92759999999999998</v>
      </c>
      <c r="T124" s="11">
        <v>0.44840000000000002</v>
      </c>
      <c r="U124" s="11">
        <v>0.93940000000000001</v>
      </c>
      <c r="V124" s="101">
        <f t="shared" si="149"/>
        <v>6.1933701657458551</v>
      </c>
      <c r="W124" s="102">
        <f t="shared" si="150"/>
        <v>0.36875999999999998</v>
      </c>
      <c r="X124" s="49">
        <v>1.0089999999999999</v>
      </c>
      <c r="Y124" s="11">
        <v>0.62960000000000005</v>
      </c>
      <c r="Z124" s="11">
        <v>0.92989999999999995</v>
      </c>
      <c r="AA124" s="114">
        <f t="shared" si="148"/>
        <v>-69.955555555556359</v>
      </c>
      <c r="AB124" s="115">
        <f t="shared" si="151"/>
        <v>0.64039999999999986</v>
      </c>
      <c r="AC124"/>
      <c r="AD124" s="186">
        <f t="shared" si="152"/>
        <v>1.0019849561220224</v>
      </c>
      <c r="AE124" s="186">
        <f t="shared" si="153"/>
        <v>0.95054509415262645</v>
      </c>
    </row>
    <row r="125" spans="1:31" x14ac:dyDescent="0.25">
      <c r="A125" s="46"/>
      <c r="B125" s="47"/>
      <c r="C125" s="48">
        <v>2003</v>
      </c>
      <c r="D125" s="49">
        <v>0.98850000000000005</v>
      </c>
      <c r="E125" s="11">
        <v>0.1812</v>
      </c>
      <c r="F125" s="11">
        <v>0.99819999999999998</v>
      </c>
      <c r="G125" s="89">
        <f t="shared" si="111"/>
        <v>15.756521739130497</v>
      </c>
      <c r="H125" s="90">
        <f t="shared" si="143"/>
        <v>0.35599999999999987</v>
      </c>
      <c r="I125" s="49">
        <v>0.995</v>
      </c>
      <c r="J125" s="11">
        <v>7.4499999999999997E-2</v>
      </c>
      <c r="K125" s="11">
        <v>0.99309999999999998</v>
      </c>
      <c r="L125" s="22">
        <f t="shared" si="144"/>
        <v>14.899999999999986</v>
      </c>
      <c r="M125" s="23">
        <f t="shared" si="145"/>
        <v>0.17650000000000077</v>
      </c>
      <c r="N125" s="49">
        <v>0.97399999999999998</v>
      </c>
      <c r="O125" s="11">
        <v>0.35780000000000001</v>
      </c>
      <c r="P125" s="11">
        <v>0.99690000000000001</v>
      </c>
      <c r="Q125" s="29">
        <f t="shared" si="146"/>
        <v>13.76153846153845</v>
      </c>
      <c r="R125" s="30">
        <f t="shared" si="147"/>
        <v>0.62299999999999933</v>
      </c>
      <c r="S125" s="49">
        <v>0.98850000000000005</v>
      </c>
      <c r="T125" s="11">
        <v>-4.99E-2</v>
      </c>
      <c r="U125" s="11">
        <v>0.92020000000000002</v>
      </c>
      <c r="V125" s="101">
        <f t="shared" si="149"/>
        <v>-4.3391304347826258</v>
      </c>
      <c r="W125" s="102">
        <f t="shared" si="150"/>
        <v>-6.2550000000000106E-2</v>
      </c>
      <c r="X125" s="49">
        <v>0.97970000000000002</v>
      </c>
      <c r="Y125" s="11">
        <v>0.49330000000000002</v>
      </c>
      <c r="Z125" s="11">
        <v>0.95569999999999999</v>
      </c>
      <c r="AA125" s="114">
        <f t="shared" si="148"/>
        <v>24.300492610837459</v>
      </c>
      <c r="AB125" s="115">
        <f t="shared" si="151"/>
        <v>0.46894000000000013</v>
      </c>
      <c r="AC125"/>
      <c r="AD125" s="186">
        <f t="shared" si="152"/>
        <v>1.0215605749486654</v>
      </c>
      <c r="AE125" s="186">
        <f t="shared" si="153"/>
        <v>1.0156170256200878</v>
      </c>
    </row>
    <row r="126" spans="1:31" x14ac:dyDescent="0.25">
      <c r="A126" s="46"/>
      <c r="B126" s="47"/>
      <c r="C126" s="48">
        <v>2004</v>
      </c>
      <c r="D126" s="49">
        <v>0.96989999999999998</v>
      </c>
      <c r="E126" s="11">
        <v>-1.54E-2</v>
      </c>
      <c r="F126" s="11">
        <v>0.998</v>
      </c>
      <c r="G126" s="89">
        <f t="shared" si="111"/>
        <v>-0.51162790697674398</v>
      </c>
      <c r="H126" s="90">
        <f t="shared" si="143"/>
        <v>0.44212000000000096</v>
      </c>
      <c r="I126" s="49">
        <v>0.97340000000000004</v>
      </c>
      <c r="J126" s="11">
        <v>-0.2858</v>
      </c>
      <c r="K126" s="11">
        <v>0.99270000000000003</v>
      </c>
      <c r="L126" s="22">
        <f t="shared" si="144"/>
        <v>-10.744360902255657</v>
      </c>
      <c r="M126" s="23">
        <f t="shared" si="145"/>
        <v>0.2568400000000004</v>
      </c>
      <c r="N126" s="49">
        <v>0.95930000000000004</v>
      </c>
      <c r="O126" s="11">
        <v>7.1800000000000003E-2</v>
      </c>
      <c r="P126" s="11">
        <v>0.99550000000000005</v>
      </c>
      <c r="Q126" s="29">
        <f t="shared" si="146"/>
        <v>1.764127764127766</v>
      </c>
      <c r="R126" s="30">
        <f t="shared" si="147"/>
        <v>0.48693999999999882</v>
      </c>
      <c r="S126" s="49">
        <v>1.0308999999999999</v>
      </c>
      <c r="T126" s="11">
        <v>-0.55720000000000003</v>
      </c>
      <c r="U126" s="11">
        <v>0.92330000000000001</v>
      </c>
      <c r="V126" s="101">
        <f t="shared" si="149"/>
        <v>18.03236245954697</v>
      </c>
      <c r="W126" s="102">
        <f t="shared" si="150"/>
        <v>-0.52321000000000006</v>
      </c>
      <c r="X126" s="49">
        <v>0.99819999999999998</v>
      </c>
      <c r="Y126" s="11">
        <v>0.84109999999999996</v>
      </c>
      <c r="Z126" s="11">
        <v>0.95930000000000004</v>
      </c>
      <c r="AA126" s="114">
        <f t="shared" si="148"/>
        <v>467.27777777777158</v>
      </c>
      <c r="AB126" s="115">
        <f t="shared" si="151"/>
        <v>0.83894000000000024</v>
      </c>
      <c r="AC126"/>
      <c r="AD126" s="186">
        <f t="shared" si="152"/>
        <v>1.0146982174502241</v>
      </c>
      <c r="AE126" s="186">
        <f t="shared" si="153"/>
        <v>0.97515527950310565</v>
      </c>
    </row>
    <row r="127" spans="1:31" x14ac:dyDescent="0.25">
      <c r="A127" s="46"/>
      <c r="B127" s="47"/>
      <c r="C127" s="48">
        <v>2005</v>
      </c>
      <c r="D127" s="49">
        <v>0.96919999999999995</v>
      </c>
      <c r="E127" s="11">
        <v>-0.58289999999999997</v>
      </c>
      <c r="F127" s="11">
        <v>0.99660000000000004</v>
      </c>
      <c r="G127" s="89">
        <f t="shared" si="111"/>
        <v>-18.925324675324642</v>
      </c>
      <c r="H127" s="90">
        <f t="shared" si="143"/>
        <v>-0.1147399999999994</v>
      </c>
      <c r="I127" s="49">
        <v>0.99470000000000003</v>
      </c>
      <c r="J127" s="11">
        <v>-1.081</v>
      </c>
      <c r="K127" s="11">
        <v>0.99019999999999997</v>
      </c>
      <c r="L127" s="22">
        <f t="shared" si="144"/>
        <v>-203.96226415094449</v>
      </c>
      <c r="M127" s="23">
        <f t="shared" si="145"/>
        <v>-0.97287999999999997</v>
      </c>
      <c r="N127" s="49">
        <v>0.95899999999999996</v>
      </c>
      <c r="O127" s="11">
        <v>-0.45839999999999997</v>
      </c>
      <c r="P127" s="11">
        <v>0.99060000000000004</v>
      </c>
      <c r="Q127" s="29">
        <f t="shared" si="146"/>
        <v>-11.180487804878037</v>
      </c>
      <c r="R127" s="30">
        <f t="shared" si="147"/>
        <v>-4.0199999999998681E-2</v>
      </c>
      <c r="S127" s="49">
        <v>0.96160000000000001</v>
      </c>
      <c r="T127" s="11">
        <v>0.23899999999999999</v>
      </c>
      <c r="U127" s="11">
        <v>0.89449999999999996</v>
      </c>
      <c r="V127" s="101">
        <f t="shared" si="149"/>
        <v>6.2239583333333348</v>
      </c>
      <c r="W127" s="102">
        <f t="shared" si="150"/>
        <v>0.19675999999999982</v>
      </c>
      <c r="X127" s="49">
        <v>1.0155000000000001</v>
      </c>
      <c r="Y127" s="11">
        <v>0.3196</v>
      </c>
      <c r="Z127" s="11">
        <v>0.97819999999999996</v>
      </c>
      <c r="AA127" s="114">
        <f t="shared" si="148"/>
        <v>-20.619354838709587</v>
      </c>
      <c r="AB127" s="115">
        <f t="shared" si="151"/>
        <v>0.33820000000000028</v>
      </c>
      <c r="AC127"/>
      <c r="AD127" s="186">
        <f t="shared" si="152"/>
        <v>1.0372262773722629</v>
      </c>
      <c r="AE127" s="186">
        <f t="shared" si="153"/>
        <v>0.97951747907434761</v>
      </c>
    </row>
    <row r="128" spans="1:31" x14ac:dyDescent="0.25">
      <c r="A128" s="46"/>
      <c r="B128" s="47"/>
      <c r="C128" s="48">
        <v>2006</v>
      </c>
      <c r="D128" s="49">
        <v>1.0035000000000001</v>
      </c>
      <c r="E128" s="11">
        <v>-0.40770000000000001</v>
      </c>
      <c r="F128" s="11">
        <v>0.99209999999999998</v>
      </c>
      <c r="G128" s="89">
        <f t="shared" si="111"/>
        <v>116.48571428571233</v>
      </c>
      <c r="H128" s="90">
        <f t="shared" si="143"/>
        <v>-0.46090000000000053</v>
      </c>
      <c r="I128" s="49">
        <v>1.0087999999999999</v>
      </c>
      <c r="J128" s="11">
        <v>-0.70909999999999995</v>
      </c>
      <c r="K128" s="11">
        <v>0.98909999999999998</v>
      </c>
      <c r="L128" s="22">
        <f t="shared" si="144"/>
        <v>80.579545454546192</v>
      </c>
      <c r="M128" s="23">
        <f t="shared" si="145"/>
        <v>-0.88861999999999597</v>
      </c>
      <c r="N128" s="49">
        <v>1.0064</v>
      </c>
      <c r="O128" s="11">
        <v>-0.68179999999999996</v>
      </c>
      <c r="P128" s="11">
        <v>0.99399999999999999</v>
      </c>
      <c r="Q128" s="29">
        <f t="shared" si="146"/>
        <v>106.53125000000064</v>
      </c>
      <c r="R128" s="30">
        <f t="shared" si="147"/>
        <v>-0.74708000000000041</v>
      </c>
      <c r="S128" s="49">
        <v>1.0601</v>
      </c>
      <c r="T128" s="11">
        <v>-0.60109999999999997</v>
      </c>
      <c r="U128" s="11">
        <v>0.9466</v>
      </c>
      <c r="V128" s="101">
        <f t="shared" si="149"/>
        <v>10.001663893510807</v>
      </c>
      <c r="W128" s="102">
        <f t="shared" si="150"/>
        <v>-0.53498999999999985</v>
      </c>
      <c r="X128" s="49">
        <v>1.0357000000000001</v>
      </c>
      <c r="Y128" s="11">
        <v>0.34989999999999999</v>
      </c>
      <c r="Z128" s="11">
        <v>0.97250000000000003</v>
      </c>
      <c r="AA128" s="114">
        <f t="shared" si="148"/>
        <v>-9.8011204481792529</v>
      </c>
      <c r="AB128" s="115">
        <f t="shared" si="151"/>
        <v>0.39274000000000009</v>
      </c>
      <c r="AC128"/>
      <c r="AD128" s="186">
        <f t="shared" si="152"/>
        <v>1.0023847376788553</v>
      </c>
      <c r="AE128" s="186">
        <f t="shared" si="153"/>
        <v>0.97402722796176489</v>
      </c>
    </row>
    <row r="129" spans="1:31" x14ac:dyDescent="0.25">
      <c r="A129" s="46"/>
      <c r="B129" s="47"/>
      <c r="C129" s="48">
        <v>2007</v>
      </c>
      <c r="D129" s="49">
        <v>1.0101</v>
      </c>
      <c r="E129" s="11">
        <v>-0.85319999999999996</v>
      </c>
      <c r="F129" s="11">
        <v>0.99129999999999996</v>
      </c>
      <c r="G129" s="89">
        <f t="shared" si="111"/>
        <v>84.47524752475249</v>
      </c>
      <c r="H129" s="90">
        <f t="shared" si="143"/>
        <v>-1.0067200000000014</v>
      </c>
      <c r="I129" s="49"/>
      <c r="J129" s="11"/>
      <c r="K129" s="11"/>
      <c r="L129" s="22"/>
      <c r="M129" s="23"/>
      <c r="N129" s="49"/>
      <c r="O129" s="11"/>
      <c r="P129" s="11"/>
      <c r="Q129" s="29"/>
      <c r="R129" s="30"/>
      <c r="S129" s="49"/>
      <c r="T129" s="11"/>
      <c r="U129" s="11"/>
      <c r="V129" s="101"/>
      <c r="W129" s="102"/>
      <c r="X129" s="49">
        <v>0.94140000000000001</v>
      </c>
      <c r="Y129" s="11">
        <v>0.92379999999999995</v>
      </c>
      <c r="Z129" s="11">
        <v>0.96599999999999997</v>
      </c>
      <c r="AA129" s="114">
        <f t="shared" si="148"/>
        <v>15.764505119453927</v>
      </c>
      <c r="AB129" s="115">
        <f t="shared" si="151"/>
        <v>0.85348000000000002</v>
      </c>
      <c r="AC129"/>
      <c r="AD129" s="185"/>
      <c r="AE129" s="185"/>
    </row>
    <row r="130" spans="1:31" x14ac:dyDescent="0.25">
      <c r="A130" s="46"/>
      <c r="B130" s="47"/>
      <c r="C130" s="48">
        <v>2008</v>
      </c>
      <c r="D130" s="49">
        <v>0.98729999999999996</v>
      </c>
      <c r="E130" s="11">
        <v>-0.50139999999999996</v>
      </c>
      <c r="F130" s="11">
        <v>0.99639999999999995</v>
      </c>
      <c r="G130" s="89">
        <f t="shared" si="111"/>
        <v>-39.480314960629777</v>
      </c>
      <c r="H130" s="90">
        <f t="shared" si="143"/>
        <v>-0.30836000000000041</v>
      </c>
      <c r="I130" s="49"/>
      <c r="J130" s="11"/>
      <c r="K130" s="11"/>
      <c r="L130" s="22"/>
      <c r="M130" s="23"/>
      <c r="N130" s="49"/>
      <c r="O130" s="11"/>
      <c r="P130" s="11"/>
      <c r="Q130" s="29"/>
      <c r="R130" s="30"/>
      <c r="S130" s="49"/>
      <c r="T130" s="11"/>
      <c r="U130" s="11"/>
      <c r="V130" s="101"/>
      <c r="W130" s="102"/>
      <c r="X130" s="49">
        <v>1.0136000000000001</v>
      </c>
      <c r="Y130" s="11">
        <v>0.24579999999999999</v>
      </c>
      <c r="Z130" s="11">
        <v>0.9657</v>
      </c>
      <c r="AA130" s="114">
        <f t="shared" si="148"/>
        <v>-18.073529411764632</v>
      </c>
      <c r="AB130" s="115">
        <f t="shared" si="151"/>
        <v>0.26212000000000013</v>
      </c>
      <c r="AC130"/>
      <c r="AD130" s="185"/>
      <c r="AE130" s="185"/>
    </row>
    <row r="131" spans="1:31" x14ac:dyDescent="0.25">
      <c r="A131" s="46"/>
      <c r="B131" s="47"/>
      <c r="C131" s="48">
        <v>2009</v>
      </c>
      <c r="D131" s="49">
        <v>1.0127999999999999</v>
      </c>
      <c r="E131" s="11">
        <v>0.253</v>
      </c>
      <c r="F131" s="11">
        <v>0.99650000000000005</v>
      </c>
      <c r="G131" s="89">
        <f t="shared" si="111"/>
        <v>-19.765625000000121</v>
      </c>
      <c r="H131" s="90">
        <f t="shared" si="143"/>
        <v>5.8440000000000936E-2</v>
      </c>
      <c r="I131" s="49"/>
      <c r="J131" s="11"/>
      <c r="K131" s="11"/>
      <c r="L131" s="22"/>
      <c r="M131" s="23"/>
      <c r="N131" s="49"/>
      <c r="O131" s="11"/>
      <c r="P131" s="11"/>
      <c r="Q131" s="29"/>
      <c r="R131" s="30"/>
      <c r="S131" s="49"/>
      <c r="T131" s="11"/>
      <c r="U131" s="11"/>
      <c r="V131" s="101"/>
      <c r="W131" s="102"/>
      <c r="X131" s="49">
        <v>1.0044</v>
      </c>
      <c r="Y131" s="11">
        <v>0.318</v>
      </c>
      <c r="Z131" s="11">
        <v>0.93389999999999995</v>
      </c>
      <c r="AA131" s="114">
        <f t="shared" si="148"/>
        <v>-72.272727272727934</v>
      </c>
      <c r="AB131" s="115">
        <f t="shared" si="151"/>
        <v>0.32328000000000001</v>
      </c>
      <c r="AC131"/>
      <c r="AD131" s="185"/>
      <c r="AE131" s="185"/>
    </row>
    <row r="132" spans="1:31" x14ac:dyDescent="0.25">
      <c r="A132" s="50"/>
      <c r="B132" s="51"/>
      <c r="C132" s="82">
        <v>2010</v>
      </c>
      <c r="D132" s="79">
        <v>1.0007999999999999</v>
      </c>
      <c r="E132" s="14">
        <v>0.68140000000000001</v>
      </c>
      <c r="F132" s="14">
        <v>0.99739999999999995</v>
      </c>
      <c r="G132" s="96">
        <f t="shared" si="111"/>
        <v>-851.75000000009379</v>
      </c>
      <c r="H132" s="95">
        <f t="shared" si="143"/>
        <v>0.66924000000000206</v>
      </c>
      <c r="I132" s="79"/>
      <c r="J132" s="14"/>
      <c r="K132" s="14"/>
      <c r="L132" s="24"/>
      <c r="M132" s="25"/>
      <c r="N132" s="79"/>
      <c r="O132" s="14"/>
      <c r="P132" s="14"/>
      <c r="Q132" s="31"/>
      <c r="R132" s="32"/>
      <c r="S132" s="79"/>
      <c r="T132" s="14"/>
      <c r="U132" s="14"/>
      <c r="V132" s="103"/>
      <c r="W132" s="107"/>
      <c r="X132" s="79">
        <v>1.0296000000000001</v>
      </c>
      <c r="Y132" s="14">
        <v>0.1351</v>
      </c>
      <c r="Z132" s="14">
        <v>0.9556</v>
      </c>
      <c r="AA132" s="116">
        <f t="shared" si="148"/>
        <v>-4.5641891891891779</v>
      </c>
      <c r="AB132" s="117">
        <f t="shared" si="151"/>
        <v>0.17061999999999999</v>
      </c>
      <c r="AC132"/>
      <c r="AD132" s="185"/>
      <c r="AE132" s="185"/>
    </row>
    <row r="133" spans="1:31" x14ac:dyDescent="0.25">
      <c r="A133" s="73"/>
      <c r="B133" s="80" t="s">
        <v>45</v>
      </c>
      <c r="C133" s="75"/>
      <c r="D133" s="49"/>
      <c r="E133" s="11"/>
      <c r="F133" s="18">
        <f>GEOMEAN(F121:F132)</f>
        <v>0.99637262263146953</v>
      </c>
      <c r="G133" s="89"/>
      <c r="H133" s="93">
        <f>AVERAGE(H121:H132)</f>
        <v>0.28930166666666679</v>
      </c>
      <c r="I133" s="118">
        <f>AVERAGE(I122:I132)</f>
        <v>0.98381428571428575</v>
      </c>
      <c r="J133" s="11"/>
      <c r="K133" s="18">
        <f>GEOMEAN(K121:K132)</f>
        <v>0.99115950466038338</v>
      </c>
      <c r="L133" s="22"/>
      <c r="M133" s="110">
        <f>AVERAGE(M121:M132)</f>
        <v>0.25447000000000086</v>
      </c>
      <c r="N133" s="118">
        <f>AVERAGE(N122:N132)</f>
        <v>0.96888571428571424</v>
      </c>
      <c r="O133" s="11"/>
      <c r="P133" s="18">
        <f>GEOMEAN(P122:P132)</f>
        <v>0.99519771073289875</v>
      </c>
      <c r="Q133" s="29"/>
      <c r="R133" s="108">
        <f>AVERAGE(R121:R132)</f>
        <v>1.5382274999999999</v>
      </c>
      <c r="S133" s="118">
        <f>AVERAGE(S122:S132)</f>
        <v>1.0008571428571429</v>
      </c>
      <c r="T133" s="118">
        <f>AVERAGE(T122:T132)</f>
        <v>-0.14075714285714286</v>
      </c>
      <c r="U133" s="18">
        <f>GEOMEAN(U122:U132)</f>
        <v>0.93075442537918374</v>
      </c>
      <c r="V133" s="101"/>
      <c r="W133" s="105">
        <f>AVERAGE(W121:W132)</f>
        <v>1.2809562499999998</v>
      </c>
      <c r="X133" s="118">
        <f>AVERAGE(X122:X132)</f>
        <v>0.99023636363636358</v>
      </c>
      <c r="Y133" s="11"/>
      <c r="Z133" s="18">
        <f>GEOMEAN(Z121:Z132)</f>
        <v>0.94637557688331664</v>
      </c>
      <c r="AA133" s="114"/>
      <c r="AB133" s="118">
        <f>AVERAGE(AB121:AB132)</f>
        <v>0.81787999999999983</v>
      </c>
      <c r="AC133"/>
      <c r="AD133" s="187">
        <f>AVERAGE(AD122:AD132)</f>
        <v>1.0154892016342247</v>
      </c>
      <c r="AE133" s="187">
        <f>AVERAGE(AE122:AE132)</f>
        <v>0.99905284511534564</v>
      </c>
    </row>
    <row r="134" spans="1:31" x14ac:dyDescent="0.25">
      <c r="A134" s="76"/>
      <c r="B134" s="81" t="s">
        <v>46</v>
      </c>
      <c r="C134" s="78"/>
      <c r="D134" s="79"/>
      <c r="E134" s="14"/>
      <c r="F134" s="19">
        <f>STDEV(F121:F132)</f>
        <v>2.2708128300436715E-3</v>
      </c>
      <c r="G134" s="91"/>
      <c r="H134" s="94">
        <f>STDEV(H121:H132)</f>
        <v>0.71164145959545677</v>
      </c>
      <c r="I134" s="119">
        <f>STDEV(I122:I132)</f>
        <v>1.6788431391033178E-2</v>
      </c>
      <c r="J134" s="14"/>
      <c r="K134" s="19">
        <f>STDEV(K121:K132)</f>
        <v>2.603260318468813E-3</v>
      </c>
      <c r="L134" s="24"/>
      <c r="M134" s="111">
        <f>STDEV(M121:M132)</f>
        <v>0.85678400965470825</v>
      </c>
      <c r="N134" s="119">
        <f>STDEV(N122:N132)</f>
        <v>1.7525450880688569E-2</v>
      </c>
      <c r="O134" s="14"/>
      <c r="P134" s="19">
        <f>STDEV(P122:P132)</f>
        <v>2.303620339089458E-3</v>
      </c>
      <c r="Q134" s="31"/>
      <c r="R134" s="109">
        <f>STDEV(R121:R132)</f>
        <v>3.2873156994542785</v>
      </c>
      <c r="S134" s="119">
        <f>STDEV(S122:S132)</f>
        <v>4.494629599655043E-2</v>
      </c>
      <c r="T134" s="119">
        <f>STDEV(T122:T132)</f>
        <v>0.39010134092370952</v>
      </c>
      <c r="U134" s="19">
        <f>STDEV(U122:U132)</f>
        <v>2.3099350640223643E-2</v>
      </c>
      <c r="V134" s="103"/>
      <c r="W134" s="106">
        <f>STDEV(W121:W132)</f>
        <v>4.0310354648258713</v>
      </c>
      <c r="X134" s="119">
        <f>STDEV(X122:X132)</f>
        <v>4.0304919618509932E-2</v>
      </c>
      <c r="Y134" s="14"/>
      <c r="Z134" s="19">
        <f>STDEV(Z121:Z132)</f>
        <v>3.1986355992781837E-2</v>
      </c>
      <c r="AA134" s="116"/>
      <c r="AB134" s="119">
        <f>STDEV(AB121:AB132)</f>
        <v>0.70230016271210904</v>
      </c>
      <c r="AC134"/>
      <c r="AD134" s="188">
        <f>STDEV(AD122:AD132)</f>
        <v>1.2722490653325478E-2</v>
      </c>
      <c r="AE134" s="188">
        <f>STDEV(AE122:AE132)</f>
        <v>4.2604890585795203E-2</v>
      </c>
    </row>
    <row r="135" spans="1:31" x14ac:dyDescent="0.25">
      <c r="A135" s="46" t="s">
        <v>25</v>
      </c>
      <c r="B135" s="47" t="s">
        <v>26</v>
      </c>
      <c r="C135" s="48">
        <v>2005</v>
      </c>
      <c r="D135" s="49">
        <v>0.97609999999999997</v>
      </c>
      <c r="E135" s="11">
        <v>-1.3749</v>
      </c>
      <c r="F135" s="11">
        <v>0.99719999999999998</v>
      </c>
      <c r="G135" s="89">
        <f t="shared" si="111"/>
        <v>-57.527196652719589</v>
      </c>
      <c r="H135" s="90">
        <f t="shared" ref="H135:H143" si="154">-(H$3-(D135*H$3+E135))</f>
        <v>-1.0116200000000006</v>
      </c>
      <c r="I135" s="49">
        <v>1.0026999999999999</v>
      </c>
      <c r="J135" s="11">
        <v>-1.9864999999999999</v>
      </c>
      <c r="K135" s="11">
        <v>0.98850000000000005</v>
      </c>
      <c r="L135" s="22">
        <f>J135/(1-I135)</f>
        <v>735.74074074076123</v>
      </c>
      <c r="M135" s="23">
        <f t="shared" ref="M135:M136" si="155">-(M$3-(I135*M$3+J135))</f>
        <v>-2.0415799999999962</v>
      </c>
      <c r="N135" s="49">
        <v>0.96450000000000002</v>
      </c>
      <c r="O135" s="11">
        <v>-0.93979999999999997</v>
      </c>
      <c r="P135" s="11">
        <v>0.99399999999999999</v>
      </c>
      <c r="Q135" s="29">
        <f>O135/(1-N135)</f>
        <v>-26.473239436619735</v>
      </c>
      <c r="R135" s="30">
        <f t="shared" ref="R135:R136" si="156">-(R$3-(N135*R$3+O135))</f>
        <v>-0.5777000000000001</v>
      </c>
      <c r="S135" s="49">
        <v>0.95209999999999995</v>
      </c>
      <c r="T135" s="11">
        <v>0.82150000000000001</v>
      </c>
      <c r="U135" s="11">
        <v>0.90200000000000002</v>
      </c>
      <c r="V135" s="101">
        <f>T135/(1-S135)</f>
        <v>17.150313152400816</v>
      </c>
      <c r="W135" s="102">
        <f t="shared" ref="W135:W136" si="157">-(W$3-(S135*W$3+T135))</f>
        <v>0.76880999999999977</v>
      </c>
      <c r="X135" s="49">
        <v>0.92430000000000001</v>
      </c>
      <c r="Y135" s="11">
        <v>0.33710000000000001</v>
      </c>
      <c r="Z135" s="11">
        <v>0.94210000000000005</v>
      </c>
      <c r="AA135" s="114">
        <f t="shared" ref="AA135:AA143" si="158">Y135/(1-X135)</f>
        <v>4.4531043593130786</v>
      </c>
      <c r="AB135" s="115">
        <f>-(AB$3-(X135*AB$3+Y135))</f>
        <v>0.24625999999999992</v>
      </c>
      <c r="AC135"/>
      <c r="AD135" s="186">
        <f t="shared" ref="AD135:AD136" si="159">I135/N135</f>
        <v>1.0396060134784861</v>
      </c>
      <c r="AE135" s="186">
        <f t="shared" ref="AE135:AE136" si="160">I135/X135</f>
        <v>1.0848209455804392</v>
      </c>
    </row>
    <row r="136" spans="1:31" x14ac:dyDescent="0.25">
      <c r="A136" s="46"/>
      <c r="B136" s="47"/>
      <c r="C136" s="48">
        <v>2006</v>
      </c>
      <c r="D136" s="49">
        <v>1.0148999999999999</v>
      </c>
      <c r="E136" s="11">
        <v>-1.6403000000000001</v>
      </c>
      <c r="F136" s="11">
        <v>0.99339999999999995</v>
      </c>
      <c r="G136" s="89">
        <f t="shared" si="111"/>
        <v>110.0872483221483</v>
      </c>
      <c r="H136" s="90">
        <f t="shared" si="154"/>
        <v>-1.8667799999999986</v>
      </c>
      <c r="I136" s="49">
        <v>1.0430999999999999</v>
      </c>
      <c r="J136" s="11">
        <v>-2.0781000000000001</v>
      </c>
      <c r="K136" s="11">
        <v>0.99029999999999996</v>
      </c>
      <c r="L136" s="22">
        <f>J136/(1-I136)</f>
        <v>48.215777262181071</v>
      </c>
      <c r="M136" s="23">
        <f t="shared" si="155"/>
        <v>-2.9573399999999985</v>
      </c>
      <c r="N136" s="49">
        <v>1.014</v>
      </c>
      <c r="O136" s="11">
        <v>-1.6665000000000001</v>
      </c>
      <c r="P136" s="11">
        <v>0.99239999999999995</v>
      </c>
      <c r="Q136" s="29">
        <f>O136/(1-N136)</f>
        <v>119.03571428571419</v>
      </c>
      <c r="R136" s="30">
        <f t="shared" si="156"/>
        <v>-1.8093000000000004</v>
      </c>
      <c r="S136" s="49">
        <v>0.95579999999999998</v>
      </c>
      <c r="T136" s="11">
        <v>0.78159999999999996</v>
      </c>
      <c r="U136" s="11">
        <v>0.92759999999999998</v>
      </c>
      <c r="V136" s="101">
        <f>T136/(1-S136)</f>
        <v>17.68325791855203</v>
      </c>
      <c r="W136" s="102">
        <f t="shared" si="157"/>
        <v>0.73297999999999996</v>
      </c>
      <c r="X136" s="49">
        <v>1.0029999999999999</v>
      </c>
      <c r="Y136" s="11">
        <v>-0.28220000000000001</v>
      </c>
      <c r="Z136" s="11">
        <v>0.96889999999999998</v>
      </c>
      <c r="AA136" s="114">
        <f t="shared" si="158"/>
        <v>94.066666666670073</v>
      </c>
      <c r="AB136" s="115">
        <f t="shared" ref="AB136:AB143" si="161">-(AB$3-(X136*AB$3+Y136))</f>
        <v>-0.27860000000000018</v>
      </c>
      <c r="AC136"/>
      <c r="AD136" s="186">
        <f t="shared" si="159"/>
        <v>1.0286982248520709</v>
      </c>
      <c r="AE136" s="186">
        <f t="shared" si="160"/>
        <v>1.0399800598205384</v>
      </c>
    </row>
    <row r="137" spans="1:31" x14ac:dyDescent="0.25">
      <c r="A137" s="46"/>
      <c r="B137" s="47"/>
      <c r="C137" s="48">
        <v>2007</v>
      </c>
      <c r="D137" s="49">
        <v>1.0763</v>
      </c>
      <c r="E137" s="11">
        <v>-2.0714000000000001</v>
      </c>
      <c r="F137" s="11">
        <v>0.98729999999999996</v>
      </c>
      <c r="G137" s="89">
        <f t="shared" si="111"/>
        <v>27.148099606815194</v>
      </c>
      <c r="H137" s="90">
        <f t="shared" si="154"/>
        <v>-3.2311600000000027</v>
      </c>
      <c r="I137" s="49"/>
      <c r="J137" s="11"/>
      <c r="K137" s="11"/>
      <c r="L137" s="22"/>
      <c r="M137" s="23"/>
      <c r="N137" s="49"/>
      <c r="O137" s="11"/>
      <c r="P137" s="11"/>
      <c r="Q137" s="29"/>
      <c r="R137" s="30"/>
      <c r="S137" s="49"/>
      <c r="T137" s="11"/>
      <c r="U137" s="11"/>
      <c r="V137" s="101"/>
      <c r="W137" s="102"/>
      <c r="X137" s="49">
        <v>0.93869999999999998</v>
      </c>
      <c r="Y137" s="11">
        <v>-0.124</v>
      </c>
      <c r="Z137" s="11">
        <v>0.96199999999999997</v>
      </c>
      <c r="AA137" s="114">
        <f t="shared" si="158"/>
        <v>-2.0228384991843384</v>
      </c>
      <c r="AB137" s="115">
        <f t="shared" si="161"/>
        <v>-0.19755999999999996</v>
      </c>
      <c r="AC137"/>
      <c r="AD137" s="185"/>
      <c r="AE137" s="185"/>
    </row>
    <row r="138" spans="1:31" x14ac:dyDescent="0.25">
      <c r="A138" s="46"/>
      <c r="B138" s="47"/>
      <c r="C138" s="48">
        <v>2008</v>
      </c>
      <c r="D138" s="49">
        <v>1.004</v>
      </c>
      <c r="E138" s="11">
        <v>-0.89970000000000006</v>
      </c>
      <c r="F138" s="11">
        <v>0.99780000000000002</v>
      </c>
      <c r="G138" s="89">
        <f t="shared" si="111"/>
        <v>224.92499999999981</v>
      </c>
      <c r="H138" s="90">
        <f t="shared" si="154"/>
        <v>-0.96049999999999969</v>
      </c>
      <c r="I138" s="49"/>
      <c r="J138" s="11"/>
      <c r="K138" s="11"/>
      <c r="L138" s="22"/>
      <c r="M138" s="23"/>
      <c r="N138" s="49"/>
      <c r="O138" s="11"/>
      <c r="P138" s="11"/>
      <c r="Q138" s="29"/>
      <c r="R138" s="30"/>
      <c r="S138" s="49"/>
      <c r="T138" s="11"/>
      <c r="U138" s="11"/>
      <c r="V138" s="101"/>
      <c r="W138" s="102"/>
      <c r="X138" s="49">
        <v>0.93759999999999999</v>
      </c>
      <c r="Y138" s="11">
        <v>0.25240000000000001</v>
      </c>
      <c r="Z138" s="11">
        <v>0.96730000000000005</v>
      </c>
      <c r="AA138" s="114">
        <f t="shared" si="158"/>
        <v>4.0448717948717947</v>
      </c>
      <c r="AB138" s="115">
        <f t="shared" si="161"/>
        <v>0.1775199999999999</v>
      </c>
      <c r="AC138"/>
      <c r="AD138" s="185"/>
      <c r="AE138" s="185"/>
    </row>
    <row r="139" spans="1:31" x14ac:dyDescent="0.25">
      <c r="A139" s="46"/>
      <c r="B139" s="47"/>
      <c r="C139" s="48">
        <v>2009</v>
      </c>
      <c r="D139" s="49">
        <v>1.0236000000000001</v>
      </c>
      <c r="E139" s="11">
        <v>-0.84609999999999996</v>
      </c>
      <c r="F139" s="11">
        <v>0.996</v>
      </c>
      <c r="G139" s="89">
        <f t="shared" si="111"/>
        <v>35.851694915254136</v>
      </c>
      <c r="H139" s="90">
        <f t="shared" si="154"/>
        <v>-1.2048200000000016</v>
      </c>
      <c r="I139" s="49"/>
      <c r="J139" s="11"/>
      <c r="K139" s="11"/>
      <c r="L139" s="22"/>
      <c r="M139" s="23"/>
      <c r="N139" s="49"/>
      <c r="O139" s="11"/>
      <c r="P139" s="11"/>
      <c r="Q139" s="29"/>
      <c r="R139" s="30"/>
      <c r="S139" s="49"/>
      <c r="T139" s="11"/>
      <c r="U139" s="11"/>
      <c r="V139" s="101"/>
      <c r="W139" s="102"/>
      <c r="X139" s="49">
        <v>0.93510000000000004</v>
      </c>
      <c r="Y139" s="11">
        <v>0.26050000000000001</v>
      </c>
      <c r="Z139" s="11">
        <v>0.90249999999999997</v>
      </c>
      <c r="AA139" s="114">
        <f t="shared" si="158"/>
        <v>4.0138674884437622</v>
      </c>
      <c r="AB139" s="115">
        <f t="shared" si="161"/>
        <v>0.18262</v>
      </c>
      <c r="AC139"/>
      <c r="AD139" s="185"/>
      <c r="AE139" s="185"/>
    </row>
    <row r="140" spans="1:31" x14ac:dyDescent="0.25">
      <c r="A140" s="46"/>
      <c r="B140" s="47"/>
      <c r="C140" s="48">
        <v>2010</v>
      </c>
      <c r="D140" s="49">
        <v>1.0255000000000001</v>
      </c>
      <c r="E140" s="11">
        <v>-1.1678999999999999</v>
      </c>
      <c r="F140" s="11">
        <v>0.99729999999999996</v>
      </c>
      <c r="G140" s="89">
        <f t="shared" si="111"/>
        <v>45.799999999999855</v>
      </c>
      <c r="H140" s="90">
        <f t="shared" si="154"/>
        <v>-1.5555000000000021</v>
      </c>
      <c r="I140" s="49"/>
      <c r="J140" s="11"/>
      <c r="K140" s="11"/>
      <c r="L140" s="22"/>
      <c r="M140" s="23"/>
      <c r="N140" s="49"/>
      <c r="O140" s="11"/>
      <c r="P140" s="11"/>
      <c r="Q140" s="29"/>
      <c r="R140" s="30"/>
      <c r="S140" s="49"/>
      <c r="T140" s="11"/>
      <c r="U140" s="11"/>
      <c r="V140" s="101"/>
      <c r="W140" s="102"/>
      <c r="X140" s="49">
        <v>0.9909</v>
      </c>
      <c r="Y140" s="11">
        <v>-0.47549999999999998</v>
      </c>
      <c r="Z140" s="11">
        <v>0.93310000000000004</v>
      </c>
      <c r="AA140" s="114">
        <f t="shared" si="158"/>
        <v>-52.25274725274727</v>
      </c>
      <c r="AB140" s="115">
        <f t="shared" si="161"/>
        <v>-0.48642000000000007</v>
      </c>
      <c r="AC140"/>
      <c r="AD140" s="185"/>
      <c r="AE140" s="185"/>
    </row>
    <row r="141" spans="1:31" x14ac:dyDescent="0.25">
      <c r="A141" s="46"/>
      <c r="B141" s="47"/>
      <c r="C141" s="48">
        <v>2011</v>
      </c>
      <c r="D141" s="49">
        <v>0.99770000000000003</v>
      </c>
      <c r="E141" s="11">
        <v>-0.64990000000000003</v>
      </c>
      <c r="F141" s="11">
        <v>0.99529999999999996</v>
      </c>
      <c r="G141" s="89">
        <f t="shared" si="111"/>
        <v>-282.56521739130818</v>
      </c>
      <c r="H141" s="90">
        <f t="shared" si="154"/>
        <v>-0.61494000000000071</v>
      </c>
      <c r="I141" s="49"/>
      <c r="J141" s="11"/>
      <c r="K141" s="11"/>
      <c r="L141" s="22"/>
      <c r="M141" s="23"/>
      <c r="N141" s="49"/>
      <c r="O141" s="11"/>
      <c r="P141" s="11"/>
      <c r="Q141" s="29"/>
      <c r="R141" s="30"/>
      <c r="S141" s="49"/>
      <c r="T141" s="11"/>
      <c r="U141" s="11"/>
      <c r="V141" s="101"/>
      <c r="W141" s="102"/>
      <c r="X141" s="49">
        <v>0.87690000000000001</v>
      </c>
      <c r="Y141" s="11">
        <v>0.80359999999999998</v>
      </c>
      <c r="Z141" s="11">
        <v>0.91790000000000005</v>
      </c>
      <c r="AA141" s="114">
        <f t="shared" si="158"/>
        <v>6.5280259951259145</v>
      </c>
      <c r="AB141" s="115">
        <f t="shared" si="161"/>
        <v>0.65588000000000002</v>
      </c>
      <c r="AC141"/>
      <c r="AD141" s="185"/>
      <c r="AE141" s="185"/>
    </row>
    <row r="142" spans="1:31" x14ac:dyDescent="0.25">
      <c r="A142" s="46"/>
      <c r="B142" s="47"/>
      <c r="C142" s="48">
        <v>2012</v>
      </c>
      <c r="D142" s="49">
        <v>0.98980000000000001</v>
      </c>
      <c r="E142" s="11">
        <v>-0.43619999999999998</v>
      </c>
      <c r="F142" s="11">
        <v>0.99160000000000004</v>
      </c>
      <c r="G142" s="89">
        <f t="shared" si="111"/>
        <v>-42.764705882352992</v>
      </c>
      <c r="H142" s="90">
        <f t="shared" si="154"/>
        <v>-0.28115999999999985</v>
      </c>
      <c r="I142" s="49"/>
      <c r="J142" s="11"/>
      <c r="K142" s="11"/>
      <c r="L142" s="22"/>
      <c r="M142" s="23"/>
      <c r="N142" s="49"/>
      <c r="O142" s="11"/>
      <c r="P142" s="11"/>
      <c r="Q142" s="29"/>
      <c r="R142" s="30"/>
      <c r="S142" s="49"/>
      <c r="T142" s="11"/>
      <c r="U142" s="11"/>
      <c r="V142" s="101"/>
      <c r="W142" s="102"/>
      <c r="X142" s="49">
        <v>0.24410000000000001</v>
      </c>
      <c r="Y142" s="11">
        <v>8.0694999999999997</v>
      </c>
      <c r="Z142" s="11">
        <v>7.0499999999999993E-2</v>
      </c>
      <c r="AA142" s="114">
        <f t="shared" si="158"/>
        <v>10.675353882788729</v>
      </c>
      <c r="AB142" s="115">
        <f t="shared" si="161"/>
        <v>7.16242</v>
      </c>
      <c r="AC142"/>
      <c r="AD142" s="185"/>
      <c r="AE142" s="185"/>
    </row>
    <row r="143" spans="1:31" ht="14.25" customHeight="1" x14ac:dyDescent="0.25">
      <c r="A143" s="50"/>
      <c r="B143" s="51"/>
      <c r="C143" s="82">
        <v>2013</v>
      </c>
      <c r="D143" s="79">
        <v>1.0112000000000001</v>
      </c>
      <c r="E143" s="14">
        <v>-0.34129999999999999</v>
      </c>
      <c r="F143" s="14">
        <v>0.997</v>
      </c>
      <c r="G143" s="96">
        <f t="shared" si="111"/>
        <v>30.473214285714015</v>
      </c>
      <c r="H143" s="95">
        <f t="shared" si="154"/>
        <v>-0.51154000000000188</v>
      </c>
      <c r="I143" s="79"/>
      <c r="J143" s="14"/>
      <c r="K143" s="14"/>
      <c r="L143" s="24"/>
      <c r="M143" s="25"/>
      <c r="N143" s="79"/>
      <c r="O143" s="14"/>
      <c r="P143" s="14"/>
      <c r="Q143" s="31"/>
      <c r="R143" s="32"/>
      <c r="S143" s="79"/>
      <c r="T143" s="14"/>
      <c r="U143" s="14"/>
      <c r="V143" s="103"/>
      <c r="W143" s="107"/>
      <c r="X143" s="79">
        <v>0.46829999999999999</v>
      </c>
      <c r="Y143" s="14">
        <v>7.0465999999999998</v>
      </c>
      <c r="Z143" s="14">
        <v>9.4600000000000004E-2</v>
      </c>
      <c r="AA143" s="116">
        <f t="shared" si="158"/>
        <v>13.252962196727475</v>
      </c>
      <c r="AB143" s="117">
        <f t="shared" si="161"/>
        <v>6.4085599999999996</v>
      </c>
      <c r="AC143"/>
      <c r="AD143" s="185"/>
      <c r="AE143" s="185"/>
    </row>
    <row r="144" spans="1:31" x14ac:dyDescent="0.25">
      <c r="A144" s="73"/>
      <c r="B144" s="80" t="s">
        <v>45</v>
      </c>
      <c r="C144" s="75"/>
      <c r="D144" s="49"/>
      <c r="E144" s="11"/>
      <c r="F144" s="18">
        <f>GEOMEAN(F135:F143)</f>
        <v>0.99476129213129949</v>
      </c>
      <c r="G144" s="89"/>
      <c r="H144" s="97">
        <f>AVERAGE(H137:H143,H135)</f>
        <v>-1.1714050000000011</v>
      </c>
      <c r="I144" s="118">
        <f>AVERAGE(I135:I143)</f>
        <v>1.0228999999999999</v>
      </c>
      <c r="J144" s="11"/>
      <c r="K144" s="18">
        <f>GEOMEAN(K135:K143)</f>
        <v>0.98939959066092198</v>
      </c>
      <c r="L144" s="22"/>
      <c r="M144" s="110">
        <f>AVERAGE(M135:M143)</f>
        <v>-2.4994599999999974</v>
      </c>
      <c r="N144" s="118">
        <f>AVERAGE(N135:N143)</f>
        <v>0.98924999999999996</v>
      </c>
      <c r="O144" s="11"/>
      <c r="P144" s="18">
        <f>GEOMEAN(P135:P143)</f>
        <v>0.99319967780904961</v>
      </c>
      <c r="Q144" s="29"/>
      <c r="R144" s="108">
        <f>AVERAGE(R135:R143)</f>
        <v>-1.1935000000000002</v>
      </c>
      <c r="S144" s="118">
        <f>AVERAGE(S135:S143)</f>
        <v>0.95394999999999996</v>
      </c>
      <c r="T144" s="118">
        <f>AVERAGE(T135:T143)</f>
        <v>0.80154999999999998</v>
      </c>
      <c r="U144" s="18">
        <f>GEOMEAN(U135:U143)</f>
        <v>0.91471044598823725</v>
      </c>
      <c r="V144" s="101"/>
      <c r="W144" s="105">
        <f>AVERAGE(W135:W143)</f>
        <v>0.75089499999999987</v>
      </c>
      <c r="X144" s="118">
        <f>AVERAGE(X135:X143)</f>
        <v>0.81321111111111111</v>
      </c>
      <c r="Y144" s="11"/>
      <c r="Z144" s="18">
        <f>GEOMEAN(Z135:Z141)</f>
        <v>0.94166747429211439</v>
      </c>
      <c r="AA144" s="114"/>
      <c r="AB144" s="118">
        <f>AVERAGE(AB135:AB141)</f>
        <v>4.2814285714285659E-2</v>
      </c>
      <c r="AC144"/>
      <c r="AD144" s="187">
        <f>AVERAGE(AD135:AD143)</f>
        <v>1.0341521191652785</v>
      </c>
      <c r="AE144" s="187">
        <f>AVERAGE(AE135:AE143)</f>
        <v>1.0624005027004888</v>
      </c>
    </row>
    <row r="145" spans="1:31" x14ac:dyDescent="0.25">
      <c r="A145" s="76"/>
      <c r="B145" s="81" t="s">
        <v>46</v>
      </c>
      <c r="C145" s="78"/>
      <c r="D145" s="79"/>
      <c r="E145" s="14"/>
      <c r="F145" s="19">
        <f>STDEV(F135:F143)</f>
        <v>3.4637407524236051E-3</v>
      </c>
      <c r="G145" s="91"/>
      <c r="H145" s="98">
        <f>STDEV(H137:H143,H135)</f>
        <v>0.92573211421324053</v>
      </c>
      <c r="I145" s="119">
        <f>STDEV(I135:I143)</f>
        <v>2.8567113959936514E-2</v>
      </c>
      <c r="J145" s="14"/>
      <c r="K145" s="19">
        <f>STDEV(K135:K143)</f>
        <v>1.272792206135724E-3</v>
      </c>
      <c r="L145" s="24"/>
      <c r="M145" s="111">
        <f>STDEV(M135:M143)</f>
        <v>0.64754010593939459</v>
      </c>
      <c r="N145" s="119">
        <f>STDEV(N135:N143)</f>
        <v>3.5001785668734096E-2</v>
      </c>
      <c r="O145" s="14"/>
      <c r="P145" s="19">
        <f>STDEV(P135:P143)</f>
        <v>1.1313708498985084E-3</v>
      </c>
      <c r="Q145" s="31"/>
      <c r="R145" s="109">
        <f>STDEV(R135:R143)</f>
        <v>0.87087271170935221</v>
      </c>
      <c r="S145" s="119">
        <f>STDEV(S135:S143)</f>
        <v>2.6162950903902515E-3</v>
      </c>
      <c r="T145" s="119">
        <f>STDEV(T135:T143)</f>
        <v>2.8213560569343279E-2</v>
      </c>
      <c r="U145" s="19">
        <f>STDEV(U135:U143)</f>
        <v>1.8101933598375586E-2</v>
      </c>
      <c r="V145" s="103"/>
      <c r="W145" s="106">
        <f>STDEV(W135:W143)</f>
        <v>2.533563596991386E-2</v>
      </c>
      <c r="X145" s="119">
        <f>STDEV(X135:X143)</f>
        <v>0.2676093862537543</v>
      </c>
      <c r="Y145" s="14"/>
      <c r="Z145" s="19">
        <f>STDEV(Z135:Z141)</f>
        <v>2.5768114294331165E-2</v>
      </c>
      <c r="AA145" s="116"/>
      <c r="AB145" s="119">
        <f>STDEV(AB135:AB141)</f>
        <v>0.38645975757971418</v>
      </c>
      <c r="AC145"/>
      <c r="AD145" s="188">
        <f>STDEV(AD135:AD143)</f>
        <v>7.7129713054877426E-3</v>
      </c>
      <c r="AE145" s="188">
        <f>STDEV(AE135:AE143)</f>
        <v>3.1707294395237111E-2</v>
      </c>
    </row>
    <row r="146" spans="1:31" x14ac:dyDescent="0.25">
      <c r="A146" s="46" t="s">
        <v>27</v>
      </c>
      <c r="B146" s="47" t="s">
        <v>28</v>
      </c>
      <c r="C146" s="48">
        <v>2000</v>
      </c>
      <c r="D146" s="49">
        <v>0.97050000000000003</v>
      </c>
      <c r="E146" s="11">
        <v>0.45340000000000003</v>
      </c>
      <c r="F146" s="11">
        <v>0.99619999999999997</v>
      </c>
      <c r="G146" s="89">
        <f t="shared" si="111"/>
        <v>15.369491525423745</v>
      </c>
      <c r="H146" s="90">
        <f t="shared" ref="H146:H154" si="162">-(H$3-(D146*H$3+E146))</f>
        <v>0.90179999999999971</v>
      </c>
      <c r="I146" s="49">
        <v>0.97070000000000001</v>
      </c>
      <c r="J146" s="11">
        <v>-0.1598</v>
      </c>
      <c r="K146" s="11">
        <v>0.98280000000000001</v>
      </c>
      <c r="L146" s="22">
        <f t="shared" ref="L146:L152" si="163">J146/(1-I146)</f>
        <v>-5.4539249146757696</v>
      </c>
      <c r="M146" s="23">
        <f t="shared" ref="M146:M152" si="164">-(M$3-(I146*M$3+J146))</f>
        <v>0.43791999999999831</v>
      </c>
      <c r="N146" s="49">
        <v>0.98870000000000002</v>
      </c>
      <c r="O146" s="11">
        <v>0.79139999999999999</v>
      </c>
      <c r="P146" s="11">
        <v>0.99780000000000002</v>
      </c>
      <c r="Q146" s="29">
        <f t="shared" ref="Q146:Q152" si="165">O146/(1-N146)</f>
        <v>70.035398230088646</v>
      </c>
      <c r="R146" s="30">
        <f t="shared" ref="R146:R152" si="166">-(R$3-(N146*R$3+O146))</f>
        <v>0.90665999999999869</v>
      </c>
      <c r="S146" s="49">
        <v>1.0787</v>
      </c>
      <c r="T146" s="11">
        <v>8.1699999999999995E-2</v>
      </c>
      <c r="U146" s="11">
        <v>0.92369999999999997</v>
      </c>
      <c r="V146" s="101">
        <f t="shared" ref="V146:V152" si="167">T146/(1-S146)</f>
        <v>-1.0381194409148666</v>
      </c>
      <c r="W146" s="102">
        <f t="shared" ref="W146:W152" si="168">-(W$3-(S146*W$3+T146))</f>
        <v>0.16827000000000014</v>
      </c>
      <c r="X146" s="49">
        <v>1.0271999999999999</v>
      </c>
      <c r="Y146" s="11">
        <v>0.84140000000000004</v>
      </c>
      <c r="Z146" s="11">
        <v>0.90380000000000005</v>
      </c>
      <c r="AA146" s="114">
        <f t="shared" ref="AA146:AA154" si="169">Y146/(1-X146)</f>
        <v>-30.933823529411889</v>
      </c>
      <c r="AB146" s="115">
        <f>-(AB$3-(X146*AB$3+Y146))</f>
        <v>0.87403999999999971</v>
      </c>
      <c r="AC146"/>
      <c r="AD146" s="186">
        <f t="shared" ref="AD146:AD152" si="170">I146/N146</f>
        <v>0.98179427531101449</v>
      </c>
      <c r="AE146" s="186">
        <f t="shared" ref="AE146:AE152" si="171">I146/X146</f>
        <v>0.94499610591900318</v>
      </c>
    </row>
    <row r="147" spans="1:31" x14ac:dyDescent="0.25">
      <c r="A147" s="46"/>
      <c r="B147" s="47"/>
      <c r="C147" s="48">
        <v>2001</v>
      </c>
      <c r="D147" s="85">
        <v>0.76300000000000001</v>
      </c>
      <c r="E147" s="86">
        <v>0.35980000000000001</v>
      </c>
      <c r="F147" s="86">
        <v>0.99529999999999996</v>
      </c>
      <c r="G147" s="89">
        <f t="shared" si="111"/>
        <v>1.5181434599156118</v>
      </c>
      <c r="H147" s="90">
        <f t="shared" si="162"/>
        <v>3.9621999999999993</v>
      </c>
      <c r="I147" s="49">
        <v>0.9798</v>
      </c>
      <c r="J147" s="11">
        <v>-0.1731</v>
      </c>
      <c r="K147" s="11">
        <v>0.98170000000000002</v>
      </c>
      <c r="L147" s="22">
        <f t="shared" si="163"/>
        <v>-8.569306930693072</v>
      </c>
      <c r="M147" s="23">
        <f t="shared" si="164"/>
        <v>0.23897999999999797</v>
      </c>
      <c r="N147" s="49">
        <v>0.96860000000000002</v>
      </c>
      <c r="O147" s="11">
        <v>0.82920000000000005</v>
      </c>
      <c r="P147" s="11">
        <v>0.99470000000000003</v>
      </c>
      <c r="Q147" s="29">
        <f t="shared" si="165"/>
        <v>26.407643312101925</v>
      </c>
      <c r="R147" s="30">
        <f t="shared" si="166"/>
        <v>1.1494800000000005</v>
      </c>
      <c r="S147" s="49">
        <v>1.0752999999999999</v>
      </c>
      <c r="T147" s="11">
        <v>-0.28760000000000002</v>
      </c>
      <c r="U147" s="11">
        <v>0.87780000000000002</v>
      </c>
      <c r="V147" s="101">
        <f t="shared" si="167"/>
        <v>3.8193891102257678</v>
      </c>
      <c r="W147" s="102">
        <f t="shared" si="168"/>
        <v>-0.20477000000000012</v>
      </c>
      <c r="X147" s="49">
        <v>0.9173</v>
      </c>
      <c r="Y147" s="11">
        <v>1.534</v>
      </c>
      <c r="Z147" s="11">
        <v>0.94089999999999996</v>
      </c>
      <c r="AA147" s="114">
        <f t="shared" si="169"/>
        <v>18.548972188633616</v>
      </c>
      <c r="AB147" s="115">
        <f t="shared" ref="AB147:AB154" si="172">-(AB$3-(X147*AB$3+Y147))</f>
        <v>1.43476</v>
      </c>
      <c r="AC147"/>
      <c r="AD147" s="186">
        <f t="shared" si="170"/>
        <v>1.0115630807350815</v>
      </c>
      <c r="AE147" s="186">
        <f t="shared" si="171"/>
        <v>1.0681347432682873</v>
      </c>
    </row>
    <row r="148" spans="1:31" x14ac:dyDescent="0.25">
      <c r="A148" s="46"/>
      <c r="B148" s="47"/>
      <c r="C148" s="48">
        <v>2002</v>
      </c>
      <c r="D148" s="49">
        <v>0.95409999999999995</v>
      </c>
      <c r="E148" s="11">
        <v>0.24490000000000001</v>
      </c>
      <c r="F148" s="11">
        <v>0.99709999999999999</v>
      </c>
      <c r="G148" s="89">
        <f t="shared" si="111"/>
        <v>5.3355119825708002</v>
      </c>
      <c r="H148" s="90">
        <f t="shared" si="162"/>
        <v>0.94257999999999953</v>
      </c>
      <c r="I148" s="49">
        <v>0.9556</v>
      </c>
      <c r="J148" s="11">
        <v>-0.20569999999999999</v>
      </c>
      <c r="K148" s="11">
        <v>0.98780000000000001</v>
      </c>
      <c r="L148" s="22">
        <f t="shared" si="163"/>
        <v>-4.6328828828828836</v>
      </c>
      <c r="M148" s="23">
        <f t="shared" si="164"/>
        <v>0.70006000000000057</v>
      </c>
      <c r="N148" s="49">
        <v>0.96540000000000004</v>
      </c>
      <c r="O148" s="11">
        <v>0.30930000000000002</v>
      </c>
      <c r="P148" s="11">
        <v>0.99570000000000003</v>
      </c>
      <c r="Q148" s="29">
        <f t="shared" si="165"/>
        <v>8.9393063583815131</v>
      </c>
      <c r="R148" s="30">
        <f t="shared" si="166"/>
        <v>0.66221999999999959</v>
      </c>
      <c r="S148" s="49">
        <v>0.98880000000000001</v>
      </c>
      <c r="T148" s="11">
        <v>0.34939999999999999</v>
      </c>
      <c r="U148" s="11">
        <v>0.91159999999999997</v>
      </c>
      <c r="V148" s="101">
        <f t="shared" si="167"/>
        <v>31.196428571428605</v>
      </c>
      <c r="W148" s="102">
        <f t="shared" si="168"/>
        <v>0.33708000000000005</v>
      </c>
      <c r="X148" s="49">
        <v>0.96120000000000005</v>
      </c>
      <c r="Y148" s="11">
        <v>0.86550000000000005</v>
      </c>
      <c r="Z148" s="11">
        <v>0.9617</v>
      </c>
      <c r="AA148" s="114">
        <f t="shared" si="169"/>
        <v>22.306701030927869</v>
      </c>
      <c r="AB148" s="115">
        <f t="shared" si="172"/>
        <v>0.81894000000000022</v>
      </c>
      <c r="AC148"/>
      <c r="AD148" s="186">
        <f t="shared" si="170"/>
        <v>0.98984876735032112</v>
      </c>
      <c r="AE148" s="186">
        <f t="shared" si="171"/>
        <v>0.99417394923012892</v>
      </c>
    </row>
    <row r="149" spans="1:31" x14ac:dyDescent="0.25">
      <c r="A149" s="46"/>
      <c r="B149" s="47"/>
      <c r="C149" s="48">
        <v>2003</v>
      </c>
      <c r="D149" s="49">
        <v>0.99690000000000001</v>
      </c>
      <c r="E149" s="11">
        <v>0.4652</v>
      </c>
      <c r="F149" s="11">
        <v>0.99670000000000003</v>
      </c>
      <c r="G149" s="89">
        <f t="shared" si="111"/>
        <v>150.06451612903265</v>
      </c>
      <c r="H149" s="90">
        <f t="shared" si="162"/>
        <v>0.512319999999999</v>
      </c>
      <c r="I149" s="49">
        <v>0.99850000000000005</v>
      </c>
      <c r="J149" s="11">
        <v>0.13719999999999999</v>
      </c>
      <c r="K149" s="11">
        <v>0.98519999999999996</v>
      </c>
      <c r="L149" s="22">
        <f t="shared" si="163"/>
        <v>91.466666666669965</v>
      </c>
      <c r="M149" s="23">
        <f t="shared" si="164"/>
        <v>0.16779999999999973</v>
      </c>
      <c r="N149" s="49">
        <v>0.99409999999999998</v>
      </c>
      <c r="O149" s="11">
        <v>0.6754</v>
      </c>
      <c r="P149" s="11">
        <v>0.99580000000000002</v>
      </c>
      <c r="Q149" s="29">
        <f t="shared" si="165"/>
        <v>114.47457627118612</v>
      </c>
      <c r="R149" s="30">
        <f t="shared" si="166"/>
        <v>0.73558000000000057</v>
      </c>
      <c r="S149" s="49">
        <v>1.0920000000000001</v>
      </c>
      <c r="T149" s="11">
        <v>-0.59650000000000003</v>
      </c>
      <c r="U149" s="11">
        <v>0.90469999999999995</v>
      </c>
      <c r="V149" s="101">
        <f t="shared" si="167"/>
        <v>6.4836956521739078</v>
      </c>
      <c r="W149" s="102">
        <f t="shared" si="168"/>
        <v>-0.49529999999999985</v>
      </c>
      <c r="X149" s="49">
        <v>0.9617</v>
      </c>
      <c r="Y149" s="11">
        <v>0.72160000000000002</v>
      </c>
      <c r="Z149" s="11">
        <v>0.91439999999999999</v>
      </c>
      <c r="AA149" s="114">
        <f t="shared" si="169"/>
        <v>18.840731070496084</v>
      </c>
      <c r="AB149" s="115">
        <f t="shared" si="172"/>
        <v>0.67564000000000002</v>
      </c>
      <c r="AC149"/>
      <c r="AD149" s="186">
        <f t="shared" si="170"/>
        <v>1.0044261140730311</v>
      </c>
      <c r="AE149" s="186">
        <f t="shared" si="171"/>
        <v>1.0382655713840074</v>
      </c>
    </row>
    <row r="150" spans="1:31" x14ac:dyDescent="0.25">
      <c r="A150" s="46"/>
      <c r="B150" s="47"/>
      <c r="C150" s="48">
        <v>2004</v>
      </c>
      <c r="D150" s="49">
        <v>0.98750000000000004</v>
      </c>
      <c r="E150" s="11">
        <v>-0.25269999999999998</v>
      </c>
      <c r="F150" s="11">
        <v>0.99570000000000003</v>
      </c>
      <c r="G150" s="89">
        <f t="shared" si="111"/>
        <v>-20.216000000000069</v>
      </c>
      <c r="H150" s="90">
        <f t="shared" si="162"/>
        <v>-6.270000000000131E-2</v>
      </c>
      <c r="I150" s="49">
        <v>0.99109999999999998</v>
      </c>
      <c r="J150" s="11">
        <v>-0.65590000000000004</v>
      </c>
      <c r="K150" s="11">
        <v>0.98540000000000005</v>
      </c>
      <c r="L150" s="22">
        <f t="shared" si="163"/>
        <v>-73.696629213482993</v>
      </c>
      <c r="M150" s="23">
        <f t="shared" si="164"/>
        <v>-0.47433999999999799</v>
      </c>
      <c r="N150" s="49">
        <v>0.97860000000000003</v>
      </c>
      <c r="O150" s="11">
        <v>-9.1200000000000003E-2</v>
      </c>
      <c r="P150" s="11">
        <v>0.99450000000000005</v>
      </c>
      <c r="Q150" s="29">
        <f t="shared" si="165"/>
        <v>-4.2616822429906591</v>
      </c>
      <c r="R150" s="30">
        <f t="shared" si="166"/>
        <v>0.12707999999999942</v>
      </c>
      <c r="S150" s="49">
        <v>1.0496000000000001</v>
      </c>
      <c r="T150" s="11">
        <v>-0.31790000000000002</v>
      </c>
      <c r="U150" s="11">
        <v>0.90449999999999997</v>
      </c>
      <c r="V150" s="101">
        <f t="shared" si="167"/>
        <v>6.4092741935483764</v>
      </c>
      <c r="W150" s="102">
        <f t="shared" si="168"/>
        <v>-0.26333999999999991</v>
      </c>
      <c r="X150" s="49">
        <v>1.0163</v>
      </c>
      <c r="Y150" s="11">
        <v>0.53059999999999996</v>
      </c>
      <c r="Z150" s="11">
        <v>0.91949999999999998</v>
      </c>
      <c r="AA150" s="114">
        <f t="shared" si="169"/>
        <v>-32.552147239263839</v>
      </c>
      <c r="AB150" s="115">
        <f t="shared" si="172"/>
        <v>0.55015999999999998</v>
      </c>
      <c r="AC150"/>
      <c r="AD150" s="186">
        <f t="shared" si="170"/>
        <v>1.012773349683221</v>
      </c>
      <c r="AE150" s="186">
        <f t="shared" si="171"/>
        <v>0.9752041719964577</v>
      </c>
    </row>
    <row r="151" spans="1:31" s="147" customFormat="1" x14ac:dyDescent="0.25">
      <c r="A151" s="148"/>
      <c r="B151" s="140"/>
      <c r="C151" s="173">
        <v>2005</v>
      </c>
      <c r="D151" s="174">
        <v>0.96779999999999999</v>
      </c>
      <c r="E151" s="175">
        <v>-0.45839999999999997</v>
      </c>
      <c r="F151" s="175">
        <v>0.99670000000000003</v>
      </c>
      <c r="G151" s="89">
        <f t="shared" si="111"/>
        <v>-14.236024844720493</v>
      </c>
      <c r="H151" s="90">
        <f t="shared" si="162"/>
        <v>3.1040000000000845E-2</v>
      </c>
      <c r="I151" s="174">
        <v>0.99550000000000005</v>
      </c>
      <c r="J151" s="175">
        <v>-1.2484</v>
      </c>
      <c r="K151" s="175">
        <v>0.98609999999999998</v>
      </c>
      <c r="L151" s="89">
        <f t="shared" si="163"/>
        <v>-277.4222222222254</v>
      </c>
      <c r="M151" s="90">
        <f t="shared" si="164"/>
        <v>-1.156600000000001</v>
      </c>
      <c r="N151" s="174">
        <v>0.97609999999999997</v>
      </c>
      <c r="O151" s="175">
        <v>-0.37640000000000001</v>
      </c>
      <c r="P151" s="175">
        <v>0.99629999999999996</v>
      </c>
      <c r="Q151" s="89">
        <f t="shared" si="165"/>
        <v>-15.748953974895377</v>
      </c>
      <c r="R151" s="90">
        <f t="shared" si="166"/>
        <v>-0.13261999999999929</v>
      </c>
      <c r="S151" s="174">
        <v>1.0456000000000001</v>
      </c>
      <c r="T151" s="175">
        <v>-0.1615</v>
      </c>
      <c r="U151" s="175">
        <v>0.90429999999999999</v>
      </c>
      <c r="V151" s="89">
        <f t="shared" si="167"/>
        <v>3.5416666666666603</v>
      </c>
      <c r="W151" s="90">
        <f t="shared" si="168"/>
        <v>-0.11133999999999977</v>
      </c>
      <c r="X151" s="174">
        <v>0.94030000000000002</v>
      </c>
      <c r="Y151" s="175">
        <v>0.73570000000000002</v>
      </c>
      <c r="Z151" s="175">
        <v>0.92900000000000005</v>
      </c>
      <c r="AA151" s="89">
        <f t="shared" si="169"/>
        <v>12.323283082077058</v>
      </c>
      <c r="AB151" s="90">
        <f t="shared" si="172"/>
        <v>0.66406000000000009</v>
      </c>
      <c r="AD151" s="190">
        <f t="shared" si="170"/>
        <v>1.019875012806065</v>
      </c>
      <c r="AE151" s="190">
        <f t="shared" si="171"/>
        <v>1.0587046687227482</v>
      </c>
    </row>
    <row r="152" spans="1:31" x14ac:dyDescent="0.25">
      <c r="A152" s="46"/>
      <c r="B152" s="47"/>
      <c r="C152" s="48">
        <v>2006</v>
      </c>
      <c r="D152" s="49">
        <v>1.0148999999999999</v>
      </c>
      <c r="E152" s="11">
        <v>-0.51</v>
      </c>
      <c r="F152" s="11">
        <v>0.99429999999999996</v>
      </c>
      <c r="G152" s="89">
        <f t="shared" si="111"/>
        <v>34.228187919463288</v>
      </c>
      <c r="H152" s="90">
        <f t="shared" si="162"/>
        <v>-0.73647999999999847</v>
      </c>
      <c r="I152" s="49">
        <v>1.0316000000000001</v>
      </c>
      <c r="J152" s="11">
        <v>-0.92830000000000001</v>
      </c>
      <c r="K152" s="11">
        <v>0.98540000000000005</v>
      </c>
      <c r="L152" s="22">
        <f t="shared" si="163"/>
        <v>29.376582278480946</v>
      </c>
      <c r="M152" s="23">
        <f t="shared" si="164"/>
        <v>-1.5729400000000027</v>
      </c>
      <c r="N152" s="49">
        <v>1.0169999999999999</v>
      </c>
      <c r="O152" s="11">
        <v>-0.53590000000000004</v>
      </c>
      <c r="P152" s="11">
        <v>0.99280000000000002</v>
      </c>
      <c r="Q152" s="29">
        <f t="shared" si="165"/>
        <v>31.523529411764887</v>
      </c>
      <c r="R152" s="30">
        <f t="shared" si="166"/>
        <v>-0.70929999999999893</v>
      </c>
      <c r="S152" s="49">
        <v>1.0548999999999999</v>
      </c>
      <c r="T152" s="11">
        <v>-0.15939999999999999</v>
      </c>
      <c r="U152" s="11">
        <v>0.90080000000000005</v>
      </c>
      <c r="V152" s="101">
        <f t="shared" si="167"/>
        <v>2.9034608378870699</v>
      </c>
      <c r="W152" s="102">
        <f t="shared" si="168"/>
        <v>-9.9010000000000042E-2</v>
      </c>
      <c r="X152" s="49">
        <v>1.0396000000000001</v>
      </c>
      <c r="Y152" s="11">
        <v>0.17660000000000001</v>
      </c>
      <c r="Z152" s="11">
        <v>0.95289999999999997</v>
      </c>
      <c r="AA152" s="114">
        <f t="shared" si="169"/>
        <v>-4.4595959595959505</v>
      </c>
      <c r="AB152" s="115">
        <f t="shared" si="172"/>
        <v>0.2241200000000001</v>
      </c>
      <c r="AC152"/>
      <c r="AD152" s="186">
        <f t="shared" si="170"/>
        <v>1.0143559488692233</v>
      </c>
      <c r="AE152" s="186">
        <f t="shared" si="171"/>
        <v>0.99230473258945751</v>
      </c>
    </row>
    <row r="153" spans="1:31" x14ac:dyDescent="0.25">
      <c r="A153" s="46"/>
      <c r="B153" s="47"/>
      <c r="C153" s="48">
        <v>2007</v>
      </c>
      <c r="D153" s="49">
        <v>1.0106999999999999</v>
      </c>
      <c r="E153" s="11">
        <v>-0.6633</v>
      </c>
      <c r="F153" s="11">
        <v>0.9909</v>
      </c>
      <c r="G153" s="89">
        <f t="shared" si="111"/>
        <v>61.990654205607875</v>
      </c>
      <c r="H153" s="90">
        <f t="shared" si="162"/>
        <v>-0.82593999999999923</v>
      </c>
      <c r="I153" s="49"/>
      <c r="J153" s="11"/>
      <c r="K153" s="11"/>
      <c r="L153" s="22"/>
      <c r="M153" s="23"/>
      <c r="N153" s="49"/>
      <c r="O153" s="11"/>
      <c r="P153" s="11"/>
      <c r="Q153" s="29"/>
      <c r="R153" s="30"/>
      <c r="S153" s="49"/>
      <c r="T153" s="11"/>
      <c r="U153" s="11"/>
      <c r="V153" s="101"/>
      <c r="W153" s="102"/>
      <c r="X153" s="49">
        <v>0.90459999999999996</v>
      </c>
      <c r="Y153" s="11">
        <v>1.0666</v>
      </c>
      <c r="Z153" s="11">
        <v>0.95109999999999995</v>
      </c>
      <c r="AA153" s="114">
        <f t="shared" si="169"/>
        <v>11.180293501048213</v>
      </c>
      <c r="AB153" s="115">
        <f t="shared" si="172"/>
        <v>0.95212000000000008</v>
      </c>
      <c r="AC153"/>
      <c r="AD153" s="185"/>
      <c r="AE153" s="185"/>
    </row>
    <row r="154" spans="1:31" x14ac:dyDescent="0.25">
      <c r="A154" s="50"/>
      <c r="B154" s="51"/>
      <c r="C154" s="82">
        <v>2008</v>
      </c>
      <c r="D154" s="79">
        <v>0.98740000000000006</v>
      </c>
      <c r="E154" s="14">
        <v>-0.5696</v>
      </c>
      <c r="F154" s="14">
        <v>0.99690000000000001</v>
      </c>
      <c r="G154" s="96">
        <f t="shared" si="111"/>
        <v>-45.206349206349408</v>
      </c>
      <c r="H154" s="95">
        <f t="shared" si="162"/>
        <v>-0.37808000000000064</v>
      </c>
      <c r="I154" s="79"/>
      <c r="J154" s="14"/>
      <c r="K154" s="14"/>
      <c r="L154" s="24"/>
      <c r="M154" s="26"/>
      <c r="N154" s="79"/>
      <c r="O154" s="14"/>
      <c r="P154" s="14"/>
      <c r="Q154" s="31"/>
      <c r="R154" s="33"/>
      <c r="S154" s="79"/>
      <c r="T154" s="14"/>
      <c r="U154" s="14"/>
      <c r="V154" s="103"/>
      <c r="W154" s="104"/>
      <c r="X154" s="79">
        <v>1.0027999999999999</v>
      </c>
      <c r="Y154" s="14">
        <v>0.17610000000000001</v>
      </c>
      <c r="Z154" s="14">
        <v>0.90100000000000002</v>
      </c>
      <c r="AA154" s="116">
        <f t="shared" si="169"/>
        <v>-62.892857142859086</v>
      </c>
      <c r="AB154" s="117">
        <f t="shared" si="172"/>
        <v>0.17945999999999973</v>
      </c>
      <c r="AC154"/>
      <c r="AD154" s="185"/>
      <c r="AE154" s="185"/>
    </row>
    <row r="155" spans="1:31" x14ac:dyDescent="0.25">
      <c r="A155" s="73"/>
      <c r="B155" s="80" t="s">
        <v>45</v>
      </c>
      <c r="C155" s="75"/>
      <c r="D155" s="49"/>
      <c r="E155" s="11"/>
      <c r="F155" s="18">
        <f>AVERAGE(F148:F154,F146)</f>
        <v>0.99556250000000002</v>
      </c>
      <c r="G155" s="89"/>
      <c r="H155" s="93">
        <f>AVERAGE(H148:H154,H146)</f>
        <v>4.806749999999993E-2</v>
      </c>
      <c r="I155" s="118">
        <f>AVERAGE(I148:I154,I146)</f>
        <v>0.99049999999999994</v>
      </c>
      <c r="J155" s="11"/>
      <c r="K155" s="18">
        <f>AVERAGE(K148:K154,K146)</f>
        <v>0.98545000000000005</v>
      </c>
      <c r="L155" s="22"/>
      <c r="M155" s="110">
        <f>AVERAGE(M148:M154,M146)</f>
        <v>-0.31635000000000052</v>
      </c>
      <c r="N155" s="118">
        <f>AVERAGE(N148:N154,N146)</f>
        <v>0.98665000000000003</v>
      </c>
      <c r="O155" s="11"/>
      <c r="P155" s="18">
        <f>AVERAGE(P148:P154,P146)</f>
        <v>0.99548333333333339</v>
      </c>
      <c r="Q155" s="29"/>
      <c r="R155" s="108">
        <f>AVERAGE(R148:R154,R146)</f>
        <v>0.26493666666666665</v>
      </c>
      <c r="S155" s="118">
        <f t="shared" ref="S155:T155" si="173">AVERAGE(S148:S154,S146)</f>
        <v>1.0515999999999999</v>
      </c>
      <c r="T155" s="118">
        <f t="shared" si="173"/>
        <v>-0.13403333333333334</v>
      </c>
      <c r="U155" s="18">
        <f>AVERAGE(U148:U154,U146)</f>
        <v>0.90826666666666667</v>
      </c>
      <c r="V155" s="101"/>
      <c r="W155" s="105">
        <f>AVERAGE(W148:W154,W146)</f>
        <v>-7.7273333333333236E-2</v>
      </c>
      <c r="X155" s="118">
        <f>AVERAGE(X148:X154,X146)</f>
        <v>0.98171249999999999</v>
      </c>
      <c r="Y155" s="11"/>
      <c r="Z155" s="18">
        <f>AVERAGE(Z148:Z154,Z146)</f>
        <v>0.92917500000000008</v>
      </c>
      <c r="AA155" s="114"/>
      <c r="AB155" s="118">
        <f>AVERAGE(AB148:AB154,AB146)</f>
        <v>0.61731749999999996</v>
      </c>
      <c r="AC155"/>
      <c r="AD155" s="187">
        <f t="shared" ref="AD155:AE155" si="174">AVERAGE(AD148:AD154,AD146)</f>
        <v>1.0038455780154794</v>
      </c>
      <c r="AE155" s="187">
        <f t="shared" si="174"/>
        <v>1.0006081999736338</v>
      </c>
    </row>
    <row r="156" spans="1:31" x14ac:dyDescent="0.25">
      <c r="A156" s="76"/>
      <c r="B156" s="81" t="s">
        <v>46</v>
      </c>
      <c r="C156" s="78"/>
      <c r="D156" s="79"/>
      <c r="E156" s="14"/>
      <c r="F156" s="19">
        <f>STDEV(F148:F154,F146)</f>
        <v>2.0873342534712329E-3</v>
      </c>
      <c r="G156" s="91"/>
      <c r="H156" s="94">
        <f>STDEV(H148:H154,H146)</f>
        <v>0.68848769408548049</v>
      </c>
      <c r="I156" s="119">
        <f t="shared" ref="I156" si="175">STDEV(I148:I154,I146)</f>
        <v>2.603313273503597E-2</v>
      </c>
      <c r="J156" s="14"/>
      <c r="K156" s="19">
        <f>STDEV(K148:K154,K146)</f>
        <v>1.6146206984923731E-3</v>
      </c>
      <c r="L156" s="24"/>
      <c r="M156" s="111">
        <f>STDEV(M148:M154,M146)</f>
        <v>0.91064955654741364</v>
      </c>
      <c r="N156" s="119">
        <f t="shared" ref="N156" si="176">STDEV(N148:N154,N146)</f>
        <v>1.7935969446896328E-2</v>
      </c>
      <c r="O156" s="14"/>
      <c r="P156" s="19">
        <f>STDEV(P148:P154,P146)</f>
        <v>1.6940090515303163E-3</v>
      </c>
      <c r="Q156" s="31"/>
      <c r="R156" s="109">
        <f>STDEV(R148:R154,R146)</f>
        <v>0.61924807260633907</v>
      </c>
      <c r="S156" s="119">
        <f t="shared" ref="S156:T156" si="177">STDEV(S148:S154,S146)</f>
        <v>3.5668753833011886E-2</v>
      </c>
      <c r="T156" s="119">
        <f t="shared" si="177"/>
        <v>0.32537022400131616</v>
      </c>
      <c r="U156" s="19">
        <f>STDEV(U148:U154,U146)</f>
        <v>8.3389847503557886E-3</v>
      </c>
      <c r="V156" s="103"/>
      <c r="W156" s="106">
        <f>STDEV(W148:W154,W146)</f>
        <v>0.29765091376756542</v>
      </c>
      <c r="X156" s="119">
        <f t="shared" ref="X156" si="178">STDEV(X148:X154,X146)</f>
        <v>4.7122407090470241E-2</v>
      </c>
      <c r="Y156" s="14"/>
      <c r="Z156" s="19">
        <f>STDEV(Z148:Z154,Z146)</f>
        <v>2.3455474536113838E-2</v>
      </c>
      <c r="AA156" s="116"/>
      <c r="AB156" s="119">
        <f>STDEV(AB148:AB154,AB146)</f>
        <v>0.28662338603370907</v>
      </c>
      <c r="AC156"/>
      <c r="AD156" s="188">
        <f t="shared" ref="AD156:AE156" si="179">STDEV(AD148:AD154,AD146)</f>
        <v>1.5030791489569277E-2</v>
      </c>
      <c r="AE156" s="188">
        <f t="shared" si="179"/>
        <v>4.1573294549487529E-2</v>
      </c>
    </row>
    <row r="157" spans="1:31" x14ac:dyDescent="0.25">
      <c r="A157" s="46" t="s">
        <v>29</v>
      </c>
      <c r="B157" s="47" t="s">
        <v>30</v>
      </c>
      <c r="C157" s="48">
        <v>2000</v>
      </c>
      <c r="D157" s="49">
        <v>0.94499999999999995</v>
      </c>
      <c r="E157" s="11">
        <v>1.306</v>
      </c>
      <c r="F157" s="11">
        <v>0.99399999999999999</v>
      </c>
      <c r="G157" s="89">
        <f t="shared" si="111"/>
        <v>23.745454545454525</v>
      </c>
      <c r="H157" s="90">
        <f t="shared" ref="H157:H170" si="180">(H$3-(D157*H$3+E157))</f>
        <v>-2.1419999999999995</v>
      </c>
      <c r="I157" s="49">
        <v>0.91900000000000004</v>
      </c>
      <c r="J157" s="11">
        <v>0.28599999999999998</v>
      </c>
      <c r="K157" s="11">
        <v>0.97299999999999998</v>
      </c>
      <c r="L157" s="22">
        <f t="shared" ref="L157:L163" si="181">J157/(1-I157)</f>
        <v>3.5308641975308657</v>
      </c>
      <c r="M157" s="23">
        <f t="shared" ref="M157:M163" si="182">(M$3-(I157*M$3+J157))</f>
        <v>-1.9384000000000015</v>
      </c>
      <c r="N157" s="49">
        <v>1.002</v>
      </c>
      <c r="O157" s="11">
        <v>2.0739999999999998</v>
      </c>
      <c r="P157" s="11">
        <v>0.997</v>
      </c>
      <c r="Q157" s="29">
        <f t="shared" ref="Q157:Q163" si="183">O157/(1-N157)</f>
        <v>-1036.9999999999991</v>
      </c>
      <c r="R157" s="30">
        <f t="shared" ref="R157:R163" si="184">(R$3-(N157*R$3+O157))</f>
        <v>-2.0535999999999994</v>
      </c>
      <c r="S157" s="49">
        <v>1.1178999999999999</v>
      </c>
      <c r="T157" s="11">
        <v>0.15</v>
      </c>
      <c r="U157" s="11">
        <v>0.873</v>
      </c>
      <c r="V157" s="101">
        <f t="shared" ref="V157:V163" si="185">T157/(1-S157)</f>
        <v>-1.2722646310432582</v>
      </c>
      <c r="W157" s="102">
        <f t="shared" ref="W157:W163" si="186">(W$3-(S157*W$3+T157))</f>
        <v>-0.27968999999999977</v>
      </c>
      <c r="X157" s="49">
        <v>0.99</v>
      </c>
      <c r="Y157" s="11">
        <v>1.1990000000000001</v>
      </c>
      <c r="Z157" s="11">
        <v>0.85599999999999998</v>
      </c>
      <c r="AA157" s="114">
        <f t="shared" ref="AA157:AA170" si="187">Y157/(1-X157)</f>
        <v>119.89999999999991</v>
      </c>
      <c r="AB157" s="115">
        <f>-(AB$3-(X157*AB$3+Y157))</f>
        <v>1.1870000000000001</v>
      </c>
      <c r="AC157"/>
      <c r="AD157" s="186">
        <f t="shared" ref="AD157:AD163" si="188">I157/N157</f>
        <v>0.91716566866267468</v>
      </c>
      <c r="AE157" s="186">
        <f t="shared" ref="AE157:AE163" si="189">I157/X157</f>
        <v>0.92828282828282838</v>
      </c>
    </row>
    <row r="158" spans="1:31" x14ac:dyDescent="0.25">
      <c r="A158" s="46"/>
      <c r="B158" s="47"/>
      <c r="C158" s="48">
        <v>2001</v>
      </c>
      <c r="D158" s="49">
        <v>0.99490000000000001</v>
      </c>
      <c r="E158" s="11">
        <v>0.54279999999999995</v>
      </c>
      <c r="F158" s="11">
        <v>0.98519999999999996</v>
      </c>
      <c r="G158" s="89">
        <f t="shared" si="111"/>
        <v>106.43137254901974</v>
      </c>
      <c r="H158" s="90">
        <f t="shared" si="180"/>
        <v>-0.62031999999999954</v>
      </c>
      <c r="I158" s="49">
        <v>0.9889</v>
      </c>
      <c r="J158" s="11">
        <v>1.6899999999999998E-2</v>
      </c>
      <c r="K158" s="11">
        <v>0.97060000000000002</v>
      </c>
      <c r="L158" s="22">
        <f t="shared" si="181"/>
        <v>1.5225225225225225</v>
      </c>
      <c r="M158" s="23">
        <f t="shared" si="182"/>
        <v>-0.24333999999999989</v>
      </c>
      <c r="N158" s="49">
        <v>0.98370000000000002</v>
      </c>
      <c r="O158" s="11">
        <v>1.5555000000000001</v>
      </c>
      <c r="P158" s="11">
        <v>0.99180000000000001</v>
      </c>
      <c r="Q158" s="29">
        <f t="shared" si="183"/>
        <v>95.429447852760859</v>
      </c>
      <c r="R158" s="30">
        <f t="shared" si="184"/>
        <v>-1.7217599999999997</v>
      </c>
      <c r="S158" s="49">
        <v>1.1268</v>
      </c>
      <c r="T158" s="11">
        <v>-0.12759999999999999</v>
      </c>
      <c r="U158" s="11">
        <v>0.83689999999999998</v>
      </c>
      <c r="V158" s="101">
        <f t="shared" si="185"/>
        <v>1.006309148264984</v>
      </c>
      <c r="W158" s="102">
        <f t="shared" si="186"/>
        <v>-1.1880000000000113E-2</v>
      </c>
      <c r="X158" s="49">
        <v>0.94720000000000004</v>
      </c>
      <c r="Y158" s="11">
        <v>0.98719999999999997</v>
      </c>
      <c r="Z158" s="11">
        <v>0.93279999999999996</v>
      </c>
      <c r="AA158" s="114">
        <f t="shared" si="187"/>
        <v>18.69696969696971</v>
      </c>
      <c r="AB158" s="115">
        <f t="shared" ref="AB158:AB170" si="190">-(AB$3-(X158*AB$3+Y158))</f>
        <v>0.92383999999999999</v>
      </c>
      <c r="AC158"/>
      <c r="AD158" s="186">
        <f t="shared" si="188"/>
        <v>1.0052861644810409</v>
      </c>
      <c r="AE158" s="186">
        <f>I158/X158</f>
        <v>1.0440244932432432</v>
      </c>
    </row>
    <row r="159" spans="1:31" x14ac:dyDescent="0.25">
      <c r="A159" s="46"/>
      <c r="B159" s="47"/>
      <c r="C159" s="48">
        <v>2002</v>
      </c>
      <c r="D159" s="49">
        <v>0.94350000000000001</v>
      </c>
      <c r="E159" s="11">
        <v>0.19470000000000001</v>
      </c>
      <c r="F159" s="11">
        <v>0.99399999999999999</v>
      </c>
      <c r="G159" s="89">
        <f t="shared" si="111"/>
        <v>3.4460176991150449</v>
      </c>
      <c r="H159" s="90">
        <f t="shared" si="180"/>
        <v>-1.0534999999999997</v>
      </c>
      <c r="I159" s="49">
        <v>0.95199999999999996</v>
      </c>
      <c r="J159" s="11">
        <v>-0.8367</v>
      </c>
      <c r="K159" s="11">
        <v>0.97889999999999999</v>
      </c>
      <c r="L159" s="22">
        <f t="shared" si="181"/>
        <v>-17.431249999999984</v>
      </c>
      <c r="M159" s="23">
        <f t="shared" si="182"/>
        <v>-0.14250000000000185</v>
      </c>
      <c r="N159" s="49">
        <v>0.97040000000000004</v>
      </c>
      <c r="O159" s="11">
        <v>0.55649999999999999</v>
      </c>
      <c r="P159" s="11">
        <v>0.99039999999999995</v>
      </c>
      <c r="Q159" s="29">
        <f t="shared" si="183"/>
        <v>18.800675675675702</v>
      </c>
      <c r="R159" s="30">
        <f t="shared" si="184"/>
        <v>-0.85841999999999885</v>
      </c>
      <c r="S159" s="49">
        <v>0.99739999999999995</v>
      </c>
      <c r="T159" s="11">
        <v>1.2801</v>
      </c>
      <c r="U159" s="11">
        <v>0.82930000000000004</v>
      </c>
      <c r="V159" s="101">
        <f t="shared" si="185"/>
        <v>492.346153846145</v>
      </c>
      <c r="W159" s="102">
        <f t="shared" si="186"/>
        <v>-1.2772399999999999</v>
      </c>
      <c r="X159" s="49">
        <v>0.95340000000000003</v>
      </c>
      <c r="Y159" s="11">
        <v>0.96630000000000005</v>
      </c>
      <c r="Z159" s="11">
        <v>0.9345</v>
      </c>
      <c r="AA159" s="114">
        <f t="shared" si="187"/>
        <v>20.736051502145934</v>
      </c>
      <c r="AB159" s="115">
        <f t="shared" si="190"/>
        <v>0.91038000000000019</v>
      </c>
      <c r="AC159"/>
      <c r="AD159" s="186">
        <f t="shared" si="188"/>
        <v>0.98103874690849124</v>
      </c>
      <c r="AE159" s="186">
        <f t="shared" si="189"/>
        <v>0.99853157121879577</v>
      </c>
    </row>
    <row r="160" spans="1:31" x14ac:dyDescent="0.25">
      <c r="A160" s="46"/>
      <c r="B160" s="47"/>
      <c r="C160" s="48">
        <v>2003</v>
      </c>
      <c r="D160" s="49">
        <v>0.97870000000000001</v>
      </c>
      <c r="E160" s="11">
        <v>0.58350000000000002</v>
      </c>
      <c r="F160" s="11">
        <v>0.99519999999999997</v>
      </c>
      <c r="G160" s="89">
        <f t="shared" si="111"/>
        <v>27.394366197183118</v>
      </c>
      <c r="H160" s="90">
        <f t="shared" si="180"/>
        <v>-0.90726000000000084</v>
      </c>
      <c r="I160" s="49">
        <v>0.98419999999999996</v>
      </c>
      <c r="J160" s="11">
        <v>-0.1825</v>
      </c>
      <c r="K160" s="11">
        <v>0.97919999999999996</v>
      </c>
      <c r="L160" s="22">
        <f t="shared" si="181"/>
        <v>-11.550632911392379</v>
      </c>
      <c r="M160" s="23">
        <f t="shared" si="182"/>
        <v>-0.13982000000000028</v>
      </c>
      <c r="N160" s="49">
        <v>0.98770000000000002</v>
      </c>
      <c r="O160" s="11">
        <v>1.2182999999999999</v>
      </c>
      <c r="P160" s="11">
        <v>0.99390000000000001</v>
      </c>
      <c r="Q160" s="29">
        <f t="shared" si="183"/>
        <v>99.048780487805047</v>
      </c>
      <c r="R160" s="30">
        <f t="shared" si="184"/>
        <v>-1.3437599999999996</v>
      </c>
      <c r="S160" s="49">
        <v>1.1128</v>
      </c>
      <c r="T160" s="11">
        <v>2.4299999999999999E-2</v>
      </c>
      <c r="U160" s="11">
        <v>0.86150000000000004</v>
      </c>
      <c r="V160" s="101">
        <f t="shared" si="185"/>
        <v>-0.21542553191489358</v>
      </c>
      <c r="W160" s="102">
        <f t="shared" si="186"/>
        <v>-0.14837999999999996</v>
      </c>
      <c r="X160" s="49">
        <v>1.0226</v>
      </c>
      <c r="Y160" s="11">
        <v>-9.6100000000000005E-2</v>
      </c>
      <c r="Z160" s="11">
        <v>0.88090000000000002</v>
      </c>
      <c r="AA160" s="114">
        <f t="shared" si="187"/>
        <v>4.2522123893805404</v>
      </c>
      <c r="AB160" s="115">
        <f t="shared" si="190"/>
        <v>-6.8980000000000041E-2</v>
      </c>
      <c r="AC160"/>
      <c r="AD160" s="186">
        <f t="shared" si="188"/>
        <v>0.99645641389085748</v>
      </c>
      <c r="AE160" s="186">
        <f t="shared" si="189"/>
        <v>0.96244866027772347</v>
      </c>
    </row>
    <row r="161" spans="1:31" x14ac:dyDescent="0.25">
      <c r="A161" s="46"/>
      <c r="B161" s="47"/>
      <c r="C161" s="48">
        <v>2004</v>
      </c>
      <c r="D161" s="49">
        <v>0.96879999999999999</v>
      </c>
      <c r="E161" s="11">
        <v>-0.13270000000000001</v>
      </c>
      <c r="F161" s="11">
        <v>0.99270000000000003</v>
      </c>
      <c r="G161" s="89">
        <f t="shared" si="111"/>
        <v>-4.2532051282051277</v>
      </c>
      <c r="H161" s="90">
        <f t="shared" si="180"/>
        <v>-0.34154000000000018</v>
      </c>
      <c r="I161" s="49">
        <v>0.97750000000000004</v>
      </c>
      <c r="J161" s="11">
        <v>-1.1144000000000001</v>
      </c>
      <c r="K161" s="11">
        <v>0.97940000000000005</v>
      </c>
      <c r="L161" s="22">
        <f t="shared" si="181"/>
        <v>-49.528888888888972</v>
      </c>
      <c r="M161" s="23">
        <f t="shared" si="182"/>
        <v>0.6554000000000002</v>
      </c>
      <c r="N161" s="49">
        <v>0.97819999999999996</v>
      </c>
      <c r="O161" s="11">
        <v>0.35620000000000002</v>
      </c>
      <c r="P161" s="11">
        <v>0.9909</v>
      </c>
      <c r="Q161" s="29">
        <f t="shared" si="183"/>
        <v>16.339449541284374</v>
      </c>
      <c r="R161" s="30">
        <f t="shared" si="184"/>
        <v>-0.57855999999999952</v>
      </c>
      <c r="S161" s="49">
        <v>1.131</v>
      </c>
      <c r="T161" s="11">
        <v>-0.1797</v>
      </c>
      <c r="U161" s="11">
        <v>0.88</v>
      </c>
      <c r="V161" s="101">
        <f t="shared" si="185"/>
        <v>1.3717557251908397</v>
      </c>
      <c r="W161" s="102">
        <f t="shared" si="186"/>
        <v>3.5599999999999854E-2</v>
      </c>
      <c r="X161" s="49">
        <v>0.94650000000000001</v>
      </c>
      <c r="Y161" s="11">
        <v>1.0972</v>
      </c>
      <c r="Z161" s="11">
        <v>0.98699999999999999</v>
      </c>
      <c r="AA161" s="114">
        <f t="shared" si="187"/>
        <v>20.508411214953274</v>
      </c>
      <c r="AB161" s="115">
        <f t="shared" si="190"/>
        <v>1.0329999999999997</v>
      </c>
      <c r="AC161"/>
      <c r="AD161" s="186">
        <f t="shared" si="188"/>
        <v>0.99928439991821716</v>
      </c>
      <c r="AE161" s="186">
        <f t="shared" si="189"/>
        <v>1.0327522451135764</v>
      </c>
    </row>
    <row r="162" spans="1:31" x14ac:dyDescent="0.25">
      <c r="A162" s="46"/>
      <c r="B162" s="47"/>
      <c r="C162" s="48">
        <v>2005</v>
      </c>
      <c r="D162" s="49">
        <v>0.97130000000000005</v>
      </c>
      <c r="E162" s="11">
        <v>-0.58299999999999996</v>
      </c>
      <c r="F162" s="11">
        <v>0.99170000000000003</v>
      </c>
      <c r="G162" s="89">
        <f t="shared" ref="G162:G175" si="191">E162/(1-D162)</f>
        <v>-20.313588850174252</v>
      </c>
      <c r="H162" s="90">
        <f t="shared" si="180"/>
        <v>0.14676000000000045</v>
      </c>
      <c r="I162" s="49">
        <v>0.99180000000000001</v>
      </c>
      <c r="J162" s="11">
        <v>-1.8122</v>
      </c>
      <c r="K162" s="11">
        <v>0.97009999999999996</v>
      </c>
      <c r="L162" s="22">
        <f t="shared" si="181"/>
        <v>-221.0000000000004</v>
      </c>
      <c r="M162" s="23">
        <f t="shared" si="182"/>
        <v>1.6449200000000026</v>
      </c>
      <c r="N162" s="49">
        <v>0.99339999999999995</v>
      </c>
      <c r="O162" s="11">
        <v>-0.1275</v>
      </c>
      <c r="P162" s="11">
        <v>0.98870000000000002</v>
      </c>
      <c r="Q162" s="29">
        <f t="shared" si="183"/>
        <v>-19.318181818181671</v>
      </c>
      <c r="R162" s="30">
        <f t="shared" si="184"/>
        <v>6.0179999999999012E-2</v>
      </c>
      <c r="S162" s="49">
        <v>1.1383000000000001</v>
      </c>
      <c r="T162" s="11">
        <v>1.3100000000000001E-2</v>
      </c>
      <c r="U162" s="11">
        <v>0.85470000000000002</v>
      </c>
      <c r="V162" s="101">
        <f t="shared" si="185"/>
        <v>-9.4721619667389678E-2</v>
      </c>
      <c r="W162" s="102">
        <f t="shared" si="186"/>
        <v>-0.16523000000000021</v>
      </c>
      <c r="X162" s="49">
        <v>0.98060000000000003</v>
      </c>
      <c r="Y162" s="11">
        <v>0.59050000000000002</v>
      </c>
      <c r="Z162" s="11">
        <v>0.86990000000000001</v>
      </c>
      <c r="AA162" s="114">
        <f t="shared" si="187"/>
        <v>30.43814432989695</v>
      </c>
      <c r="AB162" s="115">
        <f t="shared" si="190"/>
        <v>0.56722000000000006</v>
      </c>
      <c r="AC162"/>
      <c r="AD162" s="186">
        <f t="shared" si="188"/>
        <v>0.99838936984095039</v>
      </c>
      <c r="AE162" s="186">
        <f t="shared" si="189"/>
        <v>1.0114215786253313</v>
      </c>
    </row>
    <row r="163" spans="1:31" x14ac:dyDescent="0.25">
      <c r="A163" s="46"/>
      <c r="B163" s="47"/>
      <c r="C163" s="48">
        <v>2006</v>
      </c>
      <c r="D163" s="49">
        <v>1.0021</v>
      </c>
      <c r="E163" s="11">
        <v>-0.20660000000000001</v>
      </c>
      <c r="F163" s="11">
        <v>0.9899</v>
      </c>
      <c r="G163" s="89">
        <f t="shared" si="191"/>
        <v>98.38095238095282</v>
      </c>
      <c r="H163" s="90">
        <f t="shared" si="180"/>
        <v>0.2385199999999994</v>
      </c>
      <c r="I163" s="49">
        <v>1.0250999999999999</v>
      </c>
      <c r="J163" s="11">
        <v>-1.2198</v>
      </c>
      <c r="K163" s="11">
        <v>0.9708</v>
      </c>
      <c r="L163" s="22">
        <f t="shared" si="181"/>
        <v>48.597609561753181</v>
      </c>
      <c r="M163" s="23">
        <f t="shared" si="182"/>
        <v>1.7318399999999983</v>
      </c>
      <c r="N163" s="49">
        <v>1.0170999999999999</v>
      </c>
      <c r="O163" s="11">
        <v>-2.2200000000000001E-2</v>
      </c>
      <c r="P163" s="11">
        <v>0.9909</v>
      </c>
      <c r="Q163" s="29">
        <f t="shared" si="183"/>
        <v>1.298245614035096</v>
      </c>
      <c r="R163" s="30">
        <f t="shared" si="184"/>
        <v>0.19661999999999935</v>
      </c>
      <c r="S163" s="49">
        <v>1.1165</v>
      </c>
      <c r="T163" s="11">
        <v>1.04E-2</v>
      </c>
      <c r="U163" s="11">
        <v>0.85799999999999998</v>
      </c>
      <c r="V163" s="101">
        <f t="shared" si="185"/>
        <v>-8.9270386266094376E-2</v>
      </c>
      <c r="W163" s="102">
        <f t="shared" si="186"/>
        <v>-0.13854999999999995</v>
      </c>
      <c r="X163" s="49">
        <v>0.94950000000000001</v>
      </c>
      <c r="Y163" s="11">
        <v>0.93930000000000002</v>
      </c>
      <c r="Z163" s="11">
        <v>0.89459999999999995</v>
      </c>
      <c r="AA163" s="114">
        <f t="shared" si="187"/>
        <v>18.600000000000005</v>
      </c>
      <c r="AB163" s="115">
        <f t="shared" si="190"/>
        <v>0.87870000000000004</v>
      </c>
      <c r="AC163"/>
      <c r="AD163" s="186">
        <f t="shared" si="188"/>
        <v>1.0078654999508407</v>
      </c>
      <c r="AE163" s="186">
        <f t="shared" si="189"/>
        <v>1.0796208530805687</v>
      </c>
    </row>
    <row r="164" spans="1:31" x14ac:dyDescent="0.25">
      <c r="A164" s="46"/>
      <c r="B164" s="47"/>
      <c r="C164" s="48">
        <v>2007</v>
      </c>
      <c r="D164" s="49">
        <v>0.99729999999999996</v>
      </c>
      <c r="E164" s="11">
        <v>-1.0851999999999999</v>
      </c>
      <c r="F164" s="11">
        <v>0.98250000000000004</v>
      </c>
      <c r="G164" s="89">
        <f t="shared" si="191"/>
        <v>-401.92592592592058</v>
      </c>
      <c r="H164" s="90">
        <f t="shared" si="180"/>
        <v>1.044159999999998</v>
      </c>
      <c r="I164" s="49"/>
      <c r="J164" s="11"/>
      <c r="K164" s="11"/>
      <c r="L164" s="22"/>
      <c r="M164" s="23"/>
      <c r="N164" s="49"/>
      <c r="O164" s="11"/>
      <c r="P164" s="11"/>
      <c r="Q164" s="29"/>
      <c r="R164" s="30"/>
      <c r="S164" s="49"/>
      <c r="T164" s="11"/>
      <c r="U164" s="11"/>
      <c r="V164" s="101"/>
      <c r="W164" s="102"/>
      <c r="X164" s="49">
        <v>0.93279999999999996</v>
      </c>
      <c r="Y164" s="11">
        <v>0.94979999999999998</v>
      </c>
      <c r="Z164" s="11">
        <v>0.89900000000000002</v>
      </c>
      <c r="AA164" s="114">
        <f t="shared" si="187"/>
        <v>14.133928571428564</v>
      </c>
      <c r="AB164" s="115">
        <f t="shared" si="190"/>
        <v>0.86916000000000015</v>
      </c>
      <c r="AC164"/>
      <c r="AD164" s="185"/>
      <c r="AE164" s="185"/>
    </row>
    <row r="165" spans="1:31" x14ac:dyDescent="0.25">
      <c r="A165" s="46"/>
      <c r="B165" s="47"/>
      <c r="C165" s="48">
        <v>2008</v>
      </c>
      <c r="D165" s="49">
        <v>1.0009999999999999</v>
      </c>
      <c r="E165" s="11">
        <v>-0.9536</v>
      </c>
      <c r="F165" s="11">
        <v>0.99529999999999996</v>
      </c>
      <c r="G165" s="89">
        <f t="shared" si="191"/>
        <v>953.60000000010507</v>
      </c>
      <c r="H165" s="90">
        <f t="shared" si="180"/>
        <v>0.96879999999999811</v>
      </c>
      <c r="I165" s="49"/>
      <c r="J165" s="11"/>
      <c r="K165" s="11"/>
      <c r="L165" s="22"/>
      <c r="M165" s="23"/>
      <c r="N165" s="49"/>
      <c r="O165" s="11"/>
      <c r="P165" s="11"/>
      <c r="Q165" s="29"/>
      <c r="R165" s="30"/>
      <c r="S165" s="49"/>
      <c r="T165" s="11"/>
      <c r="U165" s="11"/>
      <c r="V165" s="101"/>
      <c r="W165" s="102"/>
      <c r="X165" s="49">
        <v>1.0073000000000001</v>
      </c>
      <c r="Y165" s="11">
        <v>0.57220000000000004</v>
      </c>
      <c r="Z165" s="11">
        <v>0.77049999999999996</v>
      </c>
      <c r="AA165" s="114">
        <f t="shared" si="187"/>
        <v>-78.383561643834724</v>
      </c>
      <c r="AB165" s="115">
        <f t="shared" si="190"/>
        <v>0.58096000000000014</v>
      </c>
      <c r="AC165"/>
      <c r="AD165" s="185"/>
      <c r="AE165" s="185"/>
    </row>
    <row r="166" spans="1:31" x14ac:dyDescent="0.25">
      <c r="A166" s="46"/>
      <c r="B166" s="47"/>
      <c r="C166" s="48">
        <v>2009</v>
      </c>
      <c r="D166" s="49">
        <v>1.0074000000000001</v>
      </c>
      <c r="E166" s="11">
        <v>-0.45419999999999999</v>
      </c>
      <c r="F166" s="11">
        <v>0.99390000000000001</v>
      </c>
      <c r="G166" s="89">
        <f t="shared" si="191"/>
        <v>61.378378378377768</v>
      </c>
      <c r="H166" s="90">
        <f t="shared" si="180"/>
        <v>0.56668000000000163</v>
      </c>
      <c r="I166" s="49"/>
      <c r="J166" s="11"/>
      <c r="K166" s="11"/>
      <c r="L166" s="22"/>
      <c r="M166" s="23"/>
      <c r="N166" s="49"/>
      <c r="O166" s="11"/>
      <c r="P166" s="11"/>
      <c r="Q166" s="29"/>
      <c r="R166" s="30"/>
      <c r="S166" s="49"/>
      <c r="T166" s="11"/>
      <c r="U166" s="11"/>
      <c r="V166" s="101"/>
      <c r="W166" s="102"/>
      <c r="X166" s="49">
        <v>0.94669999999999999</v>
      </c>
      <c r="Y166" s="11">
        <v>1.0831999999999999</v>
      </c>
      <c r="Z166" s="11">
        <v>0.82169999999999999</v>
      </c>
      <c r="AA166" s="114">
        <f t="shared" si="187"/>
        <v>20.322701688555341</v>
      </c>
      <c r="AB166" s="115">
        <f t="shared" si="190"/>
        <v>1.0192400000000001</v>
      </c>
      <c r="AC166"/>
      <c r="AD166" s="185"/>
      <c r="AE166" s="185"/>
    </row>
    <row r="167" spans="1:31" x14ac:dyDescent="0.25">
      <c r="A167" s="46"/>
      <c r="B167" s="47"/>
      <c r="C167" s="48">
        <v>2010</v>
      </c>
      <c r="D167" s="49">
        <v>0.98329999999999995</v>
      </c>
      <c r="E167" s="11">
        <v>-0.60929999999999995</v>
      </c>
      <c r="F167" s="11">
        <v>0.98609999999999998</v>
      </c>
      <c r="G167" s="89">
        <f t="shared" si="191"/>
        <v>-36.485029940119652</v>
      </c>
      <c r="H167" s="90">
        <f t="shared" si="180"/>
        <v>0.355459999999999</v>
      </c>
      <c r="I167" s="49"/>
      <c r="J167" s="11"/>
      <c r="K167" s="11"/>
      <c r="L167" s="22"/>
      <c r="M167" s="23"/>
      <c r="N167" s="49"/>
      <c r="O167" s="11"/>
      <c r="P167" s="11"/>
      <c r="Q167" s="29"/>
      <c r="R167" s="30"/>
      <c r="S167" s="49"/>
      <c r="T167" s="11"/>
      <c r="U167" s="11"/>
      <c r="V167" s="101"/>
      <c r="W167" s="102"/>
      <c r="X167" s="49">
        <v>1.0339</v>
      </c>
      <c r="Y167" s="11">
        <v>-0.39119999999999999</v>
      </c>
      <c r="Z167" s="11">
        <v>0.82089999999999996</v>
      </c>
      <c r="AA167" s="114">
        <f t="shared" si="187"/>
        <v>11.539823008849543</v>
      </c>
      <c r="AB167" s="115">
        <f t="shared" si="190"/>
        <v>-0.35051999999999994</v>
      </c>
      <c r="AC167"/>
      <c r="AD167" s="185"/>
      <c r="AE167" s="185"/>
    </row>
    <row r="168" spans="1:31" x14ac:dyDescent="0.25">
      <c r="A168" s="46"/>
      <c r="B168" s="47"/>
      <c r="C168" s="48">
        <v>2011</v>
      </c>
      <c r="D168" s="49">
        <v>0.96809999999999996</v>
      </c>
      <c r="E168" s="11">
        <v>3.95E-2</v>
      </c>
      <c r="F168" s="11">
        <v>0.99229999999999996</v>
      </c>
      <c r="G168" s="89">
        <f t="shared" si="191"/>
        <v>1.2382445141065817</v>
      </c>
      <c r="H168" s="90">
        <f t="shared" si="180"/>
        <v>-0.52438000000000073</v>
      </c>
      <c r="I168" s="49"/>
      <c r="J168" s="11"/>
      <c r="K168" s="11"/>
      <c r="L168" s="22"/>
      <c r="M168" s="23"/>
      <c r="N168" s="49"/>
      <c r="O168" s="11"/>
      <c r="P168" s="11"/>
      <c r="Q168" s="29"/>
      <c r="R168" s="30"/>
      <c r="S168" s="49"/>
      <c r="T168" s="11"/>
      <c r="U168" s="11"/>
      <c r="V168" s="101"/>
      <c r="W168" s="102"/>
      <c r="X168" s="49">
        <v>0.87070000000000003</v>
      </c>
      <c r="Y168" s="11">
        <v>1.7029000000000001</v>
      </c>
      <c r="Z168" s="11">
        <v>0.83520000000000005</v>
      </c>
      <c r="AA168" s="114">
        <f t="shared" si="187"/>
        <v>13.170146945088945</v>
      </c>
      <c r="AB168" s="115">
        <f t="shared" si="190"/>
        <v>1.5477400000000003</v>
      </c>
      <c r="AC168"/>
      <c r="AD168" s="185"/>
      <c r="AE168" s="185"/>
    </row>
    <row r="169" spans="1:31" x14ac:dyDescent="0.25">
      <c r="A169" s="46"/>
      <c r="B169" s="47"/>
      <c r="C169" s="48">
        <v>2012</v>
      </c>
      <c r="D169" s="49">
        <v>0.97860000000000003</v>
      </c>
      <c r="E169" s="11">
        <v>0.21440000000000001</v>
      </c>
      <c r="F169" s="11">
        <v>0.98870000000000002</v>
      </c>
      <c r="G169" s="89">
        <f t="shared" si="191"/>
        <v>10.018691588785058</v>
      </c>
      <c r="H169" s="90">
        <f t="shared" si="180"/>
        <v>-0.53967999999999883</v>
      </c>
      <c r="I169" s="49"/>
      <c r="J169" s="11"/>
      <c r="K169" s="11"/>
      <c r="L169" s="22"/>
      <c r="M169" s="23"/>
      <c r="N169" s="49"/>
      <c r="O169" s="11"/>
      <c r="P169" s="11"/>
      <c r="Q169" s="29"/>
      <c r="R169" s="30"/>
      <c r="S169" s="49"/>
      <c r="T169" s="11"/>
      <c r="U169" s="11"/>
      <c r="V169" s="101"/>
      <c r="W169" s="102"/>
      <c r="X169" s="49">
        <v>0.2424</v>
      </c>
      <c r="Y169" s="11">
        <v>8.5271000000000008</v>
      </c>
      <c r="Z169" s="11">
        <v>5.8099999999999999E-2</v>
      </c>
      <c r="AA169" s="114">
        <f t="shared" si="187"/>
        <v>11.255411826821542</v>
      </c>
      <c r="AB169" s="115">
        <f t="shared" si="190"/>
        <v>7.6179800000000002</v>
      </c>
      <c r="AC169"/>
      <c r="AD169" s="185"/>
      <c r="AE169" s="185"/>
    </row>
    <row r="170" spans="1:31" x14ac:dyDescent="0.25">
      <c r="A170" s="50"/>
      <c r="B170" s="51"/>
      <c r="C170" s="82">
        <v>2013</v>
      </c>
      <c r="D170" s="79">
        <v>0.99509999999999998</v>
      </c>
      <c r="E170" s="14">
        <v>-0.60289999999999999</v>
      </c>
      <c r="F170" s="14">
        <v>0.99509999999999998</v>
      </c>
      <c r="G170" s="91">
        <f t="shared" si="191"/>
        <v>-123.04081632653022</v>
      </c>
      <c r="H170" s="92">
        <f t="shared" si="180"/>
        <v>0.52842000000000056</v>
      </c>
      <c r="I170" s="79"/>
      <c r="J170" s="14"/>
      <c r="K170" s="14"/>
      <c r="L170" s="24"/>
      <c r="M170" s="25"/>
      <c r="N170" s="79"/>
      <c r="O170" s="14"/>
      <c r="P170" s="14"/>
      <c r="Q170" s="31"/>
      <c r="R170" s="32"/>
      <c r="S170" s="79"/>
      <c r="T170" s="14"/>
      <c r="U170" s="14"/>
      <c r="V170" s="103"/>
      <c r="W170" s="107"/>
      <c r="X170" s="79">
        <v>0.48899999999999999</v>
      </c>
      <c r="Y170" s="14">
        <v>7.4843000000000002</v>
      </c>
      <c r="Z170" s="14">
        <v>9.2700000000000005E-2</v>
      </c>
      <c r="AA170" s="116">
        <f t="shared" si="187"/>
        <v>14.646379647749511</v>
      </c>
      <c r="AB170" s="120">
        <f t="shared" si="190"/>
        <v>6.8710999999999993</v>
      </c>
      <c r="AC170"/>
      <c r="AD170" s="185"/>
      <c r="AE170" s="185"/>
    </row>
    <row r="171" spans="1:31" x14ac:dyDescent="0.25">
      <c r="A171" s="73"/>
      <c r="B171" s="80" t="s">
        <v>45</v>
      </c>
      <c r="C171" s="75"/>
      <c r="D171" s="49"/>
      <c r="E171" s="11"/>
      <c r="F171" s="18">
        <f>GEOMEAN(F157:F170)</f>
        <v>0.99117775670213171</v>
      </c>
      <c r="G171" s="89"/>
      <c r="H171" s="93">
        <f>AVERAGE(H157:H170)</f>
        <v>-0.16284857142857159</v>
      </c>
      <c r="I171" s="118">
        <f>AVERAGE(I157:I168)</f>
        <v>0.97692857142857137</v>
      </c>
      <c r="J171" s="11"/>
      <c r="K171" s="18">
        <f>GEOMEAN(K157:K170)</f>
        <v>0.97456293560931107</v>
      </c>
      <c r="L171" s="22"/>
      <c r="M171" s="110">
        <f>AVERAGE(M157:M170)</f>
        <v>0.22401428571428536</v>
      </c>
      <c r="N171" s="118">
        <f>AVERAGE(N157:N168)</f>
        <v>0.99035714285714305</v>
      </c>
      <c r="O171" s="11"/>
      <c r="P171" s="18">
        <f>GEOMEAN(P157:P170)</f>
        <v>0.99193965761938241</v>
      </c>
      <c r="Q171" s="29"/>
      <c r="R171" s="108">
        <f>AVERAGE(R157:R170)</f>
        <v>-0.89989999999999981</v>
      </c>
      <c r="S171" s="118">
        <f>AVERAGE(S157:S168)</f>
        <v>1.1058142857142859</v>
      </c>
      <c r="T171" s="118">
        <f>AVERAGE(T157:T168)</f>
        <v>0.16722857142857145</v>
      </c>
      <c r="U171" s="18">
        <f>GEOMEAN(U157:U170)</f>
        <v>0.85603437232375501</v>
      </c>
      <c r="V171" s="101"/>
      <c r="W171" s="105">
        <f>AVERAGE(W157:W170)</f>
        <v>-0.28362428571428572</v>
      </c>
      <c r="X171" s="118">
        <f>AVERAGE(X157:X168)</f>
        <v>0.96509999999999996</v>
      </c>
      <c r="Y171" s="11"/>
      <c r="Z171" s="18">
        <f>GEOMEAN(Z157:Z168)</f>
        <v>0.87339190665667887</v>
      </c>
      <c r="AA171" s="114"/>
      <c r="AB171" s="118">
        <f>AVERAGE(AB157:AB168)</f>
        <v>0.75814500000000018</v>
      </c>
      <c r="AC171"/>
      <c r="AD171" s="187">
        <f>AVERAGE(AD157:AD168)</f>
        <v>0.98649803766472466</v>
      </c>
      <c r="AE171" s="187">
        <f>AVERAGE(AE157:AE168)</f>
        <v>1.0081546042631524</v>
      </c>
    </row>
    <row r="172" spans="1:31" x14ac:dyDescent="0.25">
      <c r="A172" s="76"/>
      <c r="B172" s="81" t="s">
        <v>46</v>
      </c>
      <c r="C172" s="78"/>
      <c r="D172" s="79"/>
      <c r="E172" s="14"/>
      <c r="F172" s="19">
        <f>STDEV(F157:F170)</f>
        <v>4.1169176563311208E-3</v>
      </c>
      <c r="G172" s="91"/>
      <c r="H172" s="94">
        <f>STDEV(H157:H170)</f>
        <v>0.87931471050215781</v>
      </c>
      <c r="I172" s="119">
        <f>STDEV(I157:I168)</f>
        <v>3.3454731318888903E-2</v>
      </c>
      <c r="J172" s="14"/>
      <c r="K172" s="19">
        <f>STDEV(K157:K170)</f>
        <v>4.3957230295346185E-3</v>
      </c>
      <c r="L172" s="24"/>
      <c r="M172" s="111">
        <f>STDEV(M157:M170)</f>
        <v>1.2675283526461671</v>
      </c>
      <c r="N172" s="119">
        <f>STDEV(N157:N168)</f>
        <v>1.5585554972779208E-2</v>
      </c>
      <c r="O172" s="14"/>
      <c r="P172" s="19">
        <f>STDEV(P157:P170)</f>
        <v>2.7232683445063714E-3</v>
      </c>
      <c r="Q172" s="31"/>
      <c r="R172" s="109">
        <f>STDEV(R157:R170)</f>
        <v>0.85951332663703717</v>
      </c>
      <c r="S172" s="119">
        <f>STDEV(S157:S168)</f>
        <v>4.8635975319079365E-2</v>
      </c>
      <c r="T172" s="119">
        <f>STDEV(T157:T168)</f>
        <v>0.50246763648446624</v>
      </c>
      <c r="U172" s="19">
        <f>STDEV(U157:U170)</f>
        <v>1.8158377313699223E-2</v>
      </c>
      <c r="V172" s="103"/>
      <c r="W172" s="106">
        <f>STDEV(W157:W170)</f>
        <v>0.45025761880865273</v>
      </c>
      <c r="X172" s="119">
        <f>STDEV(X157:X168)</f>
        <v>4.4742312696758817E-2</v>
      </c>
      <c r="Y172" s="14"/>
      <c r="Z172" s="19">
        <f>STDEV(Z157:Z168)</f>
        <v>5.9603470002707368E-2</v>
      </c>
      <c r="AA172" s="116"/>
      <c r="AB172" s="119">
        <f>STDEV(AB157:AB168)</f>
        <v>0.52307670559523445</v>
      </c>
      <c r="AC172"/>
      <c r="AD172" s="188">
        <f>STDEV(AD157:AD168)</f>
        <v>3.1755334193581237E-2</v>
      </c>
      <c r="AE172" s="188">
        <f>STDEV(AE157:AE168)</f>
        <v>5.0942659581123637E-2</v>
      </c>
    </row>
    <row r="173" spans="1:31" x14ac:dyDescent="0.25">
      <c r="A173" s="46" t="s">
        <v>31</v>
      </c>
      <c r="B173" s="47" t="s">
        <v>32</v>
      </c>
      <c r="C173" s="48">
        <v>2011</v>
      </c>
      <c r="D173" s="49">
        <v>1.0217000000000001</v>
      </c>
      <c r="E173" s="11">
        <v>-1.1674</v>
      </c>
      <c r="F173" s="11">
        <v>0.96560000000000001</v>
      </c>
      <c r="G173" s="89">
        <f t="shared" si="191"/>
        <v>53.797235023041345</v>
      </c>
      <c r="H173" s="90">
        <f>-(H$3-(D173*H$3+E173))</f>
        <v>-1.4972400000000015</v>
      </c>
      <c r="I173" s="49"/>
      <c r="J173" s="11"/>
      <c r="K173" s="11"/>
      <c r="L173" s="22"/>
      <c r="M173" s="23"/>
      <c r="N173" s="49"/>
      <c r="O173" s="11"/>
      <c r="P173" s="11"/>
      <c r="Q173" s="29"/>
      <c r="R173" s="30"/>
      <c r="S173" s="49"/>
      <c r="T173" s="11"/>
      <c r="U173" s="11"/>
      <c r="V173" s="101"/>
      <c r="W173" s="102"/>
      <c r="X173" s="49">
        <v>0.87549999999999994</v>
      </c>
      <c r="Y173" s="11">
        <v>1.4323999999999999</v>
      </c>
      <c r="Z173" s="11">
        <v>0.91410000000000002</v>
      </c>
      <c r="AA173" s="114">
        <f>Y173/(1-X173)</f>
        <v>11.505220883534131</v>
      </c>
      <c r="AB173" s="115">
        <f>-(AB$3-(X173*AB$3+Y173))</f>
        <v>1.2829999999999997</v>
      </c>
      <c r="AC173"/>
      <c r="AD173" s="185"/>
      <c r="AE173" s="185"/>
    </row>
    <row r="174" spans="1:31" x14ac:dyDescent="0.25">
      <c r="A174" s="46"/>
      <c r="B174" s="47"/>
      <c r="C174" s="48">
        <v>2012</v>
      </c>
      <c r="D174" s="49">
        <v>0.97009999999999996</v>
      </c>
      <c r="E174" s="11">
        <v>-0.86029999999999995</v>
      </c>
      <c r="F174" s="11">
        <v>0.97860000000000003</v>
      </c>
      <c r="G174" s="89">
        <f t="shared" si="191"/>
        <v>-28.772575250836084</v>
      </c>
      <c r="H174" s="90">
        <f t="shared" ref="H174:H175" si="192">-(H$3-(D174*H$3+E174))</f>
        <v>-0.40582000000000029</v>
      </c>
      <c r="I174" s="49"/>
      <c r="J174" s="11"/>
      <c r="K174" s="11"/>
      <c r="L174" s="22"/>
      <c r="M174" s="23"/>
      <c r="N174" s="49"/>
      <c r="O174" s="11"/>
      <c r="P174" s="11"/>
      <c r="Q174" s="29"/>
      <c r="R174" s="30"/>
      <c r="S174" s="49"/>
      <c r="T174" s="11"/>
      <c r="U174" s="11"/>
      <c r="V174" s="101"/>
      <c r="W174" s="102"/>
      <c r="X174" s="49">
        <v>0.312</v>
      </c>
      <c r="Y174" s="11">
        <v>7.6704999999999997</v>
      </c>
      <c r="Z174" s="11">
        <v>0.11799999999999999</v>
      </c>
      <c r="AA174" s="114">
        <f>Y174/(1-X174)</f>
        <v>11.148982558139535</v>
      </c>
      <c r="AB174" s="115">
        <f t="shared" ref="AB174:AB175" si="193">-(AB$3-(X174*AB$3+Y174))</f>
        <v>6.8449</v>
      </c>
      <c r="AC174"/>
      <c r="AD174" s="185"/>
      <c r="AE174" s="185"/>
    </row>
    <row r="175" spans="1:31" x14ac:dyDescent="0.25">
      <c r="A175" s="50"/>
      <c r="B175" s="51"/>
      <c r="C175" s="82">
        <v>2013</v>
      </c>
      <c r="D175" s="79">
        <v>0.96940000000000004</v>
      </c>
      <c r="E175" s="14">
        <v>-0.56269999999999998</v>
      </c>
      <c r="F175" s="14">
        <v>0.98719999999999997</v>
      </c>
      <c r="G175" s="96">
        <f t="shared" si="191"/>
        <v>-18.388888888888911</v>
      </c>
      <c r="H175" s="95">
        <f t="shared" si="192"/>
        <v>-9.7580000000000666E-2</v>
      </c>
      <c r="I175" s="79"/>
      <c r="J175" s="14"/>
      <c r="K175" s="14"/>
      <c r="L175" s="24"/>
      <c r="M175" s="26"/>
      <c r="N175" s="79"/>
      <c r="O175" s="14"/>
      <c r="P175" s="14"/>
      <c r="Q175" s="31"/>
      <c r="R175" s="33"/>
      <c r="S175" s="79"/>
      <c r="T175" s="14"/>
      <c r="U175" s="14"/>
      <c r="V175" s="103"/>
      <c r="W175" s="104"/>
      <c r="X175" s="79">
        <v>0.53469999999999995</v>
      </c>
      <c r="Y175" s="14">
        <v>6.9242999999999997</v>
      </c>
      <c r="Z175" s="14">
        <v>0.13339999999999999</v>
      </c>
      <c r="AA175" s="116">
        <f>Y175/(1-X175)</f>
        <v>14.881366860090262</v>
      </c>
      <c r="AB175" s="117">
        <f t="shared" si="193"/>
        <v>6.3659399999999993</v>
      </c>
      <c r="AC175"/>
      <c r="AD175" s="185"/>
      <c r="AE175" s="185"/>
    </row>
    <row r="176" spans="1:31" x14ac:dyDescent="0.25">
      <c r="A176" s="73"/>
      <c r="B176" s="80" t="s">
        <v>45</v>
      </c>
      <c r="C176" s="75"/>
      <c r="D176" s="49"/>
      <c r="E176" s="11"/>
      <c r="F176" s="18">
        <f>GEOMEAN(F173:F175)</f>
        <v>0.97709293198985803</v>
      </c>
      <c r="G176" s="89"/>
      <c r="H176" s="93">
        <f>AVERAGE(H173:H175)</f>
        <v>-0.66688000000000081</v>
      </c>
      <c r="I176" s="49"/>
      <c r="J176" s="11"/>
      <c r="K176" s="11"/>
      <c r="L176" s="22"/>
      <c r="M176" s="23"/>
      <c r="N176" s="49"/>
      <c r="O176" s="11"/>
      <c r="P176" s="11"/>
      <c r="Q176" s="29"/>
      <c r="R176" s="30"/>
      <c r="S176" s="49"/>
      <c r="T176" s="11"/>
      <c r="U176" s="11"/>
      <c r="V176" s="101"/>
      <c r="W176" s="102"/>
      <c r="X176" s="49"/>
      <c r="Y176" s="11"/>
      <c r="Z176" s="18"/>
      <c r="AA176" s="114"/>
      <c r="AB176" s="118">
        <f>AVERAGE(AB173)</f>
        <v>1.2829999999999997</v>
      </c>
      <c r="AC176"/>
      <c r="AD176" s="185"/>
      <c r="AE176" s="185"/>
    </row>
    <row r="177" spans="1:30" x14ac:dyDescent="0.25">
      <c r="A177" s="76"/>
      <c r="B177" s="81" t="s">
        <v>46</v>
      </c>
      <c r="C177" s="78"/>
      <c r="D177" s="79"/>
      <c r="E177" s="14"/>
      <c r="F177" s="19">
        <f>STDEV(F173:F175)</f>
        <v>1.0874434851215619E-2</v>
      </c>
      <c r="G177" s="91"/>
      <c r="H177" s="94">
        <f>STDEV(H173:H175)</f>
        <v>0.7354429084572105</v>
      </c>
      <c r="I177" s="79"/>
      <c r="J177" s="14"/>
      <c r="K177" s="14"/>
      <c r="L177" s="24"/>
      <c r="M177" s="26"/>
      <c r="N177" s="79"/>
      <c r="O177" s="14"/>
      <c r="P177" s="14"/>
      <c r="Q177" s="31"/>
      <c r="R177" s="33"/>
      <c r="S177" s="79"/>
      <c r="T177" s="14"/>
      <c r="U177" s="14"/>
      <c r="V177" s="103"/>
      <c r="W177" s="104"/>
      <c r="X177" s="79"/>
      <c r="Y177" s="14"/>
      <c r="Z177" s="19"/>
      <c r="AA177" s="116"/>
      <c r="AB177" s="119" t="s">
        <v>54</v>
      </c>
      <c r="AC177"/>
      <c r="AD177" s="15"/>
    </row>
  </sheetData>
  <mergeCells count="7">
    <mergeCell ref="AD2:AE2"/>
    <mergeCell ref="X2:Z2"/>
    <mergeCell ref="C2:C3"/>
    <mergeCell ref="D2:F2"/>
    <mergeCell ref="I2:K2"/>
    <mergeCell ref="N2:P2"/>
    <mergeCell ref="S2:U2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A5" sqref="A5:P18"/>
    </sheetView>
  </sheetViews>
  <sheetFormatPr defaultRowHeight="15" x14ac:dyDescent="0.25"/>
  <cols>
    <col min="1" max="1" width="15" customWidth="1"/>
    <col min="3" max="3" width="3" style="16" customWidth="1"/>
    <col min="6" max="6" width="3" style="16" customWidth="1"/>
    <col min="9" max="9" width="3" style="16" customWidth="1"/>
    <col min="12" max="12" width="3" style="16" customWidth="1"/>
    <col min="15" max="15" width="3" style="16" customWidth="1"/>
    <col min="17" max="17" width="3.28515625" customWidth="1"/>
    <col min="18" max="18" width="12.42578125" bestFit="1" customWidth="1"/>
  </cols>
  <sheetData>
    <row r="1" spans="1:19" ht="18" x14ac:dyDescent="0.35">
      <c r="A1" t="s">
        <v>57</v>
      </c>
      <c r="B1" s="15"/>
      <c r="C1" s="15"/>
      <c r="D1" s="130"/>
      <c r="E1" s="15"/>
      <c r="F1" s="15"/>
      <c r="G1" s="130"/>
      <c r="H1" s="15"/>
      <c r="I1" s="15"/>
      <c r="J1" s="130"/>
      <c r="K1" s="15"/>
      <c r="L1" s="15"/>
      <c r="M1" s="130"/>
      <c r="N1" s="15"/>
      <c r="O1" s="15"/>
      <c r="P1" s="130"/>
    </row>
    <row r="2" spans="1:19" x14ac:dyDescent="0.25">
      <c r="B2" s="15"/>
      <c r="C2" s="15"/>
      <c r="D2" s="130"/>
      <c r="E2" s="15"/>
      <c r="F2" s="15"/>
      <c r="G2" s="130"/>
      <c r="H2" s="15"/>
      <c r="I2" s="15"/>
      <c r="J2" s="130"/>
      <c r="K2" s="15"/>
      <c r="L2" s="15"/>
      <c r="M2" s="130"/>
      <c r="N2" s="15"/>
      <c r="O2" s="15"/>
      <c r="P2" s="130"/>
    </row>
    <row r="3" spans="1:19" x14ac:dyDescent="0.25">
      <c r="A3" s="42"/>
      <c r="B3" s="204" t="s">
        <v>48</v>
      </c>
      <c r="C3" s="204"/>
      <c r="D3" s="204"/>
      <c r="E3" s="204" t="s">
        <v>49</v>
      </c>
      <c r="F3" s="204"/>
      <c r="G3" s="204"/>
      <c r="H3" s="204" t="s">
        <v>50</v>
      </c>
      <c r="I3" s="204"/>
      <c r="J3" s="204"/>
      <c r="K3" s="205" t="s">
        <v>51</v>
      </c>
      <c r="L3" s="204"/>
      <c r="M3" s="206"/>
      <c r="N3" s="204" t="s">
        <v>52</v>
      </c>
      <c r="O3" s="204"/>
      <c r="P3" s="206"/>
    </row>
    <row r="4" spans="1:19" x14ac:dyDescent="0.25">
      <c r="A4" s="3" t="s">
        <v>1</v>
      </c>
      <c r="B4" s="210">
        <v>-15.2</v>
      </c>
      <c r="C4" s="210"/>
      <c r="D4" s="210"/>
      <c r="E4" s="210">
        <v>-20.399999999999999</v>
      </c>
      <c r="F4" s="210"/>
      <c r="G4" s="210"/>
      <c r="H4" s="210">
        <v>-10.199999999999999</v>
      </c>
      <c r="I4" s="210"/>
      <c r="J4" s="210"/>
      <c r="K4" s="211">
        <v>1.1000000000000001</v>
      </c>
      <c r="L4" s="210"/>
      <c r="M4" s="212"/>
      <c r="N4" s="210">
        <v>1.2</v>
      </c>
      <c r="O4" s="210"/>
      <c r="P4" s="212"/>
      <c r="R4" s="1"/>
      <c r="S4" s="9"/>
    </row>
    <row r="5" spans="1:19" x14ac:dyDescent="0.25">
      <c r="A5" s="126" t="s">
        <v>42</v>
      </c>
      <c r="B5" s="137">
        <v>-2.6538586666666664</v>
      </c>
      <c r="C5" s="132" t="s">
        <v>53</v>
      </c>
      <c r="D5" s="133">
        <v>1.0150324899927861</v>
      </c>
      <c r="E5" s="131">
        <v>-2.8641919999999996</v>
      </c>
      <c r="F5" s="132" t="s">
        <v>53</v>
      </c>
      <c r="G5" s="133">
        <v>1.1226376846694566</v>
      </c>
      <c r="H5" s="131">
        <v>-1.9357600000000004</v>
      </c>
      <c r="I5" s="132" t="s">
        <v>53</v>
      </c>
      <c r="J5" s="134">
        <v>1.3347558553158698</v>
      </c>
      <c r="K5" s="137">
        <v>1.3036055555555555</v>
      </c>
      <c r="L5" s="132" t="s">
        <v>53</v>
      </c>
      <c r="M5" s="134">
        <v>0.67230185233478124</v>
      </c>
      <c r="N5" s="131">
        <v>0.84277692307692298</v>
      </c>
      <c r="O5" s="132" t="s">
        <v>53</v>
      </c>
      <c r="P5" s="134">
        <v>1.00292701099818</v>
      </c>
    </row>
    <row r="6" spans="1:19" x14ac:dyDescent="0.25">
      <c r="A6" s="1" t="s">
        <v>25</v>
      </c>
      <c r="B6" s="44">
        <v>-1.1714050000000011</v>
      </c>
      <c r="C6" s="38" t="s">
        <v>53</v>
      </c>
      <c r="D6" s="39">
        <v>0.92573211421324053</v>
      </c>
      <c r="E6" s="37">
        <v>-2.4994599999999974</v>
      </c>
      <c r="F6" s="38" t="s">
        <v>53</v>
      </c>
      <c r="G6" s="39">
        <v>0.64754010593939459</v>
      </c>
      <c r="H6" s="37">
        <v>-1.1935000000000002</v>
      </c>
      <c r="I6" s="38" t="s">
        <v>53</v>
      </c>
      <c r="J6" s="40">
        <v>0.87087271170935221</v>
      </c>
      <c r="K6" s="44">
        <v>0.75089499999999987</v>
      </c>
      <c r="L6" s="38" t="s">
        <v>53</v>
      </c>
      <c r="M6" s="40">
        <v>2.533563596991386E-2</v>
      </c>
      <c r="N6" s="37">
        <v>4.2814285714285659E-2</v>
      </c>
      <c r="O6" s="38" t="s">
        <v>53</v>
      </c>
      <c r="P6" s="40">
        <v>0.38645975757971418</v>
      </c>
      <c r="R6" s="1" t="s">
        <v>25</v>
      </c>
      <c r="S6" s="9">
        <v>259</v>
      </c>
    </row>
    <row r="7" spans="1:19" x14ac:dyDescent="0.25">
      <c r="A7" s="1" t="s">
        <v>31</v>
      </c>
      <c r="B7" s="44">
        <v>-0.66688000000000081</v>
      </c>
      <c r="C7" s="38" t="s">
        <v>53</v>
      </c>
      <c r="D7" s="39">
        <v>0.7354429084572105</v>
      </c>
      <c r="E7" s="37"/>
      <c r="F7" s="37"/>
      <c r="G7" s="39"/>
      <c r="H7" s="37"/>
      <c r="I7" s="37"/>
      <c r="J7" s="40"/>
      <c r="K7" s="44"/>
      <c r="L7" s="37"/>
      <c r="M7" s="40"/>
      <c r="N7" s="37">
        <v>1.2829999999999997</v>
      </c>
      <c r="O7" s="38" t="s">
        <v>53</v>
      </c>
      <c r="P7" s="40" t="s">
        <v>54</v>
      </c>
      <c r="R7" s="1" t="s">
        <v>31</v>
      </c>
      <c r="S7" s="9">
        <v>158</v>
      </c>
    </row>
    <row r="8" spans="1:19" x14ac:dyDescent="0.25">
      <c r="A8" s="1" t="s">
        <v>4</v>
      </c>
      <c r="B8" s="44">
        <v>6.4260000000000622E-2</v>
      </c>
      <c r="C8" s="38" t="s">
        <v>53</v>
      </c>
      <c r="D8" s="39">
        <v>0.897881918591377</v>
      </c>
      <c r="E8" s="37">
        <v>-1.1548171428571423</v>
      </c>
      <c r="F8" s="38" t="s">
        <v>53</v>
      </c>
      <c r="G8" s="39">
        <v>1.0568852366224408</v>
      </c>
      <c r="H8" s="37">
        <v>0.63642571428571393</v>
      </c>
      <c r="I8" s="38" t="s">
        <v>53</v>
      </c>
      <c r="J8" s="40">
        <v>1.1078605713544933</v>
      </c>
      <c r="K8" s="44">
        <v>0.78723999999999994</v>
      </c>
      <c r="L8" s="38" t="s">
        <v>53</v>
      </c>
      <c r="M8" s="40">
        <v>0.43892115404325915</v>
      </c>
      <c r="N8" s="37">
        <v>0.57530000000000003</v>
      </c>
      <c r="O8" s="38" t="s">
        <v>53</v>
      </c>
      <c r="P8" s="40">
        <v>0.74085890109610841</v>
      </c>
      <c r="R8" s="1" t="s">
        <v>4</v>
      </c>
      <c r="S8" s="9">
        <v>251</v>
      </c>
    </row>
    <row r="9" spans="1:19" x14ac:dyDescent="0.25">
      <c r="A9" s="1" t="s">
        <v>9</v>
      </c>
      <c r="B9" s="44">
        <v>0.11333428571428554</v>
      </c>
      <c r="C9" s="38" t="s">
        <v>53</v>
      </c>
      <c r="D9" s="39">
        <v>0.85023451813518491</v>
      </c>
      <c r="E9" s="37">
        <v>-0.50488999999999962</v>
      </c>
      <c r="F9" s="38" t="s">
        <v>53</v>
      </c>
      <c r="G9" s="39">
        <v>1.054423489969756</v>
      </c>
      <c r="H9" s="37">
        <v>0.79731999999999914</v>
      </c>
      <c r="I9" s="38" t="s">
        <v>53</v>
      </c>
      <c r="J9" s="40">
        <v>1.6528196746166843</v>
      </c>
      <c r="K9" s="44">
        <v>1.6597</v>
      </c>
      <c r="L9" s="38" t="s">
        <v>53</v>
      </c>
      <c r="M9" s="40">
        <v>1.2508860380546265</v>
      </c>
      <c r="N9" s="37">
        <v>0.30926285714285712</v>
      </c>
      <c r="O9" s="38" t="s">
        <v>53</v>
      </c>
      <c r="P9" s="40">
        <v>0.61563423680283536</v>
      </c>
      <c r="R9" s="1" t="s">
        <v>9</v>
      </c>
      <c r="S9" s="9">
        <v>262</v>
      </c>
    </row>
    <row r="10" spans="1:19" x14ac:dyDescent="0.25">
      <c r="A10" s="1" t="s">
        <v>5</v>
      </c>
      <c r="B10" s="44">
        <v>8.2564999999999777E-2</v>
      </c>
      <c r="C10" s="38" t="s">
        <v>53</v>
      </c>
      <c r="D10" s="39">
        <v>0.46791763223300914</v>
      </c>
      <c r="E10" s="37">
        <v>-0.32978200000000013</v>
      </c>
      <c r="F10" s="38" t="s">
        <v>53</v>
      </c>
      <c r="G10" s="39">
        <v>0.63335782608429358</v>
      </c>
      <c r="H10" s="37">
        <v>0.47921400000000053</v>
      </c>
      <c r="I10" s="38" t="s">
        <v>53</v>
      </c>
      <c r="J10" s="40">
        <v>0.75487798060643163</v>
      </c>
      <c r="K10" s="44">
        <v>0.21822</v>
      </c>
      <c r="L10" s="38" t="s">
        <v>53</v>
      </c>
      <c r="M10" s="40">
        <v>0.59156803782640066</v>
      </c>
      <c r="N10" s="37">
        <v>-7.4779999999999985E-2</v>
      </c>
      <c r="O10" s="38" t="s">
        <v>53</v>
      </c>
      <c r="P10" s="40">
        <v>0.56550198417785502</v>
      </c>
      <c r="R10" s="1" t="s">
        <v>5</v>
      </c>
      <c r="S10" s="9">
        <v>225</v>
      </c>
    </row>
    <row r="11" spans="1:19" x14ac:dyDescent="0.25">
      <c r="A11" s="1" t="s">
        <v>27</v>
      </c>
      <c r="B11" s="44">
        <v>4.806749999999993E-2</v>
      </c>
      <c r="C11" s="38" t="s">
        <v>53</v>
      </c>
      <c r="D11" s="39">
        <v>0.68848769408548049</v>
      </c>
      <c r="E11" s="37">
        <v>-0.31635000000000052</v>
      </c>
      <c r="F11" s="38" t="s">
        <v>53</v>
      </c>
      <c r="G11" s="39">
        <v>0.91064955654741364</v>
      </c>
      <c r="H11" s="37">
        <v>0.26493666666666665</v>
      </c>
      <c r="I11" s="38" t="s">
        <v>53</v>
      </c>
      <c r="J11" s="40">
        <v>0.61924807260633907</v>
      </c>
      <c r="K11" s="44">
        <v>-7.7273333333333236E-2</v>
      </c>
      <c r="L11" s="38" t="s">
        <v>53</v>
      </c>
      <c r="M11" s="40">
        <v>0.29765091376756542</v>
      </c>
      <c r="N11" s="37">
        <v>0.61731749999999996</v>
      </c>
      <c r="O11" s="38" t="s">
        <v>53</v>
      </c>
      <c r="P11" s="40">
        <v>0.28662338603370907</v>
      </c>
      <c r="R11" s="1" t="s">
        <v>18</v>
      </c>
      <c r="S11" s="9">
        <v>198</v>
      </c>
    </row>
    <row r="12" spans="1:19" x14ac:dyDescent="0.25">
      <c r="A12" s="1" t="s">
        <v>18</v>
      </c>
      <c r="B12" s="44">
        <v>0.37875142857142841</v>
      </c>
      <c r="C12" s="38" t="s">
        <v>53</v>
      </c>
      <c r="D12" s="39">
        <v>0.4636286144256912</v>
      </c>
      <c r="E12" s="37">
        <v>-0.23925142857142845</v>
      </c>
      <c r="F12" s="38" t="s">
        <v>53</v>
      </c>
      <c r="G12" s="39">
        <v>0.83614643333626137</v>
      </c>
      <c r="H12" s="37">
        <v>0.40693666666666645</v>
      </c>
      <c r="I12" s="38" t="s">
        <v>53</v>
      </c>
      <c r="J12" s="40">
        <v>0.49040015504347761</v>
      </c>
      <c r="K12" s="44">
        <v>0.15338499999999999</v>
      </c>
      <c r="L12" s="38" t="s">
        <v>53</v>
      </c>
      <c r="M12" s="40">
        <v>0.21249470965179348</v>
      </c>
      <c r="N12" s="37">
        <v>8.8520000000000001E-2</v>
      </c>
      <c r="O12" s="38" t="s">
        <v>53</v>
      </c>
      <c r="P12" s="40">
        <v>0.42202525232502369</v>
      </c>
      <c r="R12" s="1" t="s">
        <v>27</v>
      </c>
      <c r="S12" s="9">
        <v>194</v>
      </c>
    </row>
    <row r="13" spans="1:19" x14ac:dyDescent="0.25">
      <c r="A13" s="1" t="s">
        <v>21</v>
      </c>
      <c r="B13" s="44">
        <v>0.18322833333333324</v>
      </c>
      <c r="C13" s="38" t="s">
        <v>53</v>
      </c>
      <c r="D13" s="39">
        <v>0.60933887788820829</v>
      </c>
      <c r="E13" s="37">
        <v>-0.11654750000000069</v>
      </c>
      <c r="F13" s="38" t="s">
        <v>53</v>
      </c>
      <c r="G13" s="39">
        <v>0.52530766842598375</v>
      </c>
      <c r="H13" s="37">
        <v>0.50903000000000009</v>
      </c>
      <c r="I13" s="38" t="s">
        <v>53</v>
      </c>
      <c r="J13" s="40">
        <v>0.46360792905828752</v>
      </c>
      <c r="K13" s="44">
        <v>-7.0359999999999992E-2</v>
      </c>
      <c r="L13" s="38" t="s">
        <v>53</v>
      </c>
      <c r="M13" s="40">
        <v>0.54085775571242933</v>
      </c>
      <c r="N13" s="37">
        <v>1.375556666666667</v>
      </c>
      <c r="O13" s="38" t="s">
        <v>53</v>
      </c>
      <c r="P13" s="40">
        <v>1.1734543121395002</v>
      </c>
      <c r="R13" s="1" t="s">
        <v>21</v>
      </c>
      <c r="S13" s="9">
        <v>161</v>
      </c>
    </row>
    <row r="14" spans="1:19" x14ac:dyDescent="0.25">
      <c r="A14" s="1" t="s">
        <v>7</v>
      </c>
      <c r="B14" s="44">
        <v>0.80655999999999994</v>
      </c>
      <c r="C14" s="38" t="s">
        <v>53</v>
      </c>
      <c r="D14" s="39">
        <v>0.70571042487087376</v>
      </c>
      <c r="E14" s="37">
        <v>7.6289999999999303E-2</v>
      </c>
      <c r="F14" s="38" t="s">
        <v>53</v>
      </c>
      <c r="G14" s="39">
        <v>0.82227221526693839</v>
      </c>
      <c r="H14" s="37">
        <v>1.2046971428571422</v>
      </c>
      <c r="I14" s="38" t="s">
        <v>53</v>
      </c>
      <c r="J14" s="40">
        <v>0.52836861431246607</v>
      </c>
      <c r="K14" s="44">
        <v>-5.6537142857142841E-2</v>
      </c>
      <c r="L14" s="38" t="s">
        <v>53</v>
      </c>
      <c r="M14" s="40">
        <v>0.27094198245591777</v>
      </c>
      <c r="N14" s="37">
        <v>0.19305500000000003</v>
      </c>
      <c r="O14" s="38" t="s">
        <v>53</v>
      </c>
      <c r="P14" s="40">
        <v>0.81579943941072752</v>
      </c>
      <c r="R14" s="1" t="s">
        <v>7</v>
      </c>
      <c r="S14" s="9">
        <v>238</v>
      </c>
    </row>
    <row r="15" spans="1:19" x14ac:dyDescent="0.25">
      <c r="A15" s="1" t="s">
        <v>17</v>
      </c>
      <c r="B15" s="44">
        <v>0.17096933333333317</v>
      </c>
      <c r="C15" s="38" t="s">
        <v>53</v>
      </c>
      <c r="D15" s="39">
        <v>0.86867958580386895</v>
      </c>
      <c r="E15" s="37">
        <v>0.162757500000001</v>
      </c>
      <c r="F15" s="38" t="s">
        <v>53</v>
      </c>
      <c r="G15" s="39">
        <v>1.3437699307943836</v>
      </c>
      <c r="H15" s="37">
        <v>1.1333224999999998</v>
      </c>
      <c r="I15" s="38" t="s">
        <v>53</v>
      </c>
      <c r="J15" s="40">
        <v>2.1934855433419207</v>
      </c>
      <c r="K15" s="44">
        <v>1.485975</v>
      </c>
      <c r="L15" s="38" t="s">
        <v>53</v>
      </c>
      <c r="M15" s="40">
        <v>4.265011281753627</v>
      </c>
      <c r="N15" s="37">
        <v>2.0581773333333335</v>
      </c>
      <c r="O15" s="38" t="s">
        <v>53</v>
      </c>
      <c r="P15" s="40">
        <v>2.3934956336450868</v>
      </c>
      <c r="R15" s="1" t="s">
        <v>17</v>
      </c>
      <c r="S15" s="9">
        <v>163</v>
      </c>
    </row>
    <row r="16" spans="1:19" x14ac:dyDescent="0.25">
      <c r="A16" s="1" t="s">
        <v>29</v>
      </c>
      <c r="B16" s="44">
        <v>-0.16284857142857159</v>
      </c>
      <c r="C16" s="38" t="s">
        <v>53</v>
      </c>
      <c r="D16" s="39">
        <v>0.87931471050215781</v>
      </c>
      <c r="E16" s="37">
        <v>0.22401428571428536</v>
      </c>
      <c r="F16" s="38" t="s">
        <v>53</v>
      </c>
      <c r="G16" s="39">
        <v>1.2675283526461671</v>
      </c>
      <c r="H16" s="37">
        <v>-0.89989999999999981</v>
      </c>
      <c r="I16" s="38" t="s">
        <v>53</v>
      </c>
      <c r="J16" s="40">
        <v>0.85951332663703717</v>
      </c>
      <c r="K16" s="44">
        <v>-0.28362428571428572</v>
      </c>
      <c r="L16" s="38" t="s">
        <v>53</v>
      </c>
      <c r="M16" s="40">
        <v>0.45025761880865273</v>
      </c>
      <c r="N16" s="37">
        <v>0.75814500000000018</v>
      </c>
      <c r="O16" s="38" t="s">
        <v>53</v>
      </c>
      <c r="P16" s="40">
        <v>0.52307670559523445</v>
      </c>
      <c r="R16" s="1" t="s">
        <v>29</v>
      </c>
      <c r="S16" s="9">
        <v>187</v>
      </c>
    </row>
    <row r="17" spans="1:19" x14ac:dyDescent="0.25">
      <c r="A17" s="1" t="s">
        <v>23</v>
      </c>
      <c r="B17" s="44">
        <v>0.28930166666666679</v>
      </c>
      <c r="C17" s="38" t="s">
        <v>53</v>
      </c>
      <c r="D17" s="39">
        <v>0.71164145959545677</v>
      </c>
      <c r="E17" s="37">
        <v>0.25447000000000086</v>
      </c>
      <c r="F17" s="38" t="s">
        <v>53</v>
      </c>
      <c r="G17" s="39">
        <v>0.85678400965470825</v>
      </c>
      <c r="H17" s="37">
        <v>1.5382274999999999</v>
      </c>
      <c r="I17" s="38" t="s">
        <v>53</v>
      </c>
      <c r="J17" s="40">
        <v>3.2873156994542785</v>
      </c>
      <c r="K17" s="44">
        <v>1.2809562499999998</v>
      </c>
      <c r="L17" s="38" t="s">
        <v>53</v>
      </c>
      <c r="M17" s="40">
        <v>4.0310354648258713</v>
      </c>
      <c r="N17" s="37">
        <v>0.81787999999999983</v>
      </c>
      <c r="O17" s="38" t="s">
        <v>53</v>
      </c>
      <c r="P17" s="40">
        <v>0.70230016271210904</v>
      </c>
      <c r="R17" s="1" t="s">
        <v>23</v>
      </c>
      <c r="S17" s="9">
        <v>194</v>
      </c>
    </row>
    <row r="18" spans="1:19" x14ac:dyDescent="0.25">
      <c r="A18" s="1" t="s">
        <v>11</v>
      </c>
      <c r="B18" s="44">
        <v>0.83592000000000033</v>
      </c>
      <c r="C18" s="38" t="s">
        <v>53</v>
      </c>
      <c r="D18" s="39">
        <v>0.87770746333844019</v>
      </c>
      <c r="E18" s="37">
        <v>0.95493428571428651</v>
      </c>
      <c r="F18" s="38" t="s">
        <v>53</v>
      </c>
      <c r="G18" s="39">
        <v>1.4859768723509477</v>
      </c>
      <c r="H18" s="37">
        <v>0.97923714285714303</v>
      </c>
      <c r="I18" s="38" t="s">
        <v>53</v>
      </c>
      <c r="J18" s="40">
        <v>0.75734461961325283</v>
      </c>
      <c r="K18" s="44">
        <v>-3.0024285714285743E-2</v>
      </c>
      <c r="L18" s="38" t="s">
        <v>53</v>
      </c>
      <c r="M18" s="40">
        <v>0.46681865961195762</v>
      </c>
      <c r="N18" s="37">
        <v>1.8621700000000001</v>
      </c>
      <c r="O18" s="38" t="s">
        <v>53</v>
      </c>
      <c r="P18" s="40">
        <v>2.39992008435858</v>
      </c>
      <c r="R18" s="1" t="s">
        <v>11</v>
      </c>
      <c r="S18" s="9">
        <v>167</v>
      </c>
    </row>
    <row r="19" spans="1:19" x14ac:dyDescent="0.25">
      <c r="A19" s="1"/>
      <c r="B19" s="44"/>
      <c r="C19" s="37"/>
      <c r="D19" s="39"/>
      <c r="E19" s="37"/>
      <c r="F19" s="37"/>
      <c r="G19" s="39"/>
      <c r="H19" s="37"/>
      <c r="I19" s="37"/>
      <c r="J19" s="40"/>
      <c r="K19" s="44"/>
      <c r="L19" s="37"/>
      <c r="M19" s="40"/>
      <c r="N19" s="37"/>
      <c r="O19" s="37"/>
      <c r="P19" s="40"/>
    </row>
    <row r="20" spans="1:19" x14ac:dyDescent="0.25">
      <c r="A20" s="2"/>
      <c r="B20" s="138"/>
      <c r="C20" s="35"/>
      <c r="D20" s="135"/>
      <c r="E20" s="35"/>
      <c r="F20" s="35"/>
      <c r="G20" s="135"/>
      <c r="H20" s="35"/>
      <c r="I20" s="35"/>
      <c r="J20" s="136"/>
      <c r="K20" s="138"/>
      <c r="L20" s="35"/>
      <c r="M20" s="136"/>
      <c r="N20" s="35"/>
      <c r="O20" s="35"/>
      <c r="P20" s="136"/>
      <c r="R20" s="1" t="s">
        <v>13</v>
      </c>
      <c r="S20" s="9">
        <v>256</v>
      </c>
    </row>
    <row r="21" spans="1:19" x14ac:dyDescent="0.25">
      <c r="R21" s="1" t="s">
        <v>15</v>
      </c>
      <c r="S21" s="9">
        <v>162</v>
      </c>
    </row>
  </sheetData>
  <mergeCells count="10"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77"/>
  <sheetViews>
    <sheetView zoomScale="80" zoomScaleNormal="80" workbookViewId="0">
      <selection activeCell="AD7" sqref="AD7"/>
    </sheetView>
  </sheetViews>
  <sheetFormatPr defaultRowHeight="15" x14ac:dyDescent="0.25"/>
  <cols>
    <col min="1" max="1" width="13.85546875" style="17" customWidth="1"/>
    <col min="2" max="2" width="19.5703125" style="17" bestFit="1" customWidth="1"/>
    <col min="3" max="3" width="9.140625" style="17"/>
    <col min="4" max="6" width="10.140625" style="63" customWidth="1"/>
    <col min="7" max="7" width="10.140625" style="64" customWidth="1"/>
    <col min="8" max="8" width="10.140625" style="65" customWidth="1"/>
    <col min="9" max="11" width="10.140625" style="63" customWidth="1"/>
    <col min="12" max="12" width="10.140625" style="64" customWidth="1"/>
    <col min="13" max="13" width="10.140625" style="65" customWidth="1"/>
    <col min="14" max="16" width="10.140625" style="63" customWidth="1"/>
    <col min="17" max="17" width="10.140625" style="64" customWidth="1"/>
    <col min="18" max="18" width="10.140625" style="65" customWidth="1"/>
    <col min="19" max="21" width="10.140625" style="63" customWidth="1"/>
    <col min="22" max="22" width="10.140625" style="64" customWidth="1"/>
    <col min="23" max="23" width="10.140625" style="65" customWidth="1"/>
    <col min="24" max="26" width="10.140625" style="63" customWidth="1"/>
    <col min="27" max="27" width="10.140625" style="64" customWidth="1"/>
    <col min="28" max="28" width="10.140625" style="65" customWidth="1"/>
    <col min="29" max="29" width="9.140625" style="17"/>
  </cols>
  <sheetData>
    <row r="1" spans="1:29" x14ac:dyDescent="0.25">
      <c r="A1" s="17" t="s">
        <v>0</v>
      </c>
      <c r="AC1"/>
    </row>
    <row r="2" spans="1:29" ht="18" x14ac:dyDescent="0.35">
      <c r="A2" s="66"/>
      <c r="B2" s="67"/>
      <c r="C2" s="202" t="s">
        <v>36</v>
      </c>
      <c r="D2" s="199" t="s">
        <v>37</v>
      </c>
      <c r="E2" s="200"/>
      <c r="F2" s="201"/>
      <c r="G2" s="68"/>
      <c r="H2" s="69"/>
      <c r="I2" s="199" t="s">
        <v>38</v>
      </c>
      <c r="J2" s="200"/>
      <c r="K2" s="201"/>
      <c r="L2" s="68"/>
      <c r="M2" s="69"/>
      <c r="N2" s="199" t="s">
        <v>39</v>
      </c>
      <c r="O2" s="200"/>
      <c r="P2" s="201"/>
      <c r="Q2" s="68"/>
      <c r="R2" s="69"/>
      <c r="S2" s="199" t="s">
        <v>41</v>
      </c>
      <c r="T2" s="200"/>
      <c r="U2" s="201"/>
      <c r="V2" s="68"/>
      <c r="W2" s="69"/>
      <c r="X2" s="199" t="s">
        <v>40</v>
      </c>
      <c r="Y2" s="200"/>
      <c r="Z2" s="201"/>
      <c r="AA2" s="68"/>
      <c r="AB2" s="69"/>
      <c r="AC2"/>
    </row>
    <row r="3" spans="1:29" ht="15.75" thickBot="1" x14ac:dyDescent="0.3">
      <c r="A3" s="70" t="s">
        <v>1</v>
      </c>
      <c r="B3" s="71" t="s">
        <v>2</v>
      </c>
      <c r="C3" s="203"/>
      <c r="D3" s="72" t="s">
        <v>33</v>
      </c>
      <c r="E3" s="10" t="s">
        <v>34</v>
      </c>
      <c r="F3" s="10" t="s">
        <v>35</v>
      </c>
      <c r="G3" s="87" t="s">
        <v>47</v>
      </c>
      <c r="H3" s="88">
        <v>34.299999999999997</v>
      </c>
      <c r="I3" s="72" t="s">
        <v>33</v>
      </c>
      <c r="J3" s="10" t="s">
        <v>34</v>
      </c>
      <c r="K3" s="10" t="s">
        <v>35</v>
      </c>
      <c r="L3" s="20" t="s">
        <v>44</v>
      </c>
      <c r="M3" s="21">
        <v>27.4</v>
      </c>
      <c r="N3" s="72" t="s">
        <v>33</v>
      </c>
      <c r="O3" s="10" t="s">
        <v>34</v>
      </c>
      <c r="P3" s="10" t="s">
        <v>35</v>
      </c>
      <c r="Q3" s="27" t="s">
        <v>44</v>
      </c>
      <c r="R3" s="28">
        <v>42.1</v>
      </c>
      <c r="S3" s="72" t="s">
        <v>33</v>
      </c>
      <c r="T3" s="10" t="s">
        <v>34</v>
      </c>
      <c r="U3" s="10" t="s">
        <v>35</v>
      </c>
      <c r="V3" s="99" t="s">
        <v>44</v>
      </c>
      <c r="W3" s="100">
        <v>22.8</v>
      </c>
      <c r="X3" s="72" t="s">
        <v>33</v>
      </c>
      <c r="Y3" s="10" t="s">
        <v>34</v>
      </c>
      <c r="Z3" s="10" t="s">
        <v>35</v>
      </c>
      <c r="AA3" s="112" t="s">
        <v>44</v>
      </c>
      <c r="AB3" s="113">
        <v>52.1</v>
      </c>
      <c r="AC3"/>
    </row>
    <row r="4" spans="1:29" ht="15.75" thickTop="1" x14ac:dyDescent="0.25">
      <c r="A4" s="73" t="s">
        <v>42</v>
      </c>
      <c r="B4" s="74" t="s">
        <v>43</v>
      </c>
      <c r="C4" s="75">
        <v>1999</v>
      </c>
      <c r="D4" s="49">
        <v>0.97599999999999998</v>
      </c>
      <c r="E4" s="11">
        <v>-2.2877999999999998</v>
      </c>
      <c r="F4" s="11">
        <v>0.9496</v>
      </c>
      <c r="G4" s="89">
        <f>E4/(1-D4)</f>
        <v>-95.324999999999903</v>
      </c>
      <c r="H4" s="90">
        <f t="shared" ref="H4:H18" si="0">-(H$3-(D4*H$3+E4))</f>
        <v>-3.1110000000000007</v>
      </c>
      <c r="I4" s="49">
        <v>0.9849</v>
      </c>
      <c r="J4" s="11">
        <v>-3.1221999999999999</v>
      </c>
      <c r="K4" s="11">
        <v>0.94489999999999996</v>
      </c>
      <c r="L4" s="22">
        <f>J4/(1-I4)</f>
        <v>-206.76821192052975</v>
      </c>
      <c r="M4" s="23">
        <f t="shared" ref="M4:M18" si="1">-(M$3-(I4*M$3+J4))</f>
        <v>-3.5359400000000001</v>
      </c>
      <c r="N4" s="49">
        <v>0.73309999999999997</v>
      </c>
      <c r="O4" s="11">
        <v>4.8274999999999997</v>
      </c>
      <c r="P4" s="11">
        <v>0.60129999999999995</v>
      </c>
      <c r="Q4" s="29">
        <f t="shared" ref="Q4:Q11" si="2">O4/(1-N4)</f>
        <v>18.087298613712999</v>
      </c>
      <c r="R4" s="30">
        <f t="shared" ref="R4:R18" si="3">-(R$3-(N4*R$3+O4))</f>
        <v>-6.4089900000000029</v>
      </c>
      <c r="S4" s="49">
        <v>0.312</v>
      </c>
      <c r="T4" s="11">
        <v>10.012</v>
      </c>
      <c r="U4" s="11">
        <v>0.1323</v>
      </c>
      <c r="V4" s="101">
        <f t="shared" ref="V4:V11" si="4">T4/(1-S4)</f>
        <v>14.552325581395351</v>
      </c>
      <c r="W4" s="102">
        <f t="shared" ref="W4:W18" si="5">-(W$3-(S4*W$3+T4))</f>
        <v>-5.6744000000000021</v>
      </c>
      <c r="X4" s="49">
        <v>0.77</v>
      </c>
      <c r="Y4" s="11">
        <v>2.7444999999999999</v>
      </c>
      <c r="Z4" s="11">
        <v>0.78310000000000002</v>
      </c>
      <c r="AA4" s="114">
        <f t="shared" ref="AA4:AA18" si="6">Y4/(1-X4)</f>
        <v>11.932608695652174</v>
      </c>
      <c r="AB4" s="115">
        <f t="shared" ref="AB4:AB18" si="7">-(AB$3-(X4*AB$3+Y4))</f>
        <v>-9.2384999999999948</v>
      </c>
      <c r="AC4"/>
    </row>
    <row r="5" spans="1:29" x14ac:dyDescent="0.25">
      <c r="A5" s="73"/>
      <c r="B5" s="74"/>
      <c r="C5" s="75">
        <v>2000</v>
      </c>
      <c r="D5" s="49">
        <v>0.99450000000000005</v>
      </c>
      <c r="E5" s="11">
        <v>-1.0662</v>
      </c>
      <c r="F5" s="11">
        <v>0.97909999999999997</v>
      </c>
      <c r="G5" s="89">
        <f>E5/(1-D5)</f>
        <v>-193.85454545454724</v>
      </c>
      <c r="H5" s="90">
        <f t="shared" si="0"/>
        <v>-1.2548499999999976</v>
      </c>
      <c r="I5" s="49">
        <v>1.0004</v>
      </c>
      <c r="J5" s="11">
        <v>-1.8756999999999999</v>
      </c>
      <c r="K5" s="11">
        <v>0.96560000000000001</v>
      </c>
      <c r="L5" s="22">
        <f>J5/(1-I5)</f>
        <v>4689.2500000005166</v>
      </c>
      <c r="M5" s="23">
        <f t="shared" si="1"/>
        <v>-1.8647400000000012</v>
      </c>
      <c r="N5" s="49">
        <v>0.96970000000000001</v>
      </c>
      <c r="O5" s="11">
        <v>-0.3226</v>
      </c>
      <c r="P5" s="11">
        <v>0.96430000000000005</v>
      </c>
      <c r="Q5" s="29">
        <f t="shared" si="2"/>
        <v>-10.64686468646865</v>
      </c>
      <c r="R5" s="30">
        <f t="shared" si="3"/>
        <v>-1.5982300000000009</v>
      </c>
      <c r="S5" s="49">
        <v>0.86509999999999998</v>
      </c>
      <c r="T5" s="11">
        <v>2.3271999999999999</v>
      </c>
      <c r="U5" s="11">
        <v>0.6986</v>
      </c>
      <c r="V5" s="101">
        <f t="shared" si="4"/>
        <v>17.251297257227574</v>
      </c>
      <c r="W5" s="102">
        <f t="shared" si="5"/>
        <v>-0.74851999999999919</v>
      </c>
      <c r="X5" s="49">
        <v>0.78839999999999999</v>
      </c>
      <c r="Y5" s="11">
        <v>2.0627</v>
      </c>
      <c r="Z5" s="11">
        <v>0.68359999999999999</v>
      </c>
      <c r="AA5" s="114">
        <f t="shared" si="6"/>
        <v>9.7481096408317569</v>
      </c>
      <c r="AB5" s="115">
        <f t="shared" si="7"/>
        <v>-8.961660000000002</v>
      </c>
      <c r="AC5"/>
    </row>
    <row r="6" spans="1:29" x14ac:dyDescent="0.25">
      <c r="A6" s="73"/>
      <c r="B6" s="74"/>
      <c r="C6" s="75">
        <v>2001</v>
      </c>
      <c r="D6" s="49">
        <v>0.98939999999999995</v>
      </c>
      <c r="E6" s="11">
        <v>-2.5291999999999999</v>
      </c>
      <c r="F6" s="11">
        <v>0.98960000000000004</v>
      </c>
      <c r="G6" s="89">
        <f t="shared" ref="G6:G81" si="8">E6/(1-D6)</f>
        <v>-238.60377358490445</v>
      </c>
      <c r="H6" s="90">
        <f t="shared" si="0"/>
        <v>-2.8927799999999984</v>
      </c>
      <c r="I6" s="49">
        <v>1.0150999999999999</v>
      </c>
      <c r="J6" s="11">
        <v>-2.7566000000000002</v>
      </c>
      <c r="K6" s="11">
        <v>0.9728</v>
      </c>
      <c r="L6" s="22">
        <f>J6/(1-I6)</f>
        <v>182.5562913907298</v>
      </c>
      <c r="M6" s="23">
        <f t="shared" si="1"/>
        <v>-2.3428600000000017</v>
      </c>
      <c r="N6" s="49">
        <v>0.95540000000000003</v>
      </c>
      <c r="O6" s="11">
        <v>-1.9315</v>
      </c>
      <c r="P6" s="11">
        <v>0.97050000000000003</v>
      </c>
      <c r="Q6" s="29">
        <f t="shared" si="2"/>
        <v>-43.307174887892401</v>
      </c>
      <c r="R6" s="30">
        <f t="shared" si="3"/>
        <v>-3.8091599999999985</v>
      </c>
      <c r="S6" s="49">
        <v>0.88780000000000003</v>
      </c>
      <c r="T6" s="11">
        <v>1.0259</v>
      </c>
      <c r="U6" s="11">
        <v>0.66080000000000005</v>
      </c>
      <c r="V6" s="101">
        <f t="shared" si="4"/>
        <v>9.1434937611408227</v>
      </c>
      <c r="W6" s="102">
        <f t="shared" si="5"/>
        <v>-1.5322600000000008</v>
      </c>
      <c r="X6" s="49">
        <v>0.7581</v>
      </c>
      <c r="Y6" s="11">
        <v>1.6959</v>
      </c>
      <c r="Z6" s="11">
        <v>0.74460000000000004</v>
      </c>
      <c r="AA6" s="114">
        <f t="shared" si="6"/>
        <v>7.0107482430756507</v>
      </c>
      <c r="AB6" s="115">
        <f t="shared" si="7"/>
        <v>-10.907089999999997</v>
      </c>
      <c r="AC6"/>
    </row>
    <row r="7" spans="1:29" x14ac:dyDescent="0.25">
      <c r="A7" s="73"/>
      <c r="B7" s="74"/>
      <c r="C7" s="75">
        <v>2002</v>
      </c>
      <c r="D7" s="49">
        <v>0.93410000000000004</v>
      </c>
      <c r="E7" s="11">
        <v>-2.1421000000000001</v>
      </c>
      <c r="F7" s="11">
        <v>0.97840000000000005</v>
      </c>
      <c r="G7" s="89">
        <f t="shared" si="8"/>
        <v>-32.505311077390004</v>
      </c>
      <c r="H7" s="90">
        <f t="shared" si="0"/>
        <v>-4.402470000000001</v>
      </c>
      <c r="I7" s="49">
        <v>0.94210000000000005</v>
      </c>
      <c r="J7" s="11">
        <v>-2.6164999999999998</v>
      </c>
      <c r="K7" s="11">
        <v>0.96360000000000001</v>
      </c>
      <c r="L7" s="22">
        <f t="shared" ref="L7:L18" si="9">J7/(1-I7)</f>
        <v>-45.189982728842864</v>
      </c>
      <c r="M7" s="23">
        <f t="shared" si="1"/>
        <v>-4.2029599999999974</v>
      </c>
      <c r="N7" s="49">
        <v>0.9073</v>
      </c>
      <c r="O7" s="11">
        <v>-1.2886</v>
      </c>
      <c r="P7" s="11">
        <v>0.95669999999999999</v>
      </c>
      <c r="Q7" s="29">
        <f t="shared" si="2"/>
        <v>-13.900755124056094</v>
      </c>
      <c r="R7" s="30">
        <f t="shared" si="3"/>
        <v>-5.1912700000000029</v>
      </c>
      <c r="S7" s="49">
        <v>0.75949999999999995</v>
      </c>
      <c r="T7" s="11">
        <v>2.7017000000000002</v>
      </c>
      <c r="U7" s="11">
        <v>0.63400000000000001</v>
      </c>
      <c r="V7" s="101">
        <f t="shared" si="4"/>
        <v>11.233679833679833</v>
      </c>
      <c r="W7" s="102">
        <f t="shared" si="5"/>
        <v>-2.7817000000000007</v>
      </c>
      <c r="X7" s="49">
        <v>0.86199999999999999</v>
      </c>
      <c r="Y7" s="11">
        <v>0.81689999999999996</v>
      </c>
      <c r="Z7" s="11">
        <v>0.79969999999999997</v>
      </c>
      <c r="AA7" s="114">
        <f t="shared" si="6"/>
        <v>5.9195652173913036</v>
      </c>
      <c r="AB7" s="115">
        <f t="shared" si="7"/>
        <v>-6.3729000000000013</v>
      </c>
      <c r="AC7"/>
    </row>
    <row r="8" spans="1:29" x14ac:dyDescent="0.25">
      <c r="A8" s="73"/>
      <c r="B8" s="74"/>
      <c r="C8" s="75">
        <v>2003</v>
      </c>
      <c r="D8" s="49">
        <v>0.98929999999999996</v>
      </c>
      <c r="E8" s="11">
        <v>-1.9603999999999999</v>
      </c>
      <c r="F8" s="11">
        <v>0.98880000000000001</v>
      </c>
      <c r="G8" s="89">
        <f t="shared" si="8"/>
        <v>-183.2149532710273</v>
      </c>
      <c r="H8" s="90">
        <f t="shared" si="0"/>
        <v>-2.3274100000000004</v>
      </c>
      <c r="I8" s="49">
        <v>1.0234000000000001</v>
      </c>
      <c r="J8" s="11">
        <v>-2.3243</v>
      </c>
      <c r="K8" s="11">
        <v>0.97960000000000003</v>
      </c>
      <c r="L8" s="22">
        <f t="shared" si="9"/>
        <v>99.32905982905946</v>
      </c>
      <c r="M8" s="23">
        <f t="shared" si="1"/>
        <v>-1.6831399999999981</v>
      </c>
      <c r="N8" s="49">
        <v>0.97030000000000005</v>
      </c>
      <c r="O8" s="11">
        <v>-1.5406</v>
      </c>
      <c r="P8" s="11">
        <v>0.9798</v>
      </c>
      <c r="Q8" s="29">
        <f t="shared" si="2"/>
        <v>-51.872053872053961</v>
      </c>
      <c r="R8" s="30">
        <f t="shared" si="3"/>
        <v>-2.7909699999999944</v>
      </c>
      <c r="S8" s="49">
        <v>0.87080000000000002</v>
      </c>
      <c r="T8" s="11">
        <v>1.4146000000000001</v>
      </c>
      <c r="U8" s="11">
        <v>0.71550000000000002</v>
      </c>
      <c r="V8" s="101">
        <f t="shared" si="4"/>
        <v>10.948916408668733</v>
      </c>
      <c r="W8" s="102">
        <f t="shared" si="5"/>
        <v>-1.5311599999999999</v>
      </c>
      <c r="X8" s="49">
        <v>0.92479999999999996</v>
      </c>
      <c r="Y8" s="11">
        <v>-0.67359999999999998</v>
      </c>
      <c r="Z8" s="11">
        <v>0.80289999999999995</v>
      </c>
      <c r="AA8" s="114">
        <f t="shared" si="6"/>
        <v>-8.9574468085106318</v>
      </c>
      <c r="AB8" s="115">
        <f t="shared" si="7"/>
        <v>-4.5915200000000027</v>
      </c>
      <c r="AC8"/>
    </row>
    <row r="9" spans="1:29" x14ac:dyDescent="0.25">
      <c r="A9" s="73"/>
      <c r="B9" s="74"/>
      <c r="C9" s="75">
        <v>2004</v>
      </c>
      <c r="D9" s="49">
        <v>0.97709999999999997</v>
      </c>
      <c r="E9" s="11">
        <v>-2.3732000000000002</v>
      </c>
      <c r="F9" s="11">
        <v>0.98829999999999996</v>
      </c>
      <c r="G9" s="89">
        <f t="shared" si="8"/>
        <v>-103.63318777292564</v>
      </c>
      <c r="H9" s="90">
        <f t="shared" si="0"/>
        <v>-3.1586700000000043</v>
      </c>
      <c r="I9" s="49">
        <v>0.91900000000000004</v>
      </c>
      <c r="J9" s="11">
        <v>-2.7844000000000002</v>
      </c>
      <c r="K9" s="11">
        <v>0.9788</v>
      </c>
      <c r="L9" s="22">
        <f t="shared" si="9"/>
        <v>-34.37530864197533</v>
      </c>
      <c r="M9" s="23">
        <f t="shared" si="1"/>
        <v>-5.0038000000000018</v>
      </c>
      <c r="N9" s="49">
        <v>0.96560000000000001</v>
      </c>
      <c r="O9" s="11">
        <v>-2.1078000000000001</v>
      </c>
      <c r="P9" s="11">
        <v>0.97140000000000004</v>
      </c>
      <c r="Q9" s="29">
        <f t="shared" si="2"/>
        <v>-61.273255813953519</v>
      </c>
      <c r="R9" s="30">
        <f t="shared" si="3"/>
        <v>-3.5560399999999959</v>
      </c>
      <c r="S9" s="49">
        <v>0.96050000000000002</v>
      </c>
      <c r="T9" s="11">
        <v>0.5736</v>
      </c>
      <c r="U9" s="11">
        <v>0.75139999999999996</v>
      </c>
      <c r="V9" s="101">
        <f t="shared" si="4"/>
        <v>14.52151898734178</v>
      </c>
      <c r="W9" s="102">
        <f t="shared" si="5"/>
        <v>-0.32700000000000173</v>
      </c>
      <c r="X9" s="49">
        <v>0.77749999999999997</v>
      </c>
      <c r="Y9" s="11">
        <v>1.2068000000000001</v>
      </c>
      <c r="Z9" s="11">
        <v>0.77569999999999995</v>
      </c>
      <c r="AA9" s="114">
        <f t="shared" si="6"/>
        <v>5.4238202247191012</v>
      </c>
      <c r="AB9" s="115">
        <f t="shared" si="7"/>
        <v>-10.385449999999999</v>
      </c>
      <c r="AC9"/>
    </row>
    <row r="10" spans="1:29" x14ac:dyDescent="0.25">
      <c r="A10" s="73"/>
      <c r="B10" s="74"/>
      <c r="C10" s="75">
        <v>2005</v>
      </c>
      <c r="D10" s="49">
        <v>1.0015000000000001</v>
      </c>
      <c r="E10" s="11">
        <v>-3.5127000000000002</v>
      </c>
      <c r="F10" s="11">
        <v>0.98880000000000001</v>
      </c>
      <c r="G10" s="89">
        <f t="shared" si="8"/>
        <v>2341.7999999999115</v>
      </c>
      <c r="H10" s="90">
        <f t="shared" si="0"/>
        <v>-3.4612499999999962</v>
      </c>
      <c r="I10" s="49">
        <v>1.0384</v>
      </c>
      <c r="J10" s="11">
        <v>-3.8873000000000002</v>
      </c>
      <c r="K10" s="11">
        <v>0.97189999999999999</v>
      </c>
      <c r="L10" s="22">
        <f t="shared" si="9"/>
        <v>101.23177083333337</v>
      </c>
      <c r="M10" s="23">
        <f t="shared" si="1"/>
        <v>-2.8351399999999991</v>
      </c>
      <c r="N10" s="49">
        <v>0.98919999999999997</v>
      </c>
      <c r="O10" s="11">
        <v>-3.3738999999999999</v>
      </c>
      <c r="P10" s="11">
        <v>0.9698</v>
      </c>
      <c r="Q10" s="29">
        <f t="shared" si="2"/>
        <v>-312.39814814814724</v>
      </c>
      <c r="R10" s="30">
        <f t="shared" si="3"/>
        <v>-3.8285800000000023</v>
      </c>
      <c r="S10" s="49">
        <v>0.83209999999999995</v>
      </c>
      <c r="T10" s="11">
        <v>1.9544999999999999</v>
      </c>
      <c r="U10" s="11">
        <v>0.74990000000000001</v>
      </c>
      <c r="V10" s="101">
        <f t="shared" si="4"/>
        <v>11.640857653365094</v>
      </c>
      <c r="W10" s="102">
        <f t="shared" si="5"/>
        <v>-1.8736200000000025</v>
      </c>
      <c r="X10" s="49">
        <v>0.84219999999999995</v>
      </c>
      <c r="Y10" s="11">
        <v>0.70340000000000003</v>
      </c>
      <c r="Z10" s="11">
        <v>0.79749999999999999</v>
      </c>
      <c r="AA10" s="114">
        <f t="shared" si="6"/>
        <v>4.4575411913814946</v>
      </c>
      <c r="AB10" s="115">
        <f t="shared" si="7"/>
        <v>-7.5179800000000014</v>
      </c>
      <c r="AC10"/>
    </row>
    <row r="11" spans="1:29" x14ac:dyDescent="0.25">
      <c r="A11" s="73"/>
      <c r="B11" s="74"/>
      <c r="C11" s="75">
        <v>2006</v>
      </c>
      <c r="D11" s="49">
        <v>0.99880000000000002</v>
      </c>
      <c r="E11" s="11">
        <v>-2.504</v>
      </c>
      <c r="F11" s="11">
        <v>0.98680000000000001</v>
      </c>
      <c r="G11" s="89">
        <f t="shared" si="8"/>
        <v>-2086.6666666667033</v>
      </c>
      <c r="H11" s="90">
        <f t="shared" si="0"/>
        <v>-2.5451599999999992</v>
      </c>
      <c r="I11" s="49">
        <v>1.0264</v>
      </c>
      <c r="J11" s="11">
        <v>-2.9298999999999999</v>
      </c>
      <c r="K11" s="11">
        <v>0.97650000000000003</v>
      </c>
      <c r="L11" s="22">
        <f t="shared" si="9"/>
        <v>110.98106060606069</v>
      </c>
      <c r="M11" s="23">
        <f t="shared" si="1"/>
        <v>-2.2065400000000004</v>
      </c>
      <c r="N11" s="49">
        <v>0.98509999999999998</v>
      </c>
      <c r="O11" s="11">
        <v>-2.3001</v>
      </c>
      <c r="P11" s="11">
        <v>0.98299999999999998</v>
      </c>
      <c r="Q11" s="29">
        <f t="shared" si="2"/>
        <v>-154.36912751677826</v>
      </c>
      <c r="R11" s="30">
        <f t="shared" si="3"/>
        <v>-2.9273900000000026</v>
      </c>
      <c r="S11" s="49">
        <v>0.90629999999999999</v>
      </c>
      <c r="T11" s="11">
        <v>1.1087</v>
      </c>
      <c r="U11" s="11">
        <v>0.78510000000000002</v>
      </c>
      <c r="V11" s="101">
        <f t="shared" si="4"/>
        <v>11.832443970117396</v>
      </c>
      <c r="W11" s="102">
        <f t="shared" si="5"/>
        <v>-1.0276600000000009</v>
      </c>
      <c r="X11" s="49">
        <v>0.81310000000000004</v>
      </c>
      <c r="Y11" s="11">
        <v>1.3900999999999999</v>
      </c>
      <c r="Z11" s="11">
        <v>0.87019999999999997</v>
      </c>
      <c r="AA11" s="114">
        <f t="shared" si="6"/>
        <v>7.4376672017121468</v>
      </c>
      <c r="AB11" s="115">
        <f t="shared" si="7"/>
        <v>-8.3473900000000043</v>
      </c>
      <c r="AC11"/>
    </row>
    <row r="12" spans="1:29" x14ac:dyDescent="0.25">
      <c r="A12" s="73"/>
      <c r="B12" s="74"/>
      <c r="C12" s="75">
        <v>2007</v>
      </c>
      <c r="D12" s="49">
        <v>1.0457000000000001</v>
      </c>
      <c r="E12" s="11">
        <v>-3.5236999999999998</v>
      </c>
      <c r="F12" s="11">
        <v>0.98260000000000003</v>
      </c>
      <c r="G12" s="89">
        <f t="shared" si="8"/>
        <v>77.105032822756982</v>
      </c>
      <c r="H12" s="90">
        <f t="shared" si="0"/>
        <v>-1.9561899999999923</v>
      </c>
      <c r="I12" s="49"/>
      <c r="J12" s="11"/>
      <c r="K12" s="11"/>
      <c r="L12" s="22"/>
      <c r="M12" s="23"/>
      <c r="N12" s="49"/>
      <c r="O12" s="11"/>
      <c r="P12" s="11"/>
      <c r="Q12" s="29"/>
      <c r="R12" s="30"/>
      <c r="S12" s="49"/>
      <c r="T12" s="11"/>
      <c r="U12" s="11"/>
      <c r="V12" s="101"/>
      <c r="W12" s="102"/>
      <c r="X12" s="49">
        <v>0.81120000000000003</v>
      </c>
      <c r="Y12" s="11">
        <v>0.13866000000000001</v>
      </c>
      <c r="Z12" s="11">
        <v>0.73929999999999996</v>
      </c>
      <c r="AA12" s="114">
        <f t="shared" si="6"/>
        <v>0.73442796610169503</v>
      </c>
      <c r="AB12" s="115">
        <f t="shared" si="7"/>
        <v>-9.6978200000000001</v>
      </c>
      <c r="AC12"/>
    </row>
    <row r="13" spans="1:29" x14ac:dyDescent="0.25">
      <c r="A13" s="73"/>
      <c r="B13" s="74"/>
      <c r="C13" s="75">
        <v>2008</v>
      </c>
      <c r="D13" s="49">
        <v>1.0330999999999999</v>
      </c>
      <c r="E13" s="11">
        <v>-3.3971</v>
      </c>
      <c r="F13" s="11">
        <v>0.99029999999999996</v>
      </c>
      <c r="G13" s="89">
        <f t="shared" si="8"/>
        <v>102.63141993957733</v>
      </c>
      <c r="H13" s="90">
        <f t="shared" si="0"/>
        <v>-2.2617700000000056</v>
      </c>
      <c r="I13" s="49"/>
      <c r="J13" s="11"/>
      <c r="K13" s="11"/>
      <c r="L13" s="22"/>
      <c r="M13" s="23"/>
      <c r="N13" s="49"/>
      <c r="O13" s="11"/>
      <c r="P13" s="11"/>
      <c r="Q13" s="29"/>
      <c r="R13" s="30"/>
      <c r="S13" s="49"/>
      <c r="T13" s="11"/>
      <c r="U13" s="11"/>
      <c r="V13" s="101"/>
      <c r="W13" s="102"/>
      <c r="X13" s="49">
        <v>0.84319999999999995</v>
      </c>
      <c r="Y13" s="11">
        <v>1.1801999999999999</v>
      </c>
      <c r="Z13" s="11">
        <v>0.72619999999999996</v>
      </c>
      <c r="AA13" s="114">
        <f t="shared" si="6"/>
        <v>7.5267857142857117</v>
      </c>
      <c r="AB13" s="115">
        <f t="shared" si="7"/>
        <v>-6.9890800000000013</v>
      </c>
      <c r="AC13"/>
    </row>
    <row r="14" spans="1:29" x14ac:dyDescent="0.25">
      <c r="A14" s="73"/>
      <c r="B14" s="74"/>
      <c r="C14" s="75">
        <v>2009</v>
      </c>
      <c r="D14" s="49">
        <v>1.0636000000000001</v>
      </c>
      <c r="E14" s="11">
        <v>-2.9588999999999999</v>
      </c>
      <c r="F14" s="11">
        <v>0.97609999999999997</v>
      </c>
      <c r="G14" s="89">
        <f>E14/(1-D14)</f>
        <v>46.5235849056603</v>
      </c>
      <c r="H14" s="90">
        <f t="shared" si="0"/>
        <v>-0.77741999999999933</v>
      </c>
      <c r="I14" s="49"/>
      <c r="J14" s="11"/>
      <c r="K14" s="11"/>
      <c r="L14" s="22"/>
      <c r="M14" s="23"/>
      <c r="N14" s="49"/>
      <c r="O14" s="11"/>
      <c r="P14" s="11"/>
      <c r="Q14" s="29"/>
      <c r="R14" s="30"/>
      <c r="S14" s="49"/>
      <c r="T14" s="11"/>
      <c r="U14" s="11"/>
      <c r="V14" s="101"/>
      <c r="W14" s="102"/>
      <c r="X14" s="49">
        <v>0.72619999999999996</v>
      </c>
      <c r="Y14" s="11">
        <v>1.9609000000000001</v>
      </c>
      <c r="Z14" s="11">
        <v>0.70540000000000003</v>
      </c>
      <c r="AA14" s="114">
        <f t="shared" si="6"/>
        <v>7.1617969320672019</v>
      </c>
      <c r="AB14" s="115">
        <f t="shared" si="7"/>
        <v>-12.304079999999999</v>
      </c>
      <c r="AC14"/>
    </row>
    <row r="15" spans="1:29" x14ac:dyDescent="0.25">
      <c r="A15" s="73"/>
      <c r="B15" s="74"/>
      <c r="C15" s="75">
        <v>2010</v>
      </c>
      <c r="D15" s="49">
        <v>1.0111000000000001</v>
      </c>
      <c r="E15" s="11">
        <v>-2.6063999999999998</v>
      </c>
      <c r="F15" s="11">
        <v>0.97250000000000003</v>
      </c>
      <c r="G15" s="89">
        <f t="shared" si="8"/>
        <v>234.81081081080848</v>
      </c>
      <c r="H15" s="90">
        <f t="shared" si="0"/>
        <v>-2.2256699999999938</v>
      </c>
      <c r="I15" s="49"/>
      <c r="J15" s="11"/>
      <c r="K15" s="11"/>
      <c r="L15" s="22"/>
      <c r="M15" s="23"/>
      <c r="N15" s="49"/>
      <c r="O15" s="11"/>
      <c r="P15" s="11"/>
      <c r="Q15" s="29"/>
      <c r="R15" s="30"/>
      <c r="S15" s="49"/>
      <c r="T15" s="11"/>
      <c r="U15" s="11"/>
      <c r="V15" s="101"/>
      <c r="W15" s="102"/>
      <c r="X15" s="49">
        <v>0.99099999999999999</v>
      </c>
      <c r="Y15" s="11">
        <v>-1.0504</v>
      </c>
      <c r="Z15" s="11">
        <v>0.81140000000000001</v>
      </c>
      <c r="AA15" s="114">
        <f t="shared" si="6"/>
        <v>-116.71111111111101</v>
      </c>
      <c r="AB15" s="115">
        <f t="shared" si="7"/>
        <v>-1.5193000000000012</v>
      </c>
      <c r="AC15"/>
    </row>
    <row r="16" spans="1:29" x14ac:dyDescent="0.25">
      <c r="A16" s="73"/>
      <c r="B16" s="74"/>
      <c r="C16" s="75">
        <v>2011</v>
      </c>
      <c r="D16" s="49">
        <v>1.0009999999999999</v>
      </c>
      <c r="E16" s="11">
        <v>-2.1535000000000002</v>
      </c>
      <c r="F16" s="11">
        <v>0.97629999999999995</v>
      </c>
      <c r="G16" s="89">
        <f t="shared" si="8"/>
        <v>2153.5000000002374</v>
      </c>
      <c r="H16" s="90">
        <f t="shared" si="0"/>
        <v>-2.1192000000000064</v>
      </c>
      <c r="I16" s="49"/>
      <c r="J16" s="11"/>
      <c r="K16" s="11"/>
      <c r="L16" s="22"/>
      <c r="M16" s="23"/>
      <c r="N16" s="49"/>
      <c r="O16" s="11"/>
      <c r="P16" s="11"/>
      <c r="Q16" s="29"/>
      <c r="R16" s="30"/>
      <c r="S16" s="49"/>
      <c r="T16" s="11"/>
      <c r="U16" s="11"/>
      <c r="V16" s="101"/>
      <c r="W16" s="102"/>
      <c r="X16" s="49">
        <v>0.77500000000000002</v>
      </c>
      <c r="Y16" s="11">
        <v>1.5608</v>
      </c>
      <c r="Z16" s="11">
        <v>0.73640000000000005</v>
      </c>
      <c r="AA16" s="114">
        <f t="shared" si="6"/>
        <v>6.9368888888888893</v>
      </c>
      <c r="AB16" s="115">
        <f t="shared" si="7"/>
        <v>-10.161699999999996</v>
      </c>
      <c r="AC16"/>
    </row>
    <row r="17" spans="1:29" x14ac:dyDescent="0.25">
      <c r="A17" s="73"/>
      <c r="B17" s="74"/>
      <c r="C17" s="75">
        <v>2012</v>
      </c>
      <c r="D17" s="49">
        <v>1.0241</v>
      </c>
      <c r="E17" s="11">
        <v>-3.1755</v>
      </c>
      <c r="F17" s="11">
        <v>0.99</v>
      </c>
      <c r="G17" s="89">
        <f t="shared" si="8"/>
        <v>131.76348547717836</v>
      </c>
      <c r="H17" s="90">
        <f t="shared" si="0"/>
        <v>-2.348869999999998</v>
      </c>
      <c r="I17" s="49">
        <v>0.98729999999999996</v>
      </c>
      <c r="J17" s="11">
        <v>-3.5476000000000001</v>
      </c>
      <c r="K17" s="11">
        <v>0.97670000000000001</v>
      </c>
      <c r="L17" s="22">
        <f t="shared" si="9"/>
        <v>-279.33858267716437</v>
      </c>
      <c r="M17" s="23">
        <f t="shared" si="1"/>
        <v>-3.8955799999999989</v>
      </c>
      <c r="N17" s="49">
        <v>0.99580000000000002</v>
      </c>
      <c r="O17" s="11">
        <v>-3.6638999999999999</v>
      </c>
      <c r="P17" s="11">
        <v>0.98280000000000001</v>
      </c>
      <c r="Q17" s="29">
        <f>O17/(1-N17)</f>
        <v>-872.35714285714664</v>
      </c>
      <c r="R17" s="30">
        <f t="shared" si="3"/>
        <v>-3.8407199999999975</v>
      </c>
      <c r="S17" s="49">
        <v>0.92190000000000005</v>
      </c>
      <c r="T17" s="11">
        <v>0.78749999999999998</v>
      </c>
      <c r="U17" s="11">
        <v>0.82099999999999995</v>
      </c>
      <c r="V17" s="101">
        <f>T17/(1-S17)</f>
        <v>10.083226632522413</v>
      </c>
      <c r="W17" s="102">
        <f t="shared" si="5"/>
        <v>-0.99317999999999884</v>
      </c>
      <c r="X17" s="49">
        <v>0.1229</v>
      </c>
      <c r="Y17" s="11">
        <v>8.2273999999999994</v>
      </c>
      <c r="Z17" s="11">
        <v>1.7500000000000002E-2</v>
      </c>
      <c r="AA17" s="114">
        <f t="shared" si="6"/>
        <v>9.380230304412267</v>
      </c>
      <c r="AB17" s="115">
        <f t="shared" si="7"/>
        <v>-37.46951</v>
      </c>
      <c r="AC17"/>
    </row>
    <row r="18" spans="1:29" x14ac:dyDescent="0.25">
      <c r="A18" s="76"/>
      <c r="B18" s="77"/>
      <c r="C18" s="78">
        <v>2013</v>
      </c>
      <c r="D18" s="79">
        <v>0.98060000000000003</v>
      </c>
      <c r="E18" s="14">
        <v>-3.3147000000000002</v>
      </c>
      <c r="F18" s="14">
        <v>0.98429999999999995</v>
      </c>
      <c r="G18" s="91">
        <f t="shared" si="8"/>
        <v>-170.86082474226828</v>
      </c>
      <c r="H18" s="92">
        <f t="shared" si="0"/>
        <v>-3.9801199999999994</v>
      </c>
      <c r="I18" s="79">
        <v>1.0138</v>
      </c>
      <c r="J18" s="14">
        <v>-3.8010999999999999</v>
      </c>
      <c r="K18" s="14">
        <v>0.98140000000000005</v>
      </c>
      <c r="L18" s="24">
        <f t="shared" si="9"/>
        <v>275.44202898550657</v>
      </c>
      <c r="M18" s="26">
        <f t="shared" si="1"/>
        <v>-3.4229799999999955</v>
      </c>
      <c r="N18" s="79">
        <v>1.0058</v>
      </c>
      <c r="O18" s="14">
        <v>-3.5019999999999998</v>
      </c>
      <c r="P18" s="14">
        <v>0.98729999999999996</v>
      </c>
      <c r="Q18" s="31">
        <f>O18/(1-N18)</f>
        <v>603.79310344827297</v>
      </c>
      <c r="R18" s="33">
        <f t="shared" si="3"/>
        <v>-3.2578200000000024</v>
      </c>
      <c r="S18" s="79">
        <v>0.92049999999999998</v>
      </c>
      <c r="T18" s="14">
        <v>1.0218</v>
      </c>
      <c r="U18" s="14">
        <v>0.76400000000000001</v>
      </c>
      <c r="V18" s="103">
        <f>T18/(1-S18)</f>
        <v>12.852830188679244</v>
      </c>
      <c r="W18" s="104">
        <f t="shared" si="5"/>
        <v>-0.79080000000000084</v>
      </c>
      <c r="X18" s="79">
        <v>0.45219999999999999</v>
      </c>
      <c r="Y18" s="14">
        <v>6.6769999999999996</v>
      </c>
      <c r="Z18" s="14">
        <v>9.1800000000000007E-2</v>
      </c>
      <c r="AA18" s="116">
        <f t="shared" si="6"/>
        <v>12.188755020080318</v>
      </c>
      <c r="AB18" s="117">
        <f t="shared" si="7"/>
        <v>-21.863380000000003</v>
      </c>
      <c r="AC18"/>
    </row>
    <row r="19" spans="1:29" x14ac:dyDescent="0.25">
      <c r="A19" s="73"/>
      <c r="B19" s="80" t="s">
        <v>45</v>
      </c>
      <c r="C19" s="75"/>
      <c r="D19" s="49"/>
      <c r="E19" s="11"/>
      <c r="F19" s="18">
        <f>GEOMEAN(F4:F18)</f>
        <v>0.98137911476387552</v>
      </c>
      <c r="G19" s="89"/>
      <c r="H19" s="93">
        <f>AVERAGE(H4:H18)</f>
        <v>-2.588188666666666</v>
      </c>
      <c r="I19" s="49"/>
      <c r="J19" s="11"/>
      <c r="K19" s="18">
        <f>GEOMEAN(K4:K18)</f>
        <v>0.97112408834718067</v>
      </c>
      <c r="L19" s="22"/>
      <c r="M19" s="110">
        <f>AVERAGE(M4:M18)</f>
        <v>-3.0993679999999992</v>
      </c>
      <c r="N19" s="49"/>
      <c r="O19" s="11"/>
      <c r="P19" s="18">
        <f>GEOMEAN(P4:P18)</f>
        <v>0.92805992606781307</v>
      </c>
      <c r="Q19" s="29"/>
      <c r="R19" s="108">
        <f>AVERAGE(R5:R18)</f>
        <v>-3.4222422222222217</v>
      </c>
      <c r="S19" s="105">
        <f t="shared" ref="S19:T19" si="10">AVERAGE(S5:S18)</f>
        <v>0.88049999999999995</v>
      </c>
      <c r="T19" s="105">
        <f t="shared" si="10"/>
        <v>1.4350555555555558</v>
      </c>
      <c r="U19" s="18">
        <f>GEOMEAN(U4:U18)</f>
        <v>0.61458129655863991</v>
      </c>
      <c r="V19" s="102"/>
      <c r="W19" s="105">
        <f>AVERAGE(W5:W18)</f>
        <v>-1.289544444444445</v>
      </c>
      <c r="X19" s="49"/>
      <c r="Y19" s="11"/>
      <c r="Z19" s="18">
        <f>GEOMEAN(Z4:Z16)</f>
        <v>0.7658455640592472</v>
      </c>
      <c r="AA19" s="114"/>
      <c r="AB19" s="118">
        <f>AVERAGE(AB4:AB16)</f>
        <v>-8.2303438461538452</v>
      </c>
      <c r="AC19"/>
    </row>
    <row r="20" spans="1:29" x14ac:dyDescent="0.25">
      <c r="A20" s="76"/>
      <c r="B20" s="81" t="s">
        <v>46</v>
      </c>
      <c r="C20" s="78"/>
      <c r="D20" s="79"/>
      <c r="E20" s="14"/>
      <c r="F20" s="19">
        <f>STDEV(F4:F18)</f>
        <v>1.0607858722035596E-2</v>
      </c>
      <c r="G20" s="91"/>
      <c r="H20" s="94">
        <f>STDEV(H4:H18)</f>
        <v>0.95334109427893432</v>
      </c>
      <c r="I20" s="79"/>
      <c r="J20" s="14"/>
      <c r="K20" s="19">
        <f>STDEV(K4:K18)</f>
        <v>1.092680699523477E-2</v>
      </c>
      <c r="L20" s="24"/>
      <c r="M20" s="111">
        <f>STDEV(M4:M18)</f>
        <v>1.0925668352686206</v>
      </c>
      <c r="N20" s="79"/>
      <c r="O20" s="14"/>
      <c r="P20" s="19">
        <f>STDEV(P4:P18)</f>
        <v>0.11822010028379687</v>
      </c>
      <c r="Q20" s="31"/>
      <c r="R20" s="109">
        <f>STDEV(R5:R18)</f>
        <v>0.97690449412644587</v>
      </c>
      <c r="S20" s="106">
        <f t="shared" ref="S20:T20" si="11">STDEV(S5:S18)</f>
        <v>5.8893654157302917E-2</v>
      </c>
      <c r="T20" s="106">
        <f t="shared" si="11"/>
        <v>0.73115328952127234</v>
      </c>
      <c r="U20" s="19">
        <f>STDEV(U4:U18)</f>
        <v>0.19755990483901334</v>
      </c>
      <c r="V20" s="104"/>
      <c r="W20" s="106">
        <f>STDEV(W5:W18)</f>
        <v>0.73393817844405562</v>
      </c>
      <c r="X20" s="79"/>
      <c r="Y20" s="14"/>
      <c r="Z20" s="19">
        <f>STDEV(Z4:Z16)</f>
        <v>5.071414737121923E-2</v>
      </c>
      <c r="AA20" s="116"/>
      <c r="AB20" s="119">
        <f>STDEV(AB4:AB16)</f>
        <v>2.8814167215293551</v>
      </c>
      <c r="AC20"/>
    </row>
    <row r="21" spans="1:29" x14ac:dyDescent="0.25">
      <c r="A21" s="46" t="s">
        <v>5</v>
      </c>
      <c r="B21" s="47" t="s">
        <v>3</v>
      </c>
      <c r="C21" s="48">
        <v>1999</v>
      </c>
      <c r="D21" s="49">
        <v>0.96140000000000003</v>
      </c>
      <c r="E21" s="11">
        <v>0.2019</v>
      </c>
      <c r="F21" s="11">
        <v>0.99860000000000004</v>
      </c>
      <c r="G21" s="89">
        <f t="shared" si="8"/>
        <v>5.2305699481865329</v>
      </c>
      <c r="H21" s="90">
        <f>-(H$3-(D21*H$3+E21))</f>
        <v>-1.1220799999999969</v>
      </c>
      <c r="I21" s="49">
        <v>0.96650000000000003</v>
      </c>
      <c r="J21" s="11">
        <v>-0.31719999999999998</v>
      </c>
      <c r="K21" s="11">
        <v>0.98870000000000002</v>
      </c>
      <c r="L21" s="22">
        <f t="shared" ref="L21:L32" si="12">J21/(1-I21)</f>
        <v>-9.4686567164179181</v>
      </c>
      <c r="M21" s="23">
        <f>-(M$3-(I21*M$3+J21))</f>
        <v>-1.2350999999999992</v>
      </c>
      <c r="N21" s="49">
        <v>0.93559999999999999</v>
      </c>
      <c r="O21" s="11">
        <v>0.51139999999999997</v>
      </c>
      <c r="P21" s="11">
        <v>0.98660000000000003</v>
      </c>
      <c r="Q21" s="29">
        <f t="shared" ref="Q21:Q32" si="13">O21/(1-N21)</f>
        <v>7.9409937888198741</v>
      </c>
      <c r="R21" s="30">
        <f>-(R$3-(N21*R$3+O21))</f>
        <v>-2.1998400000000018</v>
      </c>
      <c r="S21" s="49">
        <v>0.9335</v>
      </c>
      <c r="T21" s="11">
        <v>0.56220000000000003</v>
      </c>
      <c r="U21" s="11">
        <v>0.91439999999999999</v>
      </c>
      <c r="V21" s="101">
        <f t="shared" ref="V21:V32" si="14">T21/(1-S21)</f>
        <v>8.4541353383458642</v>
      </c>
      <c r="W21" s="102">
        <f>-(W$3-(S21*W$3+T21))</f>
        <v>-0.95400000000000063</v>
      </c>
      <c r="X21" s="49">
        <v>0.92369999999999997</v>
      </c>
      <c r="Y21" s="11">
        <v>0.48599999999999999</v>
      </c>
      <c r="Z21" s="11">
        <v>0.88619999999999999</v>
      </c>
      <c r="AA21" s="114">
        <f t="shared" ref="AA21:AA32" si="15">Y21/(1-X21)</f>
        <v>6.3695937090432473</v>
      </c>
      <c r="AB21" s="115">
        <f>-(AB$3-(X21*AB$3+Y21))</f>
        <v>-3.4892300000000063</v>
      </c>
      <c r="AC21"/>
    </row>
    <row r="22" spans="1:29" x14ac:dyDescent="0.25">
      <c r="A22" s="46"/>
      <c r="B22" s="47"/>
      <c r="C22" s="48">
        <v>2000</v>
      </c>
      <c r="D22" s="49">
        <v>0.98040000000000005</v>
      </c>
      <c r="E22" s="11">
        <v>2.8400000000000002E-2</v>
      </c>
      <c r="F22" s="11">
        <v>0.99880000000000002</v>
      </c>
      <c r="G22" s="89">
        <f t="shared" si="8"/>
        <v>1.4489795918367385</v>
      </c>
      <c r="H22" s="90">
        <f t="shared" ref="H22:H31" si="16">-(H$3-(D22*H$3+E22))</f>
        <v>-0.64388000000000289</v>
      </c>
      <c r="I22" s="49">
        <v>0.98470000000000002</v>
      </c>
      <c r="J22" s="11">
        <v>-0.26950000000000002</v>
      </c>
      <c r="K22" s="11">
        <v>0.99539999999999995</v>
      </c>
      <c r="L22" s="22">
        <f t="shared" si="12"/>
        <v>-17.614379084967343</v>
      </c>
      <c r="M22" s="23">
        <f t="shared" ref="M22:M31" si="17">-(M$3-(I22*M$3+J22))</f>
        <v>-0.68872</v>
      </c>
      <c r="N22" s="49">
        <v>0.95109999999999995</v>
      </c>
      <c r="O22" s="11">
        <v>0.2329</v>
      </c>
      <c r="P22" s="11">
        <v>0.99250000000000005</v>
      </c>
      <c r="Q22" s="29">
        <f t="shared" si="13"/>
        <v>4.7627811860940641</v>
      </c>
      <c r="R22" s="30">
        <f t="shared" ref="R22:R31" si="18">-(R$3-(N22*R$3+O22))</f>
        <v>-1.8257900000000049</v>
      </c>
      <c r="S22" s="49">
        <v>0.9728</v>
      </c>
      <c r="T22" s="11">
        <v>-8.4699999999999998E-2</v>
      </c>
      <c r="U22" s="11">
        <v>0.91890000000000005</v>
      </c>
      <c r="V22" s="101">
        <f t="shared" si="14"/>
        <v>-3.1139705882352939</v>
      </c>
      <c r="W22" s="102">
        <f t="shared" ref="W22:W31" si="19">-(W$3-(S22*W$3+T22))</f>
        <v>-0.70486000000000004</v>
      </c>
      <c r="X22" s="49">
        <v>0.89500000000000002</v>
      </c>
      <c r="Y22" s="11">
        <v>1.3360000000000001</v>
      </c>
      <c r="Z22" s="11">
        <v>0.85199999999999998</v>
      </c>
      <c r="AA22" s="114">
        <f t="shared" si="15"/>
        <v>12.723809523809527</v>
      </c>
      <c r="AB22" s="115">
        <f t="shared" ref="AB22:AB32" si="20">-(AB$3-(X22*AB$3+Y22))</f>
        <v>-4.1345000000000027</v>
      </c>
      <c r="AC22"/>
    </row>
    <row r="23" spans="1:29" x14ac:dyDescent="0.25">
      <c r="A23" s="46"/>
      <c r="B23" s="47"/>
      <c r="C23" s="48">
        <v>2001</v>
      </c>
      <c r="D23" s="49">
        <v>0.99150000000000005</v>
      </c>
      <c r="E23" s="11">
        <v>-0.24729999999999999</v>
      </c>
      <c r="F23" s="11">
        <v>0.99150000000000005</v>
      </c>
      <c r="G23" s="89">
        <f t="shared" si="8"/>
        <v>-29.094117647058987</v>
      </c>
      <c r="H23" s="90">
        <f t="shared" si="16"/>
        <v>-0.5388500000000036</v>
      </c>
      <c r="I23" s="49"/>
      <c r="J23" s="11"/>
      <c r="K23" s="11"/>
      <c r="L23" s="22"/>
      <c r="M23" s="23"/>
      <c r="N23" s="49"/>
      <c r="O23" s="11"/>
      <c r="P23" s="11"/>
      <c r="Q23" s="29"/>
      <c r="R23" s="30"/>
      <c r="S23" s="49"/>
      <c r="T23" s="11"/>
      <c r="U23" s="11"/>
      <c r="V23" s="101"/>
      <c r="W23" s="102"/>
      <c r="X23" s="49">
        <v>0.95909999999999995</v>
      </c>
      <c r="Y23" s="11">
        <v>0.2641</v>
      </c>
      <c r="Z23" s="11">
        <v>0.97719999999999996</v>
      </c>
      <c r="AA23" s="114">
        <f t="shared" si="15"/>
        <v>6.457212713936423</v>
      </c>
      <c r="AB23" s="115">
        <f t="shared" si="20"/>
        <v>-1.8667900000000017</v>
      </c>
      <c r="AC23"/>
    </row>
    <row r="24" spans="1:29" x14ac:dyDescent="0.25">
      <c r="A24" s="46"/>
      <c r="B24" s="47"/>
      <c r="C24" s="48">
        <v>2002</v>
      </c>
      <c r="D24" s="49">
        <v>0.9587</v>
      </c>
      <c r="E24" s="11">
        <v>-0.40579999999999999</v>
      </c>
      <c r="F24" s="11">
        <v>0.99880000000000002</v>
      </c>
      <c r="G24" s="89">
        <f t="shared" si="8"/>
        <v>-9.8256658595641628</v>
      </c>
      <c r="H24" s="90">
        <f t="shared" si="16"/>
        <v>-1.8223899999999986</v>
      </c>
      <c r="I24" s="49">
        <v>0.96840000000000004</v>
      </c>
      <c r="J24" s="11">
        <v>-0.71279999999999999</v>
      </c>
      <c r="K24" s="11">
        <v>0.99390000000000001</v>
      </c>
      <c r="L24" s="22">
        <f t="shared" si="12"/>
        <v>-22.556962025316484</v>
      </c>
      <c r="M24" s="23">
        <f t="shared" si="17"/>
        <v>-1.57864</v>
      </c>
      <c r="N24" s="49">
        <v>0.94920000000000004</v>
      </c>
      <c r="O24" s="11">
        <v>-0.34010000000000001</v>
      </c>
      <c r="P24" s="11">
        <v>0.99719999999999998</v>
      </c>
      <c r="Q24" s="29">
        <f t="shared" si="13"/>
        <v>-6.6948818897637858</v>
      </c>
      <c r="R24" s="30">
        <f t="shared" si="18"/>
        <v>-2.4787800000000004</v>
      </c>
      <c r="S24" s="49">
        <v>0.97960000000000003</v>
      </c>
      <c r="T24" s="11">
        <v>-0.12759999999999999</v>
      </c>
      <c r="U24" s="11">
        <v>0.95350000000000001</v>
      </c>
      <c r="V24" s="101">
        <f t="shared" si="14"/>
        <v>-6.2549019607843217</v>
      </c>
      <c r="W24" s="102">
        <f t="shared" si="19"/>
        <v>-0.59271999999999991</v>
      </c>
      <c r="X24" s="49">
        <v>1.0051000000000001</v>
      </c>
      <c r="Y24" s="11">
        <v>-0.81510000000000005</v>
      </c>
      <c r="Z24" s="11">
        <v>0.9718</v>
      </c>
      <c r="AA24" s="114">
        <f t="shared" si="15"/>
        <v>159.82352941176146</v>
      </c>
      <c r="AB24" s="115">
        <f t="shared" si="20"/>
        <v>-0.54938999999999538</v>
      </c>
      <c r="AC24"/>
    </row>
    <row r="25" spans="1:29" x14ac:dyDescent="0.25">
      <c r="A25" s="46"/>
      <c r="B25" s="47"/>
      <c r="C25" s="48">
        <v>2003</v>
      </c>
      <c r="D25" s="49">
        <v>0.99660000000000004</v>
      </c>
      <c r="E25" s="11">
        <v>0.29720000000000002</v>
      </c>
      <c r="F25" s="11">
        <v>0.99560000000000004</v>
      </c>
      <c r="G25" s="89">
        <f t="shared" si="8"/>
        <v>87.411764705883428</v>
      </c>
      <c r="H25" s="90">
        <f t="shared" si="16"/>
        <v>0.18057999999999907</v>
      </c>
      <c r="I25" s="49">
        <v>1.0199</v>
      </c>
      <c r="J25" s="11">
        <v>8.4000000000000005E-2</v>
      </c>
      <c r="K25" s="11">
        <v>0.9899</v>
      </c>
      <c r="L25" s="22">
        <f t="shared" si="12"/>
        <v>-4.2211055276381853</v>
      </c>
      <c r="M25" s="23">
        <f t="shared" si="17"/>
        <v>0.62926000000000215</v>
      </c>
      <c r="N25" s="49">
        <v>0.96250000000000002</v>
      </c>
      <c r="O25" s="11">
        <v>0.51770000000000005</v>
      </c>
      <c r="P25" s="11">
        <v>0.99470000000000003</v>
      </c>
      <c r="Q25" s="29">
        <f t="shared" si="13"/>
        <v>13.805333333333342</v>
      </c>
      <c r="R25" s="30">
        <f t="shared" si="18"/>
        <v>-1.0610500000000016</v>
      </c>
      <c r="S25" s="49">
        <v>0.93640000000000001</v>
      </c>
      <c r="T25" s="11">
        <v>0.2571</v>
      </c>
      <c r="U25" s="11">
        <v>0.9002</v>
      </c>
      <c r="V25" s="101">
        <f t="shared" si="14"/>
        <v>4.0424528301886795</v>
      </c>
      <c r="W25" s="102">
        <f t="shared" si="19"/>
        <v>-1.1929799999999986</v>
      </c>
      <c r="X25" s="49">
        <v>0.91700000000000004</v>
      </c>
      <c r="Y25" s="11">
        <v>0.1691</v>
      </c>
      <c r="Z25" s="11">
        <v>0.94259999999999999</v>
      </c>
      <c r="AA25" s="114">
        <f t="shared" si="15"/>
        <v>2.0373493975903623</v>
      </c>
      <c r="AB25" s="115">
        <f t="shared" si="20"/>
        <v>-4.1552000000000007</v>
      </c>
      <c r="AC25"/>
    </row>
    <row r="26" spans="1:29" x14ac:dyDescent="0.25">
      <c r="A26" s="46"/>
      <c r="B26" s="47"/>
      <c r="C26" s="48">
        <v>2004</v>
      </c>
      <c r="D26" s="49">
        <v>0.97940000000000005</v>
      </c>
      <c r="E26" s="11">
        <v>-0.31969999999999998</v>
      </c>
      <c r="F26" s="11">
        <v>0.99160000000000004</v>
      </c>
      <c r="G26" s="89">
        <f t="shared" si="8"/>
        <v>-15.519417475728192</v>
      </c>
      <c r="H26" s="90">
        <f t="shared" si="16"/>
        <v>-1.0262799999999928</v>
      </c>
      <c r="I26" s="49">
        <v>0.96579999999999999</v>
      </c>
      <c r="J26" s="11">
        <v>-7.3200000000000001E-2</v>
      </c>
      <c r="K26" s="11">
        <v>0.98519999999999996</v>
      </c>
      <c r="L26" s="22">
        <f t="shared" si="12"/>
        <v>-2.140350877192982</v>
      </c>
      <c r="M26" s="23">
        <f t="shared" si="17"/>
        <v>-1.0102800000000016</v>
      </c>
      <c r="N26" s="49">
        <v>0.96879999999999999</v>
      </c>
      <c r="O26" s="11">
        <v>-0.31690000000000002</v>
      </c>
      <c r="P26" s="11">
        <v>0.99209999999999998</v>
      </c>
      <c r="Q26" s="29">
        <f t="shared" si="13"/>
        <v>-10.157051282051281</v>
      </c>
      <c r="R26" s="30">
        <f t="shared" si="18"/>
        <v>-1.6304199999999938</v>
      </c>
      <c r="S26" s="49">
        <v>0.88329999999999997</v>
      </c>
      <c r="T26" s="11">
        <v>0.70089999999999997</v>
      </c>
      <c r="U26" s="11">
        <v>0.93149999999999999</v>
      </c>
      <c r="V26" s="101">
        <f t="shared" si="14"/>
        <v>6.0059982862039405</v>
      </c>
      <c r="W26" s="102">
        <f t="shared" si="19"/>
        <v>-1.959859999999999</v>
      </c>
      <c r="X26" s="49">
        <v>0.82350000000000001</v>
      </c>
      <c r="Y26" s="11">
        <v>0.25390000000000001</v>
      </c>
      <c r="Z26" s="11">
        <v>0.81479999999999997</v>
      </c>
      <c r="AA26" s="114">
        <f t="shared" si="15"/>
        <v>1.4385269121813034</v>
      </c>
      <c r="AB26" s="115">
        <f t="shared" si="20"/>
        <v>-8.941749999999999</v>
      </c>
      <c r="AC26"/>
    </row>
    <row r="27" spans="1:29" x14ac:dyDescent="0.25">
      <c r="A27" s="46"/>
      <c r="B27" s="47"/>
      <c r="C27" s="48">
        <v>2005</v>
      </c>
      <c r="D27" s="49">
        <v>0.97629999999999995</v>
      </c>
      <c r="E27" s="11">
        <v>-0.28120000000000001</v>
      </c>
      <c r="F27" s="11">
        <v>0.99890000000000001</v>
      </c>
      <c r="G27" s="89">
        <f t="shared" si="8"/>
        <v>-11.86497890295356</v>
      </c>
      <c r="H27" s="90">
        <f t="shared" si="16"/>
        <v>-1.0941100000000006</v>
      </c>
      <c r="I27" s="49">
        <v>0.99419999999999997</v>
      </c>
      <c r="J27" s="11">
        <v>-0.59670000000000001</v>
      </c>
      <c r="K27" s="11">
        <v>0.99280000000000002</v>
      </c>
      <c r="L27" s="22">
        <f t="shared" si="12"/>
        <v>-102.8793103448271</v>
      </c>
      <c r="M27" s="23">
        <f t="shared" si="17"/>
        <v>-0.7556200000000004</v>
      </c>
      <c r="N27" s="49">
        <v>0.95889999999999997</v>
      </c>
      <c r="O27" s="11">
        <v>-0.2107</v>
      </c>
      <c r="P27" s="11">
        <v>0.99670000000000003</v>
      </c>
      <c r="Q27" s="29">
        <f t="shared" si="13"/>
        <v>-5.1265206812652035</v>
      </c>
      <c r="R27" s="30">
        <f t="shared" si="18"/>
        <v>-1.9410100000000057</v>
      </c>
      <c r="S27" s="49">
        <v>0.99819999999999998</v>
      </c>
      <c r="T27" s="11">
        <v>-0.42759999999999998</v>
      </c>
      <c r="U27" s="11">
        <v>0.92989999999999995</v>
      </c>
      <c r="V27" s="101">
        <f t="shared" si="14"/>
        <v>-237.55555555555242</v>
      </c>
      <c r="W27" s="102">
        <f t="shared" si="19"/>
        <v>-0.46863999999999706</v>
      </c>
      <c r="X27" s="49">
        <v>0.96030000000000004</v>
      </c>
      <c r="Y27" s="11">
        <v>-0.67720000000000002</v>
      </c>
      <c r="Z27" s="11">
        <v>0.96489999999999998</v>
      </c>
      <c r="AA27" s="114">
        <f t="shared" si="15"/>
        <v>-17.057934508816139</v>
      </c>
      <c r="AB27" s="115">
        <f t="shared" si="20"/>
        <v>-2.7455699999999936</v>
      </c>
      <c r="AC27"/>
    </row>
    <row r="28" spans="1:29" x14ac:dyDescent="0.25">
      <c r="A28" s="46"/>
      <c r="B28" s="47"/>
      <c r="C28" s="48">
        <v>2006</v>
      </c>
      <c r="D28" s="49">
        <v>1.0302</v>
      </c>
      <c r="E28" s="11">
        <v>-0.50309999999999999</v>
      </c>
      <c r="F28" s="11">
        <v>0.99370000000000003</v>
      </c>
      <c r="G28" s="89">
        <f t="shared" si="8"/>
        <v>16.658940397350989</v>
      </c>
      <c r="H28" s="90">
        <f t="shared" si="16"/>
        <v>0.53275999999999613</v>
      </c>
      <c r="I28" s="49">
        <v>1.0459000000000001</v>
      </c>
      <c r="J28" s="11">
        <v>-0.58930000000000005</v>
      </c>
      <c r="K28" s="11">
        <v>0.98850000000000005</v>
      </c>
      <c r="L28" s="22">
        <f t="shared" si="12"/>
        <v>12.838779956427002</v>
      </c>
      <c r="M28" s="23">
        <f t="shared" si="17"/>
        <v>0.66835999999999984</v>
      </c>
      <c r="N28" s="49">
        <v>1.0109999999999999</v>
      </c>
      <c r="O28" s="11">
        <v>-0.69779999999999998</v>
      </c>
      <c r="P28" s="11">
        <v>0.99239999999999995</v>
      </c>
      <c r="Q28" s="29">
        <f t="shared" si="13"/>
        <v>63.43636363636422</v>
      </c>
      <c r="R28" s="30">
        <f t="shared" si="18"/>
        <v>-0.23470000000000368</v>
      </c>
      <c r="S28" s="49">
        <v>1.018</v>
      </c>
      <c r="T28" s="11">
        <v>-0.52090000000000003</v>
      </c>
      <c r="U28" s="11">
        <v>0.91310000000000002</v>
      </c>
      <c r="V28" s="101">
        <f t="shared" si="14"/>
        <v>28.938888888888865</v>
      </c>
      <c r="W28" s="102">
        <f t="shared" si="19"/>
        <v>-0.11050000000000182</v>
      </c>
      <c r="X28" s="49">
        <v>1.0079</v>
      </c>
      <c r="Y28" s="11">
        <v>-0.50270000000000004</v>
      </c>
      <c r="Z28" s="11">
        <v>0.97550000000000003</v>
      </c>
      <c r="AA28" s="114">
        <f t="shared" si="15"/>
        <v>63.632911392404921</v>
      </c>
      <c r="AB28" s="115">
        <f t="shared" si="20"/>
        <v>-9.1109999999993363E-2</v>
      </c>
      <c r="AC28"/>
    </row>
    <row r="29" spans="1:29" x14ac:dyDescent="0.25">
      <c r="A29" s="46"/>
      <c r="B29" s="47"/>
      <c r="C29" s="48">
        <v>2007</v>
      </c>
      <c r="D29" s="49">
        <v>1.02</v>
      </c>
      <c r="E29" s="11">
        <v>-2.3800000000000002E-2</v>
      </c>
      <c r="F29" s="11">
        <v>0.99139999999999995</v>
      </c>
      <c r="G29" s="89">
        <f t="shared" si="8"/>
        <v>1.1899999999999991</v>
      </c>
      <c r="H29" s="90">
        <f t="shared" si="16"/>
        <v>0.66219999999999857</v>
      </c>
      <c r="I29" s="49">
        <v>1.0443</v>
      </c>
      <c r="J29" s="11">
        <v>-6.1699999999999998E-2</v>
      </c>
      <c r="K29" s="11">
        <v>0.99329999999999996</v>
      </c>
      <c r="L29" s="22">
        <f t="shared" si="12"/>
        <v>1.3927765237020313</v>
      </c>
      <c r="M29" s="23">
        <f t="shared" si="17"/>
        <v>1.15212</v>
      </c>
      <c r="N29" s="49">
        <v>1.0039</v>
      </c>
      <c r="O29" s="11">
        <v>0.50729999999999997</v>
      </c>
      <c r="P29" s="11">
        <v>0.99299999999999999</v>
      </c>
      <c r="Q29" s="29">
        <f t="shared" si="13"/>
        <v>-130.07692307692258</v>
      </c>
      <c r="R29" s="30">
        <f t="shared" si="18"/>
        <v>0.67148999999999859</v>
      </c>
      <c r="S29" s="49">
        <v>0.9264</v>
      </c>
      <c r="T29" s="11">
        <v>0.92569999999999997</v>
      </c>
      <c r="U29" s="11">
        <v>0.90059999999999996</v>
      </c>
      <c r="V29" s="101">
        <f t="shared" si="14"/>
        <v>12.577445652173912</v>
      </c>
      <c r="W29" s="102">
        <f t="shared" si="19"/>
        <v>-0.75238000000000227</v>
      </c>
      <c r="X29" s="49">
        <v>0.95430000000000004</v>
      </c>
      <c r="Y29" s="11">
        <v>-1.55E-2</v>
      </c>
      <c r="Z29" s="11">
        <v>0.97540000000000004</v>
      </c>
      <c r="AA29" s="114">
        <f t="shared" si="15"/>
        <v>-0.33916849015317313</v>
      </c>
      <c r="AB29" s="115">
        <f t="shared" si="20"/>
        <v>-2.3964700000000008</v>
      </c>
      <c r="AC29"/>
    </row>
    <row r="30" spans="1:29" x14ac:dyDescent="0.25">
      <c r="A30" s="46"/>
      <c r="B30" s="47"/>
      <c r="C30" s="48">
        <v>2008</v>
      </c>
      <c r="D30" s="49">
        <v>0.99550000000000005</v>
      </c>
      <c r="E30" s="11">
        <v>0.25040000000000001</v>
      </c>
      <c r="F30" s="11">
        <v>0.99760000000000004</v>
      </c>
      <c r="G30" s="89">
        <f t="shared" si="8"/>
        <v>55.644444444445085</v>
      </c>
      <c r="H30" s="90">
        <f t="shared" si="16"/>
        <v>9.6049999999998192E-2</v>
      </c>
      <c r="I30" s="49"/>
      <c r="J30" s="11"/>
      <c r="K30" s="11"/>
      <c r="L30" s="22"/>
      <c r="M30" s="23"/>
      <c r="N30" s="49"/>
      <c r="O30" s="11"/>
      <c r="P30" s="11"/>
      <c r="Q30" s="29"/>
      <c r="R30" s="30"/>
      <c r="S30" s="49"/>
      <c r="T30" s="11"/>
      <c r="U30" s="11"/>
      <c r="V30" s="101"/>
      <c r="W30" s="102"/>
      <c r="X30" s="49">
        <v>0.97409999999999997</v>
      </c>
      <c r="Y30" s="11">
        <v>-0.60550000000000004</v>
      </c>
      <c r="Z30" s="11">
        <v>0.91859999999999997</v>
      </c>
      <c r="AA30" s="114">
        <f t="shared" si="15"/>
        <v>-23.378378378378351</v>
      </c>
      <c r="AB30" s="115">
        <f t="shared" si="20"/>
        <v>-1.9548899999999989</v>
      </c>
      <c r="AC30"/>
    </row>
    <row r="31" spans="1:29" x14ac:dyDescent="0.25">
      <c r="A31" s="46"/>
      <c r="B31" s="47"/>
      <c r="C31" s="48">
        <v>2009</v>
      </c>
      <c r="D31" s="49">
        <v>0.97660000000000002</v>
      </c>
      <c r="E31" s="11">
        <v>0.24340000000000001</v>
      </c>
      <c r="F31" s="11">
        <v>0.99750000000000005</v>
      </c>
      <c r="G31" s="89">
        <f t="shared" si="8"/>
        <v>10.401709401709413</v>
      </c>
      <c r="H31" s="90">
        <f t="shared" si="16"/>
        <v>-0.55921999999999628</v>
      </c>
      <c r="I31" s="49">
        <v>1.0056</v>
      </c>
      <c r="J31" s="11">
        <v>-0.1444</v>
      </c>
      <c r="K31" s="11">
        <v>0.98370000000000002</v>
      </c>
      <c r="L31" s="22">
        <f t="shared" si="12"/>
        <v>25.785714285714057</v>
      </c>
      <c r="M31" s="23">
        <f t="shared" si="17"/>
        <v>9.0399999999988268E-3</v>
      </c>
      <c r="N31" s="49">
        <v>0.92579999999999996</v>
      </c>
      <c r="O31" s="11">
        <v>1.1834</v>
      </c>
      <c r="P31" s="11">
        <v>0.99309999999999998</v>
      </c>
      <c r="Q31" s="29">
        <f t="shared" si="13"/>
        <v>15.948787061994599</v>
      </c>
      <c r="R31" s="30">
        <f t="shared" si="18"/>
        <v>-1.9404200000000031</v>
      </c>
      <c r="S31" s="49">
        <v>0.83750000000000002</v>
      </c>
      <c r="T31" s="11">
        <v>1.5329999999999999</v>
      </c>
      <c r="U31" s="11">
        <v>0.78810000000000002</v>
      </c>
      <c r="V31" s="101">
        <f t="shared" si="14"/>
        <v>9.4338461538461544</v>
      </c>
      <c r="W31" s="102">
        <f t="shared" si="19"/>
        <v>-2.171999999999997</v>
      </c>
      <c r="X31" s="49">
        <v>0.85819999999999996</v>
      </c>
      <c r="Y31" s="11">
        <v>0.316</v>
      </c>
      <c r="Z31" s="11">
        <v>0.97099999999999997</v>
      </c>
      <c r="AA31" s="114">
        <f t="shared" si="15"/>
        <v>2.2284908321579686</v>
      </c>
      <c r="AB31" s="115">
        <f t="shared" si="20"/>
        <v>-7.0717799999999968</v>
      </c>
      <c r="AC31"/>
    </row>
    <row r="32" spans="1:29" x14ac:dyDescent="0.25">
      <c r="A32" s="50"/>
      <c r="B32" s="51"/>
      <c r="C32" s="82">
        <v>2010</v>
      </c>
      <c r="D32" s="79">
        <v>0.998</v>
      </c>
      <c r="E32" s="14">
        <v>-0.30769999999999997</v>
      </c>
      <c r="F32" s="14">
        <v>0.99850000000000005</v>
      </c>
      <c r="G32" s="91">
        <f t="shared" si="8"/>
        <v>-153.84999999999985</v>
      </c>
      <c r="H32" s="92">
        <f>-(H$3-(D32*H$3+E32))</f>
        <v>-0.37630000000000052</v>
      </c>
      <c r="I32" s="79">
        <v>1.006</v>
      </c>
      <c r="J32" s="14">
        <v>-0.59050000000000002</v>
      </c>
      <c r="K32" s="14">
        <v>0.99260000000000004</v>
      </c>
      <c r="L32" s="24">
        <f t="shared" si="12"/>
        <v>98.416666666666586</v>
      </c>
      <c r="M32" s="25">
        <f>-(M$3-(I32*M$3+J32))</f>
        <v>-0.42609999999999815</v>
      </c>
      <c r="N32" s="79">
        <v>0.98499999999999999</v>
      </c>
      <c r="O32" s="14">
        <v>-0.1467</v>
      </c>
      <c r="P32" s="14">
        <v>0.99690000000000001</v>
      </c>
      <c r="Q32" s="31">
        <f t="shared" si="13"/>
        <v>-9.7799999999999905</v>
      </c>
      <c r="R32" s="32">
        <f>-(R$3-(N32*R$3+O32))</f>
        <v>-0.77820000000000533</v>
      </c>
      <c r="S32" s="79">
        <v>1.0363</v>
      </c>
      <c r="T32" s="14">
        <v>-0.1101</v>
      </c>
      <c r="U32" s="14">
        <v>0.95240000000000002</v>
      </c>
      <c r="V32" s="103">
        <f t="shared" si="14"/>
        <v>3.0330578512396698</v>
      </c>
      <c r="W32" s="107">
        <f>-(W$3-(S32*W$3+T32))</f>
        <v>0.71753999999999962</v>
      </c>
      <c r="X32" s="79">
        <v>0.88100000000000001</v>
      </c>
      <c r="Y32" s="14">
        <v>-9.7500000000000003E-2</v>
      </c>
      <c r="Z32" s="14">
        <v>0.93400000000000005</v>
      </c>
      <c r="AA32" s="116">
        <f t="shared" si="15"/>
        <v>-0.81932773109243706</v>
      </c>
      <c r="AB32" s="120">
        <f t="shared" si="20"/>
        <v>-6.2973999999999961</v>
      </c>
      <c r="AC32"/>
    </row>
    <row r="33" spans="1:29" x14ac:dyDescent="0.25">
      <c r="A33" s="73"/>
      <c r="B33" s="80" t="s">
        <v>45</v>
      </c>
      <c r="C33" s="75"/>
      <c r="D33" s="49"/>
      <c r="E33" s="11"/>
      <c r="F33" s="18">
        <f>GEOMEAN(F21:F32)</f>
        <v>0.99603713886183354</v>
      </c>
      <c r="G33" s="89"/>
      <c r="H33" s="93">
        <f>AVERAGE(H21:H32)</f>
        <v>-0.47595999999999999</v>
      </c>
      <c r="I33" s="49"/>
      <c r="J33" s="11"/>
      <c r="K33" s="18">
        <f>GEOMEAN(K21:K32)</f>
        <v>0.99039317949173911</v>
      </c>
      <c r="L33" s="22"/>
      <c r="M33" s="110">
        <f>AVERAGE(M21:M32)</f>
        <v>-0.32356799999999986</v>
      </c>
      <c r="N33" s="49"/>
      <c r="O33" s="11"/>
      <c r="P33" s="18">
        <f>GEOMEAN(P21:P32)</f>
        <v>0.99351550782944942</v>
      </c>
      <c r="Q33" s="29"/>
      <c r="R33" s="108">
        <f>AVERAGE(R21:R32)</f>
        <v>-1.3418720000000022</v>
      </c>
      <c r="S33" s="49"/>
      <c r="T33" s="11"/>
      <c r="U33" s="18">
        <f>GEOMEAN(U21:U32)</f>
        <v>0.90910370591702072</v>
      </c>
      <c r="V33" s="101"/>
      <c r="W33" s="105">
        <f>AVERAGE(W21:W32)</f>
        <v>-0.81903999999999966</v>
      </c>
      <c r="X33" s="49"/>
      <c r="Y33" s="11"/>
      <c r="Z33" s="18">
        <f>GEOMEAN(Z21:Z32)</f>
        <v>0.9304818774159046</v>
      </c>
      <c r="AA33" s="114"/>
      <c r="AB33" s="118">
        <f>AVERAGE(AB21:AB32)</f>
        <v>-3.6411733333333323</v>
      </c>
      <c r="AC33"/>
    </row>
    <row r="34" spans="1:29" x14ac:dyDescent="0.25">
      <c r="A34" s="76"/>
      <c r="B34" s="81" t="s">
        <v>46</v>
      </c>
      <c r="C34" s="78"/>
      <c r="D34" s="79"/>
      <c r="E34" s="14"/>
      <c r="F34" s="19">
        <f>STDEV(F21:F32)</f>
        <v>3.1349810303423075E-3</v>
      </c>
      <c r="G34" s="91"/>
      <c r="H34" s="94">
        <f>STDEV(H21:H32)</f>
        <v>0.74072982325173231</v>
      </c>
      <c r="I34" s="79"/>
      <c r="J34" s="14"/>
      <c r="K34" s="19">
        <f>STDEV(K21:K32)</f>
        <v>3.8721225875911094E-3</v>
      </c>
      <c r="L34" s="24"/>
      <c r="M34" s="111">
        <f>STDEV(M21:M32)</f>
        <v>0.90604592217196411</v>
      </c>
      <c r="N34" s="79"/>
      <c r="O34" s="14"/>
      <c r="P34" s="19">
        <f>STDEV(P21:P32)</f>
        <v>3.1467090392627269E-3</v>
      </c>
      <c r="Q34" s="31"/>
      <c r="R34" s="109">
        <f>STDEV(R21:R32)</f>
        <v>0.98541446552312273</v>
      </c>
      <c r="S34" s="79"/>
      <c r="T34" s="14"/>
      <c r="U34" s="19">
        <f>STDEV(U21:U32)</f>
        <v>4.6785306335310965E-2</v>
      </c>
      <c r="V34" s="103"/>
      <c r="W34" s="106">
        <f>STDEV(W21:W32)</f>
        <v>0.83961663987533852</v>
      </c>
      <c r="X34" s="79"/>
      <c r="Y34" s="14"/>
      <c r="Z34" s="19">
        <f>STDEV(Z21:Z32)</f>
        <v>5.4385576296394157E-2</v>
      </c>
      <c r="AA34" s="116"/>
      <c r="AB34" s="119">
        <f>STDEV(AB21:AB32)</f>
        <v>2.6621394311456728</v>
      </c>
      <c r="AC34"/>
    </row>
    <row r="35" spans="1:29" x14ac:dyDescent="0.25">
      <c r="A35" s="46" t="s">
        <v>4</v>
      </c>
      <c r="B35" s="47" t="s">
        <v>6</v>
      </c>
      <c r="C35" s="48">
        <v>2007</v>
      </c>
      <c r="D35" s="49">
        <v>0.95289999999999997</v>
      </c>
      <c r="E35" s="11">
        <v>-9.2600000000000002E-2</v>
      </c>
      <c r="F35" s="11">
        <v>0.99229999999999996</v>
      </c>
      <c r="G35" s="89">
        <f t="shared" si="8"/>
        <v>-1.9660297239915061</v>
      </c>
      <c r="H35" s="90">
        <f>-(H$3-(D35*H$3+E35))</f>
        <v>-1.708129999999997</v>
      </c>
      <c r="I35" s="49">
        <v>1.0189999999999999</v>
      </c>
      <c r="J35" s="11">
        <v>-1.6024</v>
      </c>
      <c r="K35" s="11">
        <v>0.94850000000000001</v>
      </c>
      <c r="L35" s="22">
        <f>J35/(1-I35)</f>
        <v>84.336842105263585</v>
      </c>
      <c r="M35" s="23">
        <f>-(M$3-(I35*M$3+J35))</f>
        <v>-1.0818000000000012</v>
      </c>
      <c r="N35" s="49">
        <v>0.98670000000000002</v>
      </c>
      <c r="O35" s="11">
        <v>-0.33600000000000002</v>
      </c>
      <c r="P35" s="11">
        <v>0.96579999999999999</v>
      </c>
      <c r="Q35" s="29">
        <f>O35/(1-N35)</f>
        <v>-25.263157894736885</v>
      </c>
      <c r="R35" s="30">
        <f>-(R$3-(N35*R$3+O35))</f>
        <v>-0.89592999999999989</v>
      </c>
      <c r="S35" s="49">
        <v>1.0465</v>
      </c>
      <c r="T35" s="11">
        <v>0.2356</v>
      </c>
      <c r="U35" s="11">
        <v>0.96589999999999998</v>
      </c>
      <c r="V35" s="101">
        <f>T35/(1-S35)</f>
        <v>-5.0666666666666682</v>
      </c>
      <c r="W35" s="102">
        <f>-(W$3-(S35*W$3+T35))</f>
        <v>1.2957999999999998</v>
      </c>
      <c r="X35" s="49">
        <v>0.96760000000000002</v>
      </c>
      <c r="Y35" s="11">
        <v>-0.1288</v>
      </c>
      <c r="Z35" s="11">
        <v>0.93620000000000003</v>
      </c>
      <c r="AA35" s="114">
        <f>Y35/(1-X35)</f>
        <v>-3.9753086419753103</v>
      </c>
      <c r="AB35" s="115">
        <f>-(AB$3-(X35*AB$3+Y35))</f>
        <v>-1.8168399999999991</v>
      </c>
      <c r="AC35"/>
    </row>
    <row r="36" spans="1:29" x14ac:dyDescent="0.25">
      <c r="A36" s="46"/>
      <c r="B36" s="47"/>
      <c r="C36" s="48">
        <v>2008</v>
      </c>
      <c r="D36" s="49">
        <v>0.95640000000000003</v>
      </c>
      <c r="E36" s="11">
        <v>-7.2499999999999995E-2</v>
      </c>
      <c r="F36" s="11">
        <v>0.99709999999999999</v>
      </c>
      <c r="G36" s="89">
        <f t="shared" si="8"/>
        <v>-1.6628440366972486</v>
      </c>
      <c r="H36" s="90">
        <f t="shared" ref="H36:H41" si="21">-(H$3-(D36*H$3+E36))</f>
        <v>-1.5679799999999986</v>
      </c>
      <c r="I36" s="11">
        <v>0.96930000000000005</v>
      </c>
      <c r="J36" s="49">
        <v>-0.41909999999999997</v>
      </c>
      <c r="K36" s="11">
        <v>0.98809999999999998</v>
      </c>
      <c r="L36" s="22">
        <f t="shared" ref="L36:L41" si="22">J36/(1-I36)</f>
        <v>-13.651465798045624</v>
      </c>
      <c r="M36" s="23">
        <f t="shared" ref="M36:M41" si="23">-(M$3-(I36*M$3+J36))</f>
        <v>-1.2602799999999981</v>
      </c>
      <c r="N36" s="11">
        <v>0.93159999999999998</v>
      </c>
      <c r="O36" s="49">
        <v>1.2225999999999999</v>
      </c>
      <c r="P36" s="11">
        <v>0.99470000000000003</v>
      </c>
      <c r="Q36" s="29">
        <f t="shared" ref="Q36:Q41" si="24">O36/(1-N36)</f>
        <v>17.874269005847946</v>
      </c>
      <c r="R36" s="30">
        <f t="shared" ref="R36:R41" si="25">-(R$3-(N36*R$3+O36))</f>
        <v>-1.6570400000000021</v>
      </c>
      <c r="S36" s="11">
        <v>0.9748</v>
      </c>
      <c r="T36" s="49">
        <v>0.85899999999999999</v>
      </c>
      <c r="U36" s="11">
        <v>0.92430000000000001</v>
      </c>
      <c r="V36" s="101">
        <f t="shared" ref="V36:V41" si="26">T36/(1-S36)</f>
        <v>34.087301587301589</v>
      </c>
      <c r="W36" s="102">
        <f t="shared" ref="W36:W41" si="27">-(W$3-(S36*W$3+T36))</f>
        <v>0.28444000000000003</v>
      </c>
      <c r="X36" s="11">
        <v>0.90920000000000001</v>
      </c>
      <c r="Y36" s="49">
        <v>-0.19689999999999999</v>
      </c>
      <c r="Z36" s="11">
        <v>0.91900000000000004</v>
      </c>
      <c r="AA36" s="114">
        <f t="shared" ref="AA36:AA41" si="28">Y36/(1-X36)</f>
        <v>-2.1685022026431717</v>
      </c>
      <c r="AB36" s="115">
        <f t="shared" ref="AB36:AB41" si="29">-(AB$3-(X36*AB$3+Y36))</f>
        <v>-4.927579999999999</v>
      </c>
      <c r="AC36"/>
    </row>
    <row r="37" spans="1:29" x14ac:dyDescent="0.25">
      <c r="A37" s="46"/>
      <c r="B37" s="47"/>
      <c r="C37" s="48">
        <v>2009</v>
      </c>
      <c r="D37" s="49">
        <v>0.98919999999999997</v>
      </c>
      <c r="E37" s="11">
        <v>0.26400000000000001</v>
      </c>
      <c r="F37" s="11">
        <v>0.99719999999999998</v>
      </c>
      <c r="G37" s="89">
        <f t="shared" si="8"/>
        <v>24.444444444444375</v>
      </c>
      <c r="H37" s="90">
        <f t="shared" si="21"/>
        <v>-0.1064399999999992</v>
      </c>
      <c r="I37" s="49">
        <v>1.0223</v>
      </c>
      <c r="J37" s="11">
        <v>-0.31109999999999999</v>
      </c>
      <c r="K37" s="11">
        <v>0.98089999999999999</v>
      </c>
      <c r="L37" s="22">
        <f t="shared" si="22"/>
        <v>13.950672645739917</v>
      </c>
      <c r="M37" s="23">
        <f t="shared" si="23"/>
        <v>0.29992000000000019</v>
      </c>
      <c r="N37" s="49">
        <v>0.95550000000000002</v>
      </c>
      <c r="O37" s="11">
        <v>1.0912999999999999</v>
      </c>
      <c r="P37" s="11">
        <v>0.99480000000000002</v>
      </c>
      <c r="Q37" s="29">
        <f t="shared" si="24"/>
        <v>24.523595505617983</v>
      </c>
      <c r="R37" s="30">
        <f t="shared" si="25"/>
        <v>-0.78215000000000146</v>
      </c>
      <c r="S37" s="49">
        <v>0.93149999999999999</v>
      </c>
      <c r="T37" s="11">
        <v>1.0521</v>
      </c>
      <c r="U37" s="11">
        <v>0.81269999999999998</v>
      </c>
      <c r="V37" s="101">
        <f t="shared" si="26"/>
        <v>15.35912408759124</v>
      </c>
      <c r="W37" s="102">
        <f t="shared" si="27"/>
        <v>-0.50970000000000226</v>
      </c>
      <c r="X37" s="49">
        <v>0.82509999999999994</v>
      </c>
      <c r="Y37" s="11">
        <v>0.63819999999999999</v>
      </c>
      <c r="Z37" s="11">
        <v>0.8982</v>
      </c>
      <c r="AA37" s="114">
        <f t="shared" si="28"/>
        <v>3.6489422527158366</v>
      </c>
      <c r="AB37" s="115">
        <f t="shared" si="29"/>
        <v>-8.4740900000000039</v>
      </c>
      <c r="AC37"/>
    </row>
    <row r="38" spans="1:29" x14ac:dyDescent="0.25">
      <c r="A38" s="46"/>
      <c r="B38" s="47"/>
      <c r="C38" s="48">
        <v>2010</v>
      </c>
      <c r="D38" s="49">
        <v>1.0130999999999999</v>
      </c>
      <c r="E38" s="11">
        <v>-0.2268</v>
      </c>
      <c r="F38" s="11">
        <v>0.99099999999999999</v>
      </c>
      <c r="G38" s="89">
        <f t="shared" si="8"/>
        <v>17.312977099236786</v>
      </c>
      <c r="H38" s="90">
        <f t="shared" si="21"/>
        <v>0.22252999999999901</v>
      </c>
      <c r="I38" s="49">
        <v>1.0174000000000001</v>
      </c>
      <c r="J38" s="11">
        <v>-1.0019</v>
      </c>
      <c r="K38" s="11">
        <v>0.98640000000000005</v>
      </c>
      <c r="L38" s="22">
        <f t="shared" si="22"/>
        <v>57.580459770114672</v>
      </c>
      <c r="M38" s="23">
        <f t="shared" si="23"/>
        <v>-0.52513999999999683</v>
      </c>
      <c r="N38" s="49">
        <v>0.98309999999999997</v>
      </c>
      <c r="O38" s="11">
        <v>0.50829999999999997</v>
      </c>
      <c r="P38" s="11">
        <v>0.99219999999999997</v>
      </c>
      <c r="Q38" s="29">
        <f t="shared" si="24"/>
        <v>30.07692307692303</v>
      </c>
      <c r="R38" s="30">
        <f t="shared" si="25"/>
        <v>-0.20318999999999932</v>
      </c>
      <c r="S38" s="49">
        <v>1.0653999999999999</v>
      </c>
      <c r="T38" s="11">
        <v>0.35599999999999998</v>
      </c>
      <c r="U38" s="11">
        <v>0.92669999999999997</v>
      </c>
      <c r="V38" s="101">
        <f t="shared" si="26"/>
        <v>-5.4434250764526073</v>
      </c>
      <c r="W38" s="102">
        <f t="shared" si="27"/>
        <v>1.8471200000000003</v>
      </c>
      <c r="X38" s="49">
        <v>0.83509999999999995</v>
      </c>
      <c r="Y38" s="11">
        <v>0.78269999999999995</v>
      </c>
      <c r="Z38" s="11">
        <v>0.88580000000000003</v>
      </c>
      <c r="AA38" s="114">
        <f t="shared" si="28"/>
        <v>4.7465130382049709</v>
      </c>
      <c r="AB38" s="115">
        <f t="shared" si="29"/>
        <v>-7.8085900000000024</v>
      </c>
      <c r="AC38"/>
    </row>
    <row r="39" spans="1:29" x14ac:dyDescent="0.25">
      <c r="A39" s="46"/>
      <c r="B39" s="47"/>
      <c r="C39" s="48">
        <v>2011</v>
      </c>
      <c r="D39" s="49">
        <v>0.96030000000000004</v>
      </c>
      <c r="E39" s="11">
        <v>6.5299999999999997E-2</v>
      </c>
      <c r="F39" s="11">
        <v>0.99580000000000002</v>
      </c>
      <c r="G39" s="89">
        <f t="shared" si="8"/>
        <v>1.644836272040304</v>
      </c>
      <c r="H39" s="90">
        <f t="shared" si="21"/>
        <v>-1.2964099999999945</v>
      </c>
      <c r="I39" s="49">
        <v>0.97050000000000003</v>
      </c>
      <c r="J39" s="11">
        <v>-0.55330000000000001</v>
      </c>
      <c r="K39" s="11">
        <v>0.98750000000000004</v>
      </c>
      <c r="L39" s="22">
        <f t="shared" si="22"/>
        <v>-18.75593220338985</v>
      </c>
      <c r="M39" s="23">
        <f t="shared" si="23"/>
        <v>-1.3615999999999993</v>
      </c>
      <c r="N39" s="49">
        <v>0.94630000000000003</v>
      </c>
      <c r="O39" s="11">
        <v>0.70389999999999997</v>
      </c>
      <c r="P39" s="11">
        <v>0.99439999999999995</v>
      </c>
      <c r="Q39" s="29">
        <f t="shared" si="24"/>
        <v>13.108007448789579</v>
      </c>
      <c r="R39" s="30">
        <f t="shared" si="25"/>
        <v>-1.5568700000000035</v>
      </c>
      <c r="S39" s="49">
        <v>1.0035000000000001</v>
      </c>
      <c r="T39" s="11">
        <v>0.4622</v>
      </c>
      <c r="U39" s="11">
        <v>0.9103</v>
      </c>
      <c r="V39" s="101">
        <f t="shared" si="26"/>
        <v>-132.05714285714063</v>
      </c>
      <c r="W39" s="102">
        <f t="shared" si="27"/>
        <v>0.54200000000000159</v>
      </c>
      <c r="X39" s="49">
        <v>0.84930000000000005</v>
      </c>
      <c r="Y39" s="11">
        <v>1.9686999999999999</v>
      </c>
      <c r="Z39" s="11">
        <v>0.86560000000000004</v>
      </c>
      <c r="AA39" s="114">
        <f t="shared" si="28"/>
        <v>13.063702720637032</v>
      </c>
      <c r="AB39" s="115">
        <f t="shared" si="29"/>
        <v>-5.8827700000000007</v>
      </c>
      <c r="AC39"/>
    </row>
    <row r="40" spans="1:29" x14ac:dyDescent="0.25">
      <c r="A40" s="46"/>
      <c r="B40" s="47"/>
      <c r="C40" s="48">
        <v>2012</v>
      </c>
      <c r="D40" s="49">
        <v>0.94779999999999998</v>
      </c>
      <c r="E40" s="11">
        <v>-0.44119999999999998</v>
      </c>
      <c r="F40" s="11">
        <v>0.995</v>
      </c>
      <c r="G40" s="89">
        <f t="shared" si="8"/>
        <v>-8.4521072796934824</v>
      </c>
      <c r="H40" s="90">
        <f t="shared" si="21"/>
        <v>-2.2316600000000051</v>
      </c>
      <c r="I40" s="49">
        <v>0.9647</v>
      </c>
      <c r="J40" s="11">
        <v>-2.2536</v>
      </c>
      <c r="K40" s="11">
        <v>0.98519999999999996</v>
      </c>
      <c r="L40" s="22">
        <f t="shared" si="22"/>
        <v>-63.84135977337111</v>
      </c>
      <c r="M40" s="23">
        <f t="shared" si="23"/>
        <v>-3.2208199999999998</v>
      </c>
      <c r="N40" s="49">
        <v>0.93510000000000004</v>
      </c>
      <c r="O40" s="11">
        <v>-9.0200000000000002E-2</v>
      </c>
      <c r="P40" s="11">
        <v>0.99199999999999999</v>
      </c>
      <c r="Q40" s="29">
        <f t="shared" si="24"/>
        <v>-1.3898305084745772</v>
      </c>
      <c r="R40" s="30">
        <f t="shared" si="25"/>
        <v>-2.8224900000000019</v>
      </c>
      <c r="S40" s="49">
        <v>0.95320000000000005</v>
      </c>
      <c r="T40" s="11">
        <v>1.6177999999999999</v>
      </c>
      <c r="U40" s="11">
        <v>0.90490000000000004</v>
      </c>
      <c r="V40" s="101">
        <f t="shared" si="26"/>
        <v>34.568376068376104</v>
      </c>
      <c r="W40" s="102">
        <f t="shared" si="27"/>
        <v>0.55076000000000036</v>
      </c>
      <c r="X40" s="49">
        <v>0.78200000000000003</v>
      </c>
      <c r="Y40" s="11">
        <v>1.5126999999999999</v>
      </c>
      <c r="Z40" s="11">
        <v>0.53039999999999998</v>
      </c>
      <c r="AA40" s="114">
        <f t="shared" si="28"/>
        <v>6.9389908256880739</v>
      </c>
      <c r="AB40" s="115">
        <f t="shared" si="29"/>
        <v>-9.8450999999999951</v>
      </c>
      <c r="AC40"/>
    </row>
    <row r="41" spans="1:29" x14ac:dyDescent="0.25">
      <c r="A41" s="50"/>
      <c r="B41" s="51"/>
      <c r="C41" s="82">
        <v>2013</v>
      </c>
      <c r="D41" s="79">
        <v>1.0262</v>
      </c>
      <c r="E41" s="14">
        <v>-1.3887</v>
      </c>
      <c r="F41" s="79">
        <v>0.99629999999999996</v>
      </c>
      <c r="G41" s="91">
        <f t="shared" si="8"/>
        <v>53.003816793893129</v>
      </c>
      <c r="H41" s="95">
        <f t="shared" si="21"/>
        <v>-0.49004000000000048</v>
      </c>
      <c r="I41" s="79">
        <v>1.0310999999999999</v>
      </c>
      <c r="J41" s="14">
        <v>-2.0586000000000002</v>
      </c>
      <c r="K41" s="14">
        <v>0.99039999999999995</v>
      </c>
      <c r="L41" s="24">
        <f t="shared" si="22"/>
        <v>66.192926045016279</v>
      </c>
      <c r="M41" s="26">
        <f t="shared" si="23"/>
        <v>-1.2064599999999999</v>
      </c>
      <c r="N41" s="79">
        <v>1.0358000000000001</v>
      </c>
      <c r="O41" s="14">
        <v>-0.94910000000000005</v>
      </c>
      <c r="P41" s="14">
        <v>0.98340000000000005</v>
      </c>
      <c r="Q41" s="31">
        <f t="shared" si="24"/>
        <v>26.511173184357503</v>
      </c>
      <c r="R41" s="33">
        <f t="shared" si="25"/>
        <v>0.55808000000000391</v>
      </c>
      <c r="S41" s="79">
        <v>1.0569</v>
      </c>
      <c r="T41" s="14">
        <v>0.89300000000000002</v>
      </c>
      <c r="U41" s="14">
        <v>0.83799999999999997</v>
      </c>
      <c r="V41" s="103">
        <f t="shared" si="26"/>
        <v>-15.694200351493862</v>
      </c>
      <c r="W41" s="104">
        <f t="shared" si="27"/>
        <v>2.1903199999999998</v>
      </c>
      <c r="X41" s="79">
        <v>0.8417</v>
      </c>
      <c r="Y41" s="14">
        <v>0.63849999999999996</v>
      </c>
      <c r="Z41" s="14">
        <v>0.9093</v>
      </c>
      <c r="AA41" s="116">
        <f t="shared" si="28"/>
        <v>4.0334807327858497</v>
      </c>
      <c r="AB41" s="117">
        <f t="shared" si="29"/>
        <v>-7.6089300000000009</v>
      </c>
      <c r="AC41"/>
    </row>
    <row r="42" spans="1:29" x14ac:dyDescent="0.25">
      <c r="A42" s="73"/>
      <c r="B42" s="80" t="s">
        <v>45</v>
      </c>
      <c r="C42" s="75"/>
      <c r="D42" s="49"/>
      <c r="E42" s="11"/>
      <c r="F42" s="18">
        <f>GEOMEAN(F35:F41)</f>
        <v>0.99495463771070769</v>
      </c>
      <c r="G42" s="89"/>
      <c r="H42" s="93">
        <f>AVERAGE(H35:H41)</f>
        <v>-1.0254471428571423</v>
      </c>
      <c r="I42" s="49"/>
      <c r="J42" s="11"/>
      <c r="K42" s="18">
        <f>GEOMEAN(K35:K41)</f>
        <v>0.9809048495754914</v>
      </c>
      <c r="L42" s="22"/>
      <c r="M42" s="110">
        <f>AVERAGE(M35:M41)</f>
        <v>-1.1937399999999994</v>
      </c>
      <c r="N42" s="49"/>
      <c r="O42" s="11"/>
      <c r="P42" s="18">
        <f>GEOMEAN(P35:P41)</f>
        <v>0.9881360834519155</v>
      </c>
      <c r="Q42" s="29"/>
      <c r="R42" s="108">
        <f>AVERAGE(R35:R41)</f>
        <v>-1.0513700000000006</v>
      </c>
      <c r="S42" s="49"/>
      <c r="T42" s="11"/>
      <c r="U42" s="18">
        <f>GEOMEAN(U35:U41)</f>
        <v>0.89614372932944819</v>
      </c>
      <c r="V42" s="101"/>
      <c r="W42" s="105">
        <f>AVERAGE(W35:W41)</f>
        <v>0.88581999999999994</v>
      </c>
      <c r="X42" s="49"/>
      <c r="Y42" s="11"/>
      <c r="Z42" s="18">
        <f>GEOMEAN(Z35:Z39)</f>
        <v>0.90062090715279275</v>
      </c>
      <c r="AA42" s="114"/>
      <c r="AB42" s="118">
        <f>AVERAGE(AB35:AB41)</f>
        <v>-6.6234142857142855</v>
      </c>
      <c r="AC42"/>
    </row>
    <row r="43" spans="1:29" x14ac:dyDescent="0.25">
      <c r="A43" s="76"/>
      <c r="B43" s="81" t="s">
        <v>46</v>
      </c>
      <c r="C43" s="78"/>
      <c r="D43" s="79"/>
      <c r="E43" s="14"/>
      <c r="F43" s="19">
        <f>STDEV(F35:F41)</f>
        <v>2.4102953780654806E-3</v>
      </c>
      <c r="G43" s="91"/>
      <c r="H43" s="94">
        <f>STDEV(H35:H41)</f>
        <v>0.91081007877080311</v>
      </c>
      <c r="I43" s="79"/>
      <c r="J43" s="14"/>
      <c r="K43" s="19">
        <f>STDEV(K35:K41)</f>
        <v>1.4629194555180853E-2</v>
      </c>
      <c r="L43" s="24"/>
      <c r="M43" s="111">
        <f>STDEV(M35:M41)</f>
        <v>1.0671142078209501</v>
      </c>
      <c r="N43" s="79"/>
      <c r="O43" s="14"/>
      <c r="P43" s="19">
        <f>STDEV(P35:P41)</f>
        <v>1.0641808832998981E-2</v>
      </c>
      <c r="Q43" s="31"/>
      <c r="R43" s="109">
        <f>STDEV(R35:R41)</f>
        <v>1.0928260055318373</v>
      </c>
      <c r="S43" s="79"/>
      <c r="T43" s="14"/>
      <c r="U43" s="19">
        <f>STDEV(U35:U41)</f>
        <v>5.3540198516094969E-2</v>
      </c>
      <c r="V43" s="103"/>
      <c r="W43" s="106">
        <f>STDEV(W35:W41)</f>
        <v>0.94282491403936419</v>
      </c>
      <c r="X43" s="79"/>
      <c r="Y43" s="14"/>
      <c r="Z43" s="19">
        <f>STDEV(Z35:Z39)</f>
        <v>2.7636352870811301E-2</v>
      </c>
      <c r="AA43" s="116"/>
      <c r="AB43" s="119">
        <f>STDEV(AB35:AB41)</f>
        <v>2.6679488496024883</v>
      </c>
      <c r="AC43"/>
    </row>
    <row r="44" spans="1:29" s="17" customFormat="1" x14ac:dyDescent="0.25">
      <c r="A44" s="46" t="s">
        <v>7</v>
      </c>
      <c r="B44" s="47" t="s">
        <v>8</v>
      </c>
      <c r="C44" s="48">
        <v>1999</v>
      </c>
      <c r="D44" s="49">
        <v>0.93869999999999998</v>
      </c>
      <c r="E44" s="11">
        <v>-1.7966</v>
      </c>
      <c r="F44" s="11">
        <v>0.99309999999999998</v>
      </c>
      <c r="G44" s="89">
        <f t="shared" si="8"/>
        <v>-29.308319738988569</v>
      </c>
      <c r="H44" s="90">
        <f>-(H$3-(D44*H$3+E44))</f>
        <v>-3.8991900000000008</v>
      </c>
      <c r="I44" s="49">
        <v>0.94869999999999999</v>
      </c>
      <c r="J44" s="11">
        <v>-2.6575000000000002</v>
      </c>
      <c r="K44" s="11">
        <v>0.96950000000000003</v>
      </c>
      <c r="L44" s="22">
        <f t="shared" ref="L44:L51" si="30">J44/(1-I44)</f>
        <v>-51.803118908382061</v>
      </c>
      <c r="M44" s="23">
        <f>-(M$3-(I44*M$3+J44))</f>
        <v>-4.0631199999999978</v>
      </c>
      <c r="N44" s="49">
        <v>0.74309999999999998</v>
      </c>
      <c r="O44" s="11">
        <v>2.6703000000000001</v>
      </c>
      <c r="P44" s="11">
        <v>0.61160000000000003</v>
      </c>
      <c r="Q44" s="29">
        <f t="shared" ref="Q44:Q51" si="31">O44/(1-N44)</f>
        <v>10.394316854807318</v>
      </c>
      <c r="R44" s="30">
        <f>-(R$3-(N44*R$3+O44))</f>
        <v>-8.1451899999999995</v>
      </c>
      <c r="S44" s="52">
        <v>5.7500000000000002E-2</v>
      </c>
      <c r="T44" s="53">
        <v>12.404</v>
      </c>
      <c r="U44" s="53">
        <v>6.1999999999999998E-3</v>
      </c>
      <c r="V44" s="101">
        <f t="shared" ref="V44:V51" si="32">T44/(1-S44)</f>
        <v>13.160742705570291</v>
      </c>
      <c r="W44" s="102">
        <f>-(W$3-(S44*W$3+T44))</f>
        <v>-9.0850000000000009</v>
      </c>
      <c r="X44" s="49">
        <v>0.91590000000000005</v>
      </c>
      <c r="Y44" s="11">
        <v>0.36070000000000002</v>
      </c>
      <c r="Z44" s="11">
        <v>0.93149999999999999</v>
      </c>
      <c r="AA44" s="114">
        <f t="shared" ref="AA44:AA51" si="33">Y44/(1-X44)</f>
        <v>4.2889417360285398</v>
      </c>
      <c r="AB44" s="115">
        <f>-(AB$3-(X44*AB$3+Y44))</f>
        <v>-4.0209099999999935</v>
      </c>
    </row>
    <row r="45" spans="1:29" s="17" customFormat="1" x14ac:dyDescent="0.25">
      <c r="A45" s="46"/>
      <c r="B45" s="47"/>
      <c r="C45" s="48">
        <v>2000</v>
      </c>
      <c r="D45" s="49">
        <v>0.97</v>
      </c>
      <c r="E45" s="11">
        <v>0.43180000000000002</v>
      </c>
      <c r="F45" s="11">
        <v>0.99550000000000005</v>
      </c>
      <c r="G45" s="89">
        <f t="shared" si="8"/>
        <v>14.393333333333322</v>
      </c>
      <c r="H45" s="90">
        <f t="shared" ref="H45:H51" si="34">-(H$3-(D45*H$3+E45))</f>
        <v>-0.59720000000000084</v>
      </c>
      <c r="I45" s="49">
        <v>0.99</v>
      </c>
      <c r="J45" s="11">
        <v>-0.18970000000000001</v>
      </c>
      <c r="K45" s="11">
        <v>0.98340000000000005</v>
      </c>
      <c r="L45" s="22">
        <f t="shared" si="30"/>
        <v>-18.969999999999985</v>
      </c>
      <c r="M45" s="23">
        <f t="shared" ref="M45:M51" si="35">-(M$3-(I45*M$3+J45))</f>
        <v>-0.46369999999999933</v>
      </c>
      <c r="N45" s="49">
        <v>0.93610000000000004</v>
      </c>
      <c r="O45" s="11">
        <v>1.0641</v>
      </c>
      <c r="P45" s="11">
        <v>0.99490000000000001</v>
      </c>
      <c r="Q45" s="29">
        <f t="shared" si="31"/>
        <v>16.652582159624426</v>
      </c>
      <c r="R45" s="30">
        <f t="shared" ref="R45:R51" si="36">-(R$3-(N45*R$3+O45))</f>
        <v>-1.6260899999999978</v>
      </c>
      <c r="S45" s="49">
        <v>0.99360000000000004</v>
      </c>
      <c r="T45" s="11">
        <v>9.5500000000000002E-2</v>
      </c>
      <c r="U45" s="11">
        <v>0.90010000000000001</v>
      </c>
      <c r="V45" s="101">
        <f t="shared" si="32"/>
        <v>14.921875000000091</v>
      </c>
      <c r="W45" s="102">
        <f t="shared" ref="W45:W51" si="37">-(W$3-(S45*W$3+T45))</f>
        <v>-5.0419999999999021E-2</v>
      </c>
      <c r="X45" s="49">
        <v>0.86240000000000006</v>
      </c>
      <c r="Y45" s="11">
        <v>0.54259999999999997</v>
      </c>
      <c r="Z45" s="11">
        <v>0.89729999999999999</v>
      </c>
      <c r="AA45" s="114">
        <f t="shared" si="33"/>
        <v>3.9433139534883734</v>
      </c>
      <c r="AB45" s="115">
        <f t="shared" ref="AB45:AB51" si="38">-(AB$3-(X45*AB$3+Y45))</f>
        <v>-6.6263599999999983</v>
      </c>
    </row>
    <row r="46" spans="1:29" s="17" customFormat="1" x14ac:dyDescent="0.25">
      <c r="A46" s="46"/>
      <c r="B46" s="47"/>
      <c r="C46" s="48">
        <v>2001</v>
      </c>
      <c r="D46" s="49">
        <v>0.95620000000000005</v>
      </c>
      <c r="E46" s="11">
        <v>9.4500000000000001E-2</v>
      </c>
      <c r="F46" s="11">
        <v>0.99309999999999998</v>
      </c>
      <c r="G46" s="89">
        <f t="shared" si="8"/>
        <v>2.1575342465753451</v>
      </c>
      <c r="H46" s="90">
        <f t="shared" si="34"/>
        <v>-1.4078400000000002</v>
      </c>
      <c r="I46" s="49">
        <v>0.99370000000000003</v>
      </c>
      <c r="J46" s="11">
        <v>-0.67969999999999997</v>
      </c>
      <c r="K46" s="11">
        <v>0.97589999999999999</v>
      </c>
      <c r="L46" s="22">
        <f t="shared" si="30"/>
        <v>-107.88888888888935</v>
      </c>
      <c r="M46" s="23">
        <f t="shared" si="35"/>
        <v>-0.85231999999999886</v>
      </c>
      <c r="N46" s="49">
        <v>0.9304</v>
      </c>
      <c r="O46" s="11">
        <v>0.72970000000000002</v>
      </c>
      <c r="P46" s="11">
        <v>0.99309999999999998</v>
      </c>
      <c r="Q46" s="29">
        <f t="shared" si="31"/>
        <v>10.484195402298852</v>
      </c>
      <c r="R46" s="30">
        <f t="shared" si="36"/>
        <v>-2.2004599999999996</v>
      </c>
      <c r="S46" s="49">
        <v>0.97450000000000003</v>
      </c>
      <c r="T46" s="11">
        <v>0.17480000000000001</v>
      </c>
      <c r="U46" s="11">
        <v>0.83909999999999996</v>
      </c>
      <c r="V46" s="101">
        <f t="shared" si="32"/>
        <v>6.8549019607843231</v>
      </c>
      <c r="W46" s="102">
        <f t="shared" si="37"/>
        <v>-0.40659999999999741</v>
      </c>
      <c r="X46" s="49">
        <v>0.92810000000000004</v>
      </c>
      <c r="Y46" s="11">
        <v>0.80310000000000004</v>
      </c>
      <c r="Z46" s="11">
        <v>0.96250000000000002</v>
      </c>
      <c r="AA46" s="114">
        <f t="shared" si="33"/>
        <v>11.169680111265652</v>
      </c>
      <c r="AB46" s="115">
        <f t="shared" si="38"/>
        <v>-2.9428899999999985</v>
      </c>
    </row>
    <row r="47" spans="1:29" s="17" customFormat="1" x14ac:dyDescent="0.25">
      <c r="A47" s="46"/>
      <c r="B47" s="47"/>
      <c r="C47" s="48">
        <v>2002</v>
      </c>
      <c r="D47" s="49">
        <v>0.91400000000000003</v>
      </c>
      <c r="E47" s="11">
        <v>-0.43059999999999998</v>
      </c>
      <c r="F47" s="11">
        <v>0.99329999999999996</v>
      </c>
      <c r="G47" s="89">
        <f t="shared" si="8"/>
        <v>-5.0069767441860487</v>
      </c>
      <c r="H47" s="90">
        <f t="shared" si="34"/>
        <v>-3.3803999999999981</v>
      </c>
      <c r="I47" s="49">
        <v>0.93610000000000004</v>
      </c>
      <c r="J47" s="11">
        <v>-1.0818000000000001</v>
      </c>
      <c r="K47" s="11">
        <v>0.98209999999999997</v>
      </c>
      <c r="L47" s="22">
        <f t="shared" si="30"/>
        <v>-16.929577464788746</v>
      </c>
      <c r="M47" s="23">
        <f t="shared" si="35"/>
        <v>-2.8326600000000006</v>
      </c>
      <c r="N47" s="49">
        <v>0.92290000000000005</v>
      </c>
      <c r="O47" s="11">
        <v>-0.37059999999999998</v>
      </c>
      <c r="P47" s="11">
        <v>0.99390000000000001</v>
      </c>
      <c r="Q47" s="29">
        <f t="shared" si="31"/>
        <v>-4.8067444876783432</v>
      </c>
      <c r="R47" s="30">
        <f t="shared" si="36"/>
        <v>-3.6165099999999981</v>
      </c>
      <c r="S47" s="49">
        <v>0.97070000000000001</v>
      </c>
      <c r="T47" s="11">
        <v>4.4900000000000002E-2</v>
      </c>
      <c r="U47" s="11">
        <v>0.92859999999999998</v>
      </c>
      <c r="V47" s="101">
        <f t="shared" si="32"/>
        <v>1.5324232081911267</v>
      </c>
      <c r="W47" s="102">
        <f t="shared" si="37"/>
        <v>-0.62314000000000291</v>
      </c>
      <c r="X47" s="49">
        <v>1.0165</v>
      </c>
      <c r="Y47" s="11">
        <v>-0.7903</v>
      </c>
      <c r="Z47" s="11">
        <v>0.93340000000000001</v>
      </c>
      <c r="AA47" s="114">
        <f t="shared" si="33"/>
        <v>47.896969696969819</v>
      </c>
      <c r="AB47" s="115">
        <f t="shared" si="38"/>
        <v>6.9349999999992917E-2</v>
      </c>
    </row>
    <row r="48" spans="1:29" s="17" customFormat="1" x14ac:dyDescent="0.25">
      <c r="A48" s="46"/>
      <c r="B48" s="47"/>
      <c r="C48" s="48">
        <v>2003</v>
      </c>
      <c r="D48" s="49">
        <v>0.94499999999999995</v>
      </c>
      <c r="E48" s="11">
        <v>0.53800000000000003</v>
      </c>
      <c r="F48" s="11">
        <v>0.99490000000000001</v>
      </c>
      <c r="G48" s="89">
        <f t="shared" si="8"/>
        <v>9.7818181818181742</v>
      </c>
      <c r="H48" s="90">
        <f t="shared" si="34"/>
        <v>-1.3485000000000014</v>
      </c>
      <c r="I48" s="49">
        <v>0.96230000000000004</v>
      </c>
      <c r="J48" s="11">
        <v>0.1298</v>
      </c>
      <c r="K48" s="11">
        <v>0.98480000000000001</v>
      </c>
      <c r="L48" s="22">
        <f t="shared" si="30"/>
        <v>3.442970822281171</v>
      </c>
      <c r="M48" s="23">
        <f t="shared" si="35"/>
        <v>-0.90317999999999898</v>
      </c>
      <c r="N48" s="49">
        <v>0.92490000000000006</v>
      </c>
      <c r="O48" s="11">
        <v>0.9506</v>
      </c>
      <c r="P48" s="11">
        <v>0.99399999999999999</v>
      </c>
      <c r="Q48" s="29">
        <f t="shared" si="31"/>
        <v>12.657789613848212</v>
      </c>
      <c r="R48" s="30">
        <f t="shared" si="36"/>
        <v>-2.2111099999999979</v>
      </c>
      <c r="S48" s="49">
        <v>0.97189999999999999</v>
      </c>
      <c r="T48" s="11">
        <v>-1.5900000000000001E-2</v>
      </c>
      <c r="U48" s="11">
        <v>0.88</v>
      </c>
      <c r="V48" s="101">
        <f t="shared" si="32"/>
        <v>-0.56583629893238407</v>
      </c>
      <c r="W48" s="102">
        <f t="shared" si="37"/>
        <v>-0.65657999999999817</v>
      </c>
      <c r="X48" s="49">
        <v>0.87450000000000006</v>
      </c>
      <c r="Y48" s="11">
        <v>4.5999999999999999E-3</v>
      </c>
      <c r="Z48" s="11">
        <v>0.94</v>
      </c>
      <c r="AA48" s="114">
        <f t="shared" si="33"/>
        <v>3.6653386454183284E-2</v>
      </c>
      <c r="AB48" s="115">
        <f t="shared" si="38"/>
        <v>-6.5339499999999973</v>
      </c>
    </row>
    <row r="49" spans="1:29" s="17" customFormat="1" x14ac:dyDescent="0.25">
      <c r="A49" s="46"/>
      <c r="B49" s="47"/>
      <c r="C49" s="48">
        <v>2004</v>
      </c>
      <c r="D49" s="49">
        <v>0.94479999999999997</v>
      </c>
      <c r="E49" s="11">
        <v>0.1804</v>
      </c>
      <c r="F49" s="11">
        <v>0.99580000000000002</v>
      </c>
      <c r="G49" s="89">
        <f t="shared" si="8"/>
        <v>3.268115942028984</v>
      </c>
      <c r="H49" s="90">
        <f t="shared" si="34"/>
        <v>-1.7129600000000025</v>
      </c>
      <c r="I49" s="49">
        <v>0.96</v>
      </c>
      <c r="J49" s="11">
        <v>-0.17319999999999999</v>
      </c>
      <c r="K49" s="11">
        <v>0.98519999999999996</v>
      </c>
      <c r="L49" s="22">
        <f t="shared" si="30"/>
        <v>-4.3299999999999956</v>
      </c>
      <c r="M49" s="23">
        <f t="shared" si="35"/>
        <v>-1.2692000000000014</v>
      </c>
      <c r="N49" s="49">
        <v>0.92249999999999999</v>
      </c>
      <c r="O49" s="11">
        <v>0.53700000000000003</v>
      </c>
      <c r="P49" s="11">
        <v>0.99550000000000005</v>
      </c>
      <c r="Q49" s="29">
        <f t="shared" si="31"/>
        <v>6.9290322580645149</v>
      </c>
      <c r="R49" s="30">
        <f t="shared" si="36"/>
        <v>-2.725750000000005</v>
      </c>
      <c r="S49" s="49">
        <v>0.92459999999999998</v>
      </c>
      <c r="T49" s="11">
        <v>0.29430000000000001</v>
      </c>
      <c r="U49" s="11">
        <v>0.88939999999999997</v>
      </c>
      <c r="V49" s="101">
        <f t="shared" si="32"/>
        <v>3.9031830238726779</v>
      </c>
      <c r="W49" s="102">
        <f t="shared" si="37"/>
        <v>-1.4248200000000004</v>
      </c>
      <c r="X49" s="49">
        <v>0.86260000000000003</v>
      </c>
      <c r="Y49" s="11">
        <v>0.40550000000000003</v>
      </c>
      <c r="Z49" s="11">
        <v>0.93359999999999999</v>
      </c>
      <c r="AA49" s="114">
        <f t="shared" si="33"/>
        <v>2.9512372634643387</v>
      </c>
      <c r="AB49" s="115">
        <f t="shared" si="38"/>
        <v>-6.7530399999999915</v>
      </c>
    </row>
    <row r="50" spans="1:29" s="17" customFormat="1" x14ac:dyDescent="0.25">
      <c r="A50" s="46"/>
      <c r="B50" s="47"/>
      <c r="C50" s="48">
        <v>2005</v>
      </c>
      <c r="D50" s="49">
        <v>0.93799999999999994</v>
      </c>
      <c r="E50" s="11">
        <v>0.22059999999999999</v>
      </c>
      <c r="F50" s="11">
        <v>0.99639999999999995</v>
      </c>
      <c r="G50" s="89">
        <f>E50/(1-D50)</f>
        <v>3.5580645161290287</v>
      </c>
      <c r="H50" s="90">
        <f t="shared" si="34"/>
        <v>-1.9060000000000059</v>
      </c>
      <c r="I50" s="49">
        <v>0.97009999999999996</v>
      </c>
      <c r="J50" s="11">
        <v>-0.35249999999999998</v>
      </c>
      <c r="K50" s="11">
        <v>0.98509999999999998</v>
      </c>
      <c r="L50" s="22">
        <f>J50/(1-I50)</f>
        <v>-11.789297658862861</v>
      </c>
      <c r="M50" s="23">
        <f t="shared" si="35"/>
        <v>-1.171759999999999</v>
      </c>
      <c r="N50" s="49">
        <v>0.93020000000000003</v>
      </c>
      <c r="O50" s="11">
        <v>0.57350000000000001</v>
      </c>
      <c r="P50" s="11">
        <v>0.99570000000000003</v>
      </c>
      <c r="Q50" s="29">
        <f>O50/(1-N50)</f>
        <v>8.2163323782234983</v>
      </c>
      <c r="R50" s="30">
        <f t="shared" si="36"/>
        <v>-2.365079999999999</v>
      </c>
      <c r="S50" s="49">
        <v>0.99509999999999998</v>
      </c>
      <c r="T50" s="11">
        <v>-0.22570000000000001</v>
      </c>
      <c r="U50" s="11">
        <v>0.90329999999999999</v>
      </c>
      <c r="V50" s="101">
        <f>T50/(1-S50)</f>
        <v>-46.061224489795777</v>
      </c>
      <c r="W50" s="102">
        <f t="shared" si="37"/>
        <v>-0.33742000000000161</v>
      </c>
      <c r="X50" s="49">
        <v>0.74329999999999996</v>
      </c>
      <c r="Y50" s="11">
        <v>2.0030999999999999</v>
      </c>
      <c r="Z50" s="11">
        <v>0.70960000000000001</v>
      </c>
      <c r="AA50" s="114">
        <f>Y50/(1-X50)</f>
        <v>7.8032723022984012</v>
      </c>
      <c r="AB50" s="115">
        <f t="shared" si="38"/>
        <v>-11.370970000000007</v>
      </c>
    </row>
    <row r="51" spans="1:29" s="17" customFormat="1" x14ac:dyDescent="0.25">
      <c r="A51" s="50"/>
      <c r="B51" s="51"/>
      <c r="C51" s="82">
        <v>2006</v>
      </c>
      <c r="D51" s="79">
        <v>0.95889999999999997</v>
      </c>
      <c r="E51" s="14">
        <v>0.61150000000000004</v>
      </c>
      <c r="F51" s="14">
        <v>0.99639999999999995</v>
      </c>
      <c r="G51" s="91">
        <f t="shared" si="8"/>
        <v>14.878345498783446</v>
      </c>
      <c r="H51" s="92">
        <f t="shared" si="34"/>
        <v>-0.79823000000000377</v>
      </c>
      <c r="I51" s="79">
        <v>0.98680000000000001</v>
      </c>
      <c r="J51" s="14">
        <v>0.46800000000000003</v>
      </c>
      <c r="K51" s="14">
        <v>0.97750000000000004</v>
      </c>
      <c r="L51" s="24">
        <f t="shared" si="30"/>
        <v>35.454545454545482</v>
      </c>
      <c r="M51" s="26">
        <f t="shared" si="35"/>
        <v>0.10632000000000019</v>
      </c>
      <c r="N51" s="79">
        <v>0.97760000000000002</v>
      </c>
      <c r="O51" s="14">
        <v>0.30349999999999999</v>
      </c>
      <c r="P51" s="14">
        <v>0.99550000000000005</v>
      </c>
      <c r="Q51" s="31">
        <f t="shared" si="31"/>
        <v>13.549107142857157</v>
      </c>
      <c r="R51" s="33">
        <f t="shared" si="36"/>
        <v>-0.63953999999999667</v>
      </c>
      <c r="S51" s="79">
        <v>1.02</v>
      </c>
      <c r="T51" s="14">
        <v>-0.59909999999999997</v>
      </c>
      <c r="U51" s="14">
        <v>0.95430000000000004</v>
      </c>
      <c r="V51" s="103">
        <f t="shared" si="32"/>
        <v>29.954999999999973</v>
      </c>
      <c r="W51" s="104">
        <f t="shared" si="37"/>
        <v>-0.14310000000000045</v>
      </c>
      <c r="X51" s="79">
        <v>0.98740000000000006</v>
      </c>
      <c r="Y51" s="14">
        <v>-0.81369999999999998</v>
      </c>
      <c r="Z51" s="14">
        <v>0.96789999999999998</v>
      </c>
      <c r="AA51" s="116">
        <f t="shared" si="33"/>
        <v>-64.57936507936536</v>
      </c>
      <c r="AB51" s="117">
        <f t="shared" si="38"/>
        <v>-1.4701599999999928</v>
      </c>
    </row>
    <row r="52" spans="1:29" x14ac:dyDescent="0.25">
      <c r="A52" s="73"/>
      <c r="B52" s="80" t="s">
        <v>45</v>
      </c>
      <c r="C52" s="75"/>
      <c r="D52" s="49"/>
      <c r="E52" s="11"/>
      <c r="F52" s="18">
        <f>GEOMEAN(F44:F51)</f>
        <v>0.99481157950079868</v>
      </c>
      <c r="G52" s="89"/>
      <c r="H52" s="93">
        <f>AVERAGE(H44:H51)</f>
        <v>-1.8812900000000017</v>
      </c>
      <c r="I52" s="49"/>
      <c r="J52" s="11"/>
      <c r="K52" s="18">
        <f>GEOMEAN(K44:K51)</f>
        <v>0.98042318263819583</v>
      </c>
      <c r="L52" s="22"/>
      <c r="M52" s="110">
        <f>AVERAGE(M44:M51)</f>
        <v>-1.4312024999999995</v>
      </c>
      <c r="N52" s="49"/>
      <c r="O52" s="11"/>
      <c r="P52" s="18">
        <f>GEOMEAN(P44:P51)</f>
        <v>0.93599278285613352</v>
      </c>
      <c r="Q52" s="29"/>
      <c r="R52" s="108">
        <f>AVERAGE(R45:R51)</f>
        <v>-2.1977914285714277</v>
      </c>
      <c r="S52" s="49"/>
      <c r="T52" s="11"/>
      <c r="U52" s="18">
        <f>GEOMEAN(U44:U51)</f>
        <v>0.48242265877571394</v>
      </c>
      <c r="V52" s="101"/>
      <c r="W52" s="105">
        <f>AVERAGE(W45:W51)</f>
        <v>-0.5202971428571429</v>
      </c>
      <c r="X52" s="49"/>
      <c r="Y52" s="11"/>
      <c r="Z52" s="18">
        <f>GEOMEAN(Z44:Z48)</f>
        <v>0.93270302020375473</v>
      </c>
      <c r="AA52" s="114"/>
      <c r="AB52" s="118">
        <f>AVERAGE(AB44:AB51)</f>
        <v>-4.9561162499999982</v>
      </c>
      <c r="AC52"/>
    </row>
    <row r="53" spans="1:29" x14ac:dyDescent="0.25">
      <c r="A53" s="76"/>
      <c r="B53" s="81" t="s">
        <v>46</v>
      </c>
      <c r="C53" s="78"/>
      <c r="D53" s="79"/>
      <c r="E53" s="14"/>
      <c r="F53" s="19">
        <f>STDEV(F44:F51)</f>
        <v>1.4466093361473157E-3</v>
      </c>
      <c r="G53" s="91"/>
      <c r="H53" s="94">
        <f>STDEV(H44:H51)</f>
        <v>1.1758354448403296</v>
      </c>
      <c r="I53" s="79"/>
      <c r="J53" s="14"/>
      <c r="K53" s="19">
        <f>STDEV(K44:K51)</f>
        <v>5.654817794210008E-3</v>
      </c>
      <c r="L53" s="24"/>
      <c r="M53" s="111">
        <f>STDEV(M44:M51)</f>
        <v>1.357443885014878</v>
      </c>
      <c r="N53" s="79"/>
      <c r="O53" s="14"/>
      <c r="P53" s="19">
        <f>STDEV(P44:P51)</f>
        <v>0.13543431460094801</v>
      </c>
      <c r="Q53" s="31"/>
      <c r="R53" s="109">
        <f>STDEV(R45:R51)</f>
        <v>0.91966140942248631</v>
      </c>
      <c r="S53" s="79"/>
      <c r="T53" s="14"/>
      <c r="U53" s="19">
        <f>STDEV(U44:U51)</f>
        <v>0.31754680982269612</v>
      </c>
      <c r="V53" s="103"/>
      <c r="W53" s="106">
        <f>STDEV(W45:W51)</f>
        <v>0.45766519297095676</v>
      </c>
      <c r="X53" s="79"/>
      <c r="Y53" s="14"/>
      <c r="Z53" s="19">
        <f>STDEV(Z44:Z48)</f>
        <v>2.3431453219977638E-2</v>
      </c>
      <c r="AA53" s="116"/>
      <c r="AB53" s="119">
        <f>STDEV(AB44:AB51)</f>
        <v>3.6251788092803596</v>
      </c>
      <c r="AC53"/>
    </row>
    <row r="54" spans="1:29" x14ac:dyDescent="0.25">
      <c r="A54" s="46" t="s">
        <v>9</v>
      </c>
      <c r="B54" s="47" t="s">
        <v>10</v>
      </c>
      <c r="C54" s="48">
        <v>2005</v>
      </c>
      <c r="D54" s="49">
        <v>0.9294</v>
      </c>
      <c r="E54" s="11">
        <v>0.36470000000000002</v>
      </c>
      <c r="F54" s="11">
        <v>0.97440000000000004</v>
      </c>
      <c r="G54" s="89">
        <f t="shared" si="8"/>
        <v>5.1657223796034</v>
      </c>
      <c r="H54" s="90">
        <f t="shared" ref="H54:H60" si="39">-(H$3-(D54*H$3+E54))</f>
        <v>-2.0568799999999996</v>
      </c>
      <c r="I54" s="49">
        <v>0.95699999999999996</v>
      </c>
      <c r="J54" s="11">
        <v>-0.63649999999999995</v>
      </c>
      <c r="K54" s="11">
        <v>0.9617</v>
      </c>
      <c r="L54" s="22">
        <f>J54/(1-I54)</f>
        <v>-14.802325581395335</v>
      </c>
      <c r="M54" s="23">
        <f t="shared" ref="M54:M55" si="40">-(M$3-(I54*M$3+J54))</f>
        <v>-1.814700000000002</v>
      </c>
      <c r="N54" s="49">
        <v>0.93130000000000002</v>
      </c>
      <c r="O54" s="11">
        <v>1.2653000000000001</v>
      </c>
      <c r="P54" s="11">
        <v>0.9738</v>
      </c>
      <c r="Q54" s="29">
        <f>O54/(1-N54)</f>
        <v>18.41775836972344</v>
      </c>
      <c r="R54" s="30">
        <f t="shared" ref="R54:R55" si="41">-(R$3-(N54*R$3+O54))</f>
        <v>-1.6269699999999929</v>
      </c>
      <c r="S54" s="49">
        <v>0.83909999999999996</v>
      </c>
      <c r="T54" s="11">
        <v>2.7212000000000001</v>
      </c>
      <c r="U54" s="11">
        <v>0.72099999999999997</v>
      </c>
      <c r="V54" s="101">
        <f>T54/(1-S54)</f>
        <v>16.912367930391543</v>
      </c>
      <c r="W54" s="102">
        <f t="shared" ref="W54:W55" si="42">-(W$3-(S54*W$3+T54))</f>
        <v>-0.94732000000000127</v>
      </c>
      <c r="X54" s="49">
        <v>0.85599999999999998</v>
      </c>
      <c r="Y54" s="11">
        <v>0.70950000000000002</v>
      </c>
      <c r="Z54" s="11">
        <v>0.91710000000000003</v>
      </c>
      <c r="AA54" s="114">
        <f t="shared" ref="AA54:AA60" si="43">Y54/(1-X54)</f>
        <v>4.927083333333333</v>
      </c>
      <c r="AB54" s="115">
        <f t="shared" ref="AB54:AB60" si="44">-(AB$3-(X54*AB$3+Y54))</f>
        <v>-6.792900000000003</v>
      </c>
      <c r="AC54"/>
    </row>
    <row r="55" spans="1:29" x14ac:dyDescent="0.25">
      <c r="A55" s="46"/>
      <c r="B55" s="47"/>
      <c r="C55" s="48">
        <v>2006</v>
      </c>
      <c r="D55" s="49">
        <v>0.97909999999999997</v>
      </c>
      <c r="E55" s="11">
        <v>-0.87309999999999999</v>
      </c>
      <c r="F55" s="11">
        <v>0.99</v>
      </c>
      <c r="G55" s="89">
        <f t="shared" si="8"/>
        <v>-41.775119617224817</v>
      </c>
      <c r="H55" s="90">
        <f t="shared" si="39"/>
        <v>-1.589970000000001</v>
      </c>
      <c r="I55" s="11">
        <v>0.98270000000000002</v>
      </c>
      <c r="J55" s="49">
        <v>-1.6033999999999999</v>
      </c>
      <c r="K55" s="11">
        <v>0.97660000000000002</v>
      </c>
      <c r="L55" s="22">
        <f>J55/(1-I55)</f>
        <v>-92.682080924855583</v>
      </c>
      <c r="M55" s="23">
        <f t="shared" si="40"/>
        <v>-2.07742</v>
      </c>
      <c r="N55" s="11">
        <v>0.99150000000000005</v>
      </c>
      <c r="O55" s="49">
        <v>-0.45810000000000001</v>
      </c>
      <c r="P55" s="11">
        <v>0.9889</v>
      </c>
      <c r="Q55" s="29">
        <f>O55/(1-N55)</f>
        <v>-53.894117647059126</v>
      </c>
      <c r="R55" s="30">
        <f t="shared" si="41"/>
        <v>-0.81595000000000084</v>
      </c>
      <c r="S55" s="11">
        <v>1.0359</v>
      </c>
      <c r="T55" s="49">
        <v>0.73570000000000002</v>
      </c>
      <c r="U55" s="11">
        <v>0.87429999999999997</v>
      </c>
      <c r="V55" s="101">
        <f>T55/(1-S55)</f>
        <v>-20.493036211699142</v>
      </c>
      <c r="W55" s="102">
        <f t="shared" si="42"/>
        <v>1.5542200000000008</v>
      </c>
      <c r="X55" s="49">
        <v>0.96779999999999999</v>
      </c>
      <c r="Y55" s="11">
        <v>-0.3881</v>
      </c>
      <c r="Z55" s="11">
        <v>0.91779999999999995</v>
      </c>
      <c r="AA55" s="114">
        <f t="shared" si="43"/>
        <v>-12.052795031055899</v>
      </c>
      <c r="AB55" s="115">
        <f t="shared" si="44"/>
        <v>-2.0657199999999989</v>
      </c>
      <c r="AC55"/>
    </row>
    <row r="56" spans="1:29" x14ac:dyDescent="0.25">
      <c r="A56" s="46"/>
      <c r="B56" s="47"/>
      <c r="C56" s="48">
        <v>2007</v>
      </c>
      <c r="D56" s="49">
        <v>0.9698</v>
      </c>
      <c r="E56" s="11">
        <v>-1.0222</v>
      </c>
      <c r="F56" s="11">
        <v>0.98429999999999995</v>
      </c>
      <c r="G56" s="89">
        <f t="shared" si="8"/>
        <v>-33.847682119205295</v>
      </c>
      <c r="H56" s="90">
        <f t="shared" si="39"/>
        <v>-2.0580599999999976</v>
      </c>
      <c r="I56" s="49"/>
      <c r="J56" s="11"/>
      <c r="K56" s="11"/>
      <c r="L56" s="22"/>
      <c r="M56" s="23"/>
      <c r="N56" s="49"/>
      <c r="O56" s="11"/>
      <c r="P56" s="11"/>
      <c r="Q56" s="29"/>
      <c r="R56" s="30"/>
      <c r="S56" s="49"/>
      <c r="T56" s="11"/>
      <c r="U56" s="11"/>
      <c r="V56" s="101"/>
      <c r="W56" s="102"/>
      <c r="X56" s="49">
        <v>0.90559999999999996</v>
      </c>
      <c r="Y56" s="11">
        <v>0.44629999999999997</v>
      </c>
      <c r="Z56" s="11">
        <v>0.9264</v>
      </c>
      <c r="AA56" s="114">
        <f t="shared" si="43"/>
        <v>4.7277542372881332</v>
      </c>
      <c r="AB56" s="115">
        <f t="shared" si="44"/>
        <v>-4.4719400000000036</v>
      </c>
      <c r="AC56"/>
    </row>
    <row r="57" spans="1:29" x14ac:dyDescent="0.25">
      <c r="A57" s="46"/>
      <c r="B57" s="47"/>
      <c r="C57" s="48">
        <v>2008</v>
      </c>
      <c r="D57" s="49">
        <v>0.97050000000000003</v>
      </c>
      <c r="E57" s="11">
        <v>-0.77190000000000003</v>
      </c>
      <c r="F57" s="11">
        <v>0.99560000000000004</v>
      </c>
      <c r="G57" s="89">
        <f t="shared" si="8"/>
        <v>-26.16610169491528</v>
      </c>
      <c r="H57" s="90">
        <f t="shared" si="39"/>
        <v>-1.7837499999999977</v>
      </c>
      <c r="I57" s="49"/>
      <c r="J57" s="11"/>
      <c r="K57" s="11"/>
      <c r="L57" s="22"/>
      <c r="M57" s="23"/>
      <c r="N57" s="49"/>
      <c r="O57" s="11"/>
      <c r="P57" s="11"/>
      <c r="Q57" s="29"/>
      <c r="R57" s="30"/>
      <c r="S57" s="49"/>
      <c r="T57" s="11"/>
      <c r="U57" s="11"/>
      <c r="V57" s="101"/>
      <c r="W57" s="102"/>
      <c r="X57" s="49">
        <v>0.86219999999999997</v>
      </c>
      <c r="Y57" s="11">
        <v>0.60340000000000005</v>
      </c>
      <c r="Z57" s="11">
        <v>0.875</v>
      </c>
      <c r="AA57" s="114">
        <f t="shared" si="43"/>
        <v>4.3788098693759068</v>
      </c>
      <c r="AB57" s="115">
        <f t="shared" si="44"/>
        <v>-6.5759800000000013</v>
      </c>
      <c r="AC57"/>
    </row>
    <row r="58" spans="1:29" x14ac:dyDescent="0.25">
      <c r="A58" s="46"/>
      <c r="B58" s="47"/>
      <c r="C58" s="48">
        <v>2009</v>
      </c>
      <c r="D58" s="49">
        <v>0.99890000000000001</v>
      </c>
      <c r="E58" s="11">
        <v>0.46879999999999999</v>
      </c>
      <c r="F58" s="11">
        <v>0.99250000000000005</v>
      </c>
      <c r="G58" s="89">
        <f t="shared" si="8"/>
        <v>426.18181818182211</v>
      </c>
      <c r="H58" s="90">
        <f t="shared" si="39"/>
        <v>0.43107000000000539</v>
      </c>
      <c r="I58" s="49"/>
      <c r="J58" s="11"/>
      <c r="K58" s="11"/>
      <c r="L58" s="22"/>
      <c r="M58" s="23"/>
      <c r="N58" s="49"/>
      <c r="O58" s="11"/>
      <c r="P58" s="11"/>
      <c r="Q58" s="29"/>
      <c r="R58" s="30"/>
      <c r="S58" s="49"/>
      <c r="T58" s="11"/>
      <c r="U58" s="11"/>
      <c r="V58" s="101"/>
      <c r="W58" s="102"/>
      <c r="X58" s="49">
        <v>0.73760000000000003</v>
      </c>
      <c r="Y58" s="11">
        <v>1.7049000000000001</v>
      </c>
      <c r="Z58" s="11">
        <v>0.84309999999999996</v>
      </c>
      <c r="AA58" s="114">
        <f t="shared" si="43"/>
        <v>6.4973323170731723</v>
      </c>
      <c r="AB58" s="115">
        <f t="shared" si="44"/>
        <v>-11.966139999999996</v>
      </c>
      <c r="AC58"/>
    </row>
    <row r="59" spans="1:29" x14ac:dyDescent="0.25">
      <c r="A59" s="46"/>
      <c r="B59" s="47"/>
      <c r="C59" s="48">
        <v>2010</v>
      </c>
      <c r="D59" s="49">
        <v>0.98250000000000004</v>
      </c>
      <c r="E59" s="11">
        <v>-0.93010000000000004</v>
      </c>
      <c r="F59" s="11">
        <v>0.99429999999999996</v>
      </c>
      <c r="G59" s="89">
        <f t="shared" si="8"/>
        <v>-53.14857142857155</v>
      </c>
      <c r="H59" s="90">
        <f t="shared" si="39"/>
        <v>-1.5303499999999985</v>
      </c>
      <c r="I59" s="49"/>
      <c r="J59" s="11"/>
      <c r="K59" s="11"/>
      <c r="L59" s="22"/>
      <c r="M59" s="23"/>
      <c r="N59" s="49"/>
      <c r="O59" s="11"/>
      <c r="P59" s="11"/>
      <c r="Q59" s="29"/>
      <c r="R59" s="30"/>
      <c r="S59" s="49"/>
      <c r="T59" s="11"/>
      <c r="U59" s="11"/>
      <c r="V59" s="101"/>
      <c r="W59" s="102"/>
      <c r="X59" s="49">
        <v>0.85389999999999999</v>
      </c>
      <c r="Y59" s="11">
        <v>0.46339999999999998</v>
      </c>
      <c r="Z59" s="11">
        <v>0.84379999999999999</v>
      </c>
      <c r="AA59" s="114">
        <f t="shared" si="43"/>
        <v>3.1718001368925393</v>
      </c>
      <c r="AB59" s="115">
        <f t="shared" si="44"/>
        <v>-7.1484099999999984</v>
      </c>
      <c r="AC59"/>
    </row>
    <row r="60" spans="1:29" x14ac:dyDescent="0.25">
      <c r="A60" s="50"/>
      <c r="B60" s="51"/>
      <c r="C60" s="82">
        <v>2011</v>
      </c>
      <c r="D60" s="79">
        <v>0.94710000000000005</v>
      </c>
      <c r="E60" s="14">
        <v>0.1721</v>
      </c>
      <c r="F60" s="14">
        <v>0.9889</v>
      </c>
      <c r="G60" s="96">
        <f t="shared" si="8"/>
        <v>3.2533081285444267</v>
      </c>
      <c r="H60" s="95">
        <f t="shared" si="39"/>
        <v>-1.6423699999999997</v>
      </c>
      <c r="I60" s="79"/>
      <c r="J60" s="14"/>
      <c r="K60" s="14"/>
      <c r="L60" s="24"/>
      <c r="M60" s="25"/>
      <c r="N60" s="79"/>
      <c r="O60" s="14"/>
      <c r="P60" s="14"/>
      <c r="Q60" s="31"/>
      <c r="R60" s="32"/>
      <c r="S60" s="79"/>
      <c r="T60" s="14"/>
      <c r="U60" s="14"/>
      <c r="V60" s="103"/>
      <c r="W60" s="107"/>
      <c r="X60" s="79">
        <v>0.95760000000000001</v>
      </c>
      <c r="Y60" s="14">
        <v>-0.34339999999999998</v>
      </c>
      <c r="Z60" s="14">
        <v>0.88690000000000002</v>
      </c>
      <c r="AA60" s="116">
        <f t="shared" si="43"/>
        <v>-8.0990566037735849</v>
      </c>
      <c r="AB60" s="117">
        <f t="shared" si="44"/>
        <v>-2.5524400000000043</v>
      </c>
      <c r="AC60"/>
    </row>
    <row r="61" spans="1:29" x14ac:dyDescent="0.25">
      <c r="A61" s="73"/>
      <c r="B61" s="80" t="s">
        <v>45</v>
      </c>
      <c r="C61" s="75"/>
      <c r="D61" s="49"/>
      <c r="E61" s="11"/>
      <c r="F61" s="18">
        <f>GEOMEAN(F54:F60)</f>
        <v>0.98854827383644606</v>
      </c>
      <c r="G61" s="89"/>
      <c r="H61" s="93">
        <f>AVERAGE(H54:H60)</f>
        <v>-1.4614728571428555</v>
      </c>
      <c r="I61" s="49"/>
      <c r="J61" s="11"/>
      <c r="K61" s="18">
        <f>GEOMEAN(K54:K60)</f>
        <v>0.96912136494868384</v>
      </c>
      <c r="L61" s="22"/>
      <c r="M61" s="110">
        <f>AVERAGE(M54:M60)</f>
        <v>-1.946060000000001</v>
      </c>
      <c r="N61" s="49"/>
      <c r="O61" s="11"/>
      <c r="P61" s="18">
        <f>GEOMEAN(P54:P60)</f>
        <v>0.98132095667014063</v>
      </c>
      <c r="Q61" s="29"/>
      <c r="R61" s="108">
        <f>AVERAGE(R54:R60)</f>
        <v>-1.2214599999999969</v>
      </c>
      <c r="S61" s="49"/>
      <c r="T61" s="11"/>
      <c r="U61" s="18">
        <f>GEOMEAN(U54:U60)</f>
        <v>0.79395862612607215</v>
      </c>
      <c r="V61" s="101"/>
      <c r="W61" s="105">
        <f>AVERAGE(W54:W60)</f>
        <v>0.30344999999999978</v>
      </c>
      <c r="X61" s="49"/>
      <c r="Y61" s="11"/>
      <c r="Z61" s="18">
        <f>GEOMEAN(Z54:Z60)</f>
        <v>0.88656224019683105</v>
      </c>
      <c r="AA61" s="114"/>
      <c r="AB61" s="118">
        <f>AVERAGE(AB54:AB60)</f>
        <v>-5.9390757142857149</v>
      </c>
      <c r="AC61"/>
    </row>
    <row r="62" spans="1:29" x14ac:dyDescent="0.25">
      <c r="A62" s="76"/>
      <c r="B62" s="81" t="s">
        <v>46</v>
      </c>
      <c r="C62" s="78"/>
      <c r="D62" s="79"/>
      <c r="E62" s="14"/>
      <c r="F62" s="19">
        <f>STDEV(F54:F60)</f>
        <v>7.29011071834401E-3</v>
      </c>
      <c r="G62" s="91"/>
      <c r="H62" s="94">
        <f>STDEV(H54:H60)</f>
        <v>0.86119938269668195</v>
      </c>
      <c r="I62" s="79"/>
      <c r="J62" s="14"/>
      <c r="K62" s="19">
        <f>STDEV(K54:K60)</f>
        <v>1.0535891039679576E-2</v>
      </c>
      <c r="L62" s="24"/>
      <c r="M62" s="111">
        <f>STDEV(M54:M60)</f>
        <v>0.18577109355332841</v>
      </c>
      <c r="N62" s="79"/>
      <c r="O62" s="14"/>
      <c r="P62" s="19">
        <f>STDEV(P54:P60)</f>
        <v>1.0677312395916868E-2</v>
      </c>
      <c r="Q62" s="31"/>
      <c r="R62" s="109">
        <f>STDEV(R54:R60)</f>
        <v>0.57347774167790855</v>
      </c>
      <c r="S62" s="79"/>
      <c r="T62" s="14"/>
      <c r="U62" s="19">
        <f>STDEV(U54:U60)</f>
        <v>0.10839946955589773</v>
      </c>
      <c r="V62" s="103"/>
      <c r="W62" s="106">
        <f>STDEV(W54:W60)</f>
        <v>1.7688558974093975</v>
      </c>
      <c r="X62" s="79"/>
      <c r="Y62" s="14"/>
      <c r="Z62" s="19">
        <f>STDEV(Z54:Z60)</f>
        <v>3.4986419133851414E-2</v>
      </c>
      <c r="AA62" s="116"/>
      <c r="AB62" s="119">
        <f>STDEV(AB54:AB60)</f>
        <v>3.3552776699197175</v>
      </c>
      <c r="AC62"/>
    </row>
    <row r="63" spans="1:29" x14ac:dyDescent="0.25">
      <c r="A63" s="46" t="s">
        <v>11</v>
      </c>
      <c r="B63" s="47" t="s">
        <v>12</v>
      </c>
      <c r="C63" s="48">
        <v>2000</v>
      </c>
      <c r="D63" s="49">
        <v>0.92620000000000002</v>
      </c>
      <c r="E63" s="11">
        <v>1.7942</v>
      </c>
      <c r="F63" s="11">
        <v>0.99639999999999995</v>
      </c>
      <c r="G63" s="89">
        <f t="shared" si="8"/>
        <v>24.311653116531172</v>
      </c>
      <c r="H63" s="90">
        <f t="shared" ref="H63:H76" si="45">-(H$3-(D63*H$3+E63))</f>
        <v>-0.73713999999999658</v>
      </c>
      <c r="I63" s="49">
        <v>0.90469999999999995</v>
      </c>
      <c r="J63" s="11">
        <v>1.5428999999999999</v>
      </c>
      <c r="K63" s="11">
        <v>0.98919999999999997</v>
      </c>
      <c r="L63" s="22">
        <f t="shared" ref="L63:L69" si="46">J63/(1-I63)</f>
        <v>16.189926547743958</v>
      </c>
      <c r="M63" s="23">
        <f t="shared" ref="M63:M69" si="47">-(M$3-(I63*M$3+J63))</f>
        <v>-1.0683200000000035</v>
      </c>
      <c r="N63" s="49">
        <v>0.96799999999999997</v>
      </c>
      <c r="O63" s="11">
        <v>1.7437</v>
      </c>
      <c r="P63" s="11">
        <v>0.99829999999999997</v>
      </c>
      <c r="Q63" s="29">
        <f t="shared" ref="Q63:Q69" si="48">O63/(1-N63)</f>
        <v>54.490624999999952</v>
      </c>
      <c r="R63" s="30">
        <f t="shared" ref="R63:R69" si="49">-(R$3-(N63*R$3+O63))</f>
        <v>0.39649999999999608</v>
      </c>
      <c r="S63" s="49">
        <v>1.109</v>
      </c>
      <c r="T63" s="11">
        <v>-0.94799999999999995</v>
      </c>
      <c r="U63" s="11">
        <v>0.96399999999999997</v>
      </c>
      <c r="V63" s="101">
        <f t="shared" ref="V63:V69" si="50">T63/(1-S63)</f>
        <v>8.6972477064220186</v>
      </c>
      <c r="W63" s="102">
        <f t="shared" ref="W63:W69" si="51">-(W$3-(S63*W$3+T63))</f>
        <v>1.5371999999999986</v>
      </c>
      <c r="X63" s="49">
        <v>1.0920000000000001</v>
      </c>
      <c r="Y63" s="11">
        <v>0.72599999999999998</v>
      </c>
      <c r="Z63" s="11">
        <v>0.93799999999999994</v>
      </c>
      <c r="AA63" s="114">
        <f t="shared" ref="AA63:AA76" si="52">Y63/(1-X63)</f>
        <v>-7.8913043478260798</v>
      </c>
      <c r="AB63" s="115">
        <f>-(AB$3-(X63*AB$3+Y63))</f>
        <v>5.519200000000005</v>
      </c>
      <c r="AC63"/>
    </row>
    <row r="64" spans="1:29" x14ac:dyDescent="0.25">
      <c r="A64" s="46"/>
      <c r="B64" s="47"/>
      <c r="C64" s="48">
        <v>2001</v>
      </c>
      <c r="D64" s="49">
        <v>0.98</v>
      </c>
      <c r="E64" s="11">
        <v>0.86499999999999999</v>
      </c>
      <c r="F64" s="11">
        <v>0.98899999999999999</v>
      </c>
      <c r="G64" s="89">
        <f t="shared" si="8"/>
        <v>43.249999999999964</v>
      </c>
      <c r="H64" s="90">
        <f t="shared" si="45"/>
        <v>0.17900000000000205</v>
      </c>
      <c r="I64" s="49">
        <v>0.96299999999999997</v>
      </c>
      <c r="J64" s="11">
        <v>1.3</v>
      </c>
      <c r="K64" s="11">
        <v>0.97399999999999998</v>
      </c>
      <c r="L64" s="22">
        <f t="shared" si="46"/>
        <v>35.135135135135108</v>
      </c>
      <c r="M64" s="23">
        <f t="shared" si="47"/>
        <v>0.2862000000000009</v>
      </c>
      <c r="N64" s="49">
        <v>0.96599999999999997</v>
      </c>
      <c r="O64" s="11">
        <v>1.2110000000000001</v>
      </c>
      <c r="P64" s="11">
        <v>0.995</v>
      </c>
      <c r="Q64" s="29">
        <f t="shared" si="48"/>
        <v>35.617647058823501</v>
      </c>
      <c r="R64" s="30">
        <f t="shared" si="49"/>
        <v>-0.22040000000000504</v>
      </c>
      <c r="S64" s="49">
        <v>0.996</v>
      </c>
      <c r="T64" s="11">
        <v>-0.40600000000000003</v>
      </c>
      <c r="U64" s="11">
        <v>0.83099999999999996</v>
      </c>
      <c r="V64" s="101">
        <f t="shared" si="50"/>
        <v>-101.49999999999991</v>
      </c>
      <c r="W64" s="102">
        <f t="shared" si="51"/>
        <v>-0.49719999999999942</v>
      </c>
      <c r="X64" s="49">
        <v>1.03</v>
      </c>
      <c r="Y64" s="11">
        <v>1.4910000000000001</v>
      </c>
      <c r="Z64" s="11">
        <v>0.95099999999999996</v>
      </c>
      <c r="AA64" s="114">
        <f t="shared" si="52"/>
        <v>-49.69999999999996</v>
      </c>
      <c r="AB64" s="115">
        <f t="shared" ref="AB64:AB76" si="53">-(AB$3-(X64*AB$3+Y64))</f>
        <v>3.054000000000002</v>
      </c>
      <c r="AC64"/>
    </row>
    <row r="65" spans="1:29" x14ac:dyDescent="0.25">
      <c r="A65" s="46"/>
      <c r="B65" s="47"/>
      <c r="C65" s="48">
        <v>2002</v>
      </c>
      <c r="D65" s="49">
        <v>0.9355</v>
      </c>
      <c r="E65" s="11">
        <v>0.6109</v>
      </c>
      <c r="F65" s="11">
        <v>0.99339999999999995</v>
      </c>
      <c r="G65" s="89">
        <f t="shared" si="8"/>
        <v>9.4713178294573641</v>
      </c>
      <c r="H65" s="90">
        <f t="shared" si="45"/>
        <v>-1.6014499999999998</v>
      </c>
      <c r="I65" s="49">
        <v>0.95679999999999998</v>
      </c>
      <c r="J65" s="11">
        <v>0.10630000000000001</v>
      </c>
      <c r="K65" s="11">
        <v>0.98699999999999999</v>
      </c>
      <c r="L65" s="22">
        <f t="shared" si="46"/>
        <v>2.4606481481481475</v>
      </c>
      <c r="M65" s="23">
        <f t="shared" si="47"/>
        <v>-1.077379999999998</v>
      </c>
      <c r="N65" s="49">
        <v>0.95669999999999999</v>
      </c>
      <c r="O65" s="11">
        <v>0.42599999999999999</v>
      </c>
      <c r="P65" s="11">
        <v>0.99609999999999999</v>
      </c>
      <c r="Q65" s="29">
        <f t="shared" si="48"/>
        <v>9.8383371824480363</v>
      </c>
      <c r="R65" s="30">
        <f t="shared" si="49"/>
        <v>-1.3969299999999976</v>
      </c>
      <c r="S65" s="49">
        <v>0.96099999999999997</v>
      </c>
      <c r="T65" s="11">
        <v>0.28339999999999999</v>
      </c>
      <c r="U65" s="11">
        <v>0.93840000000000001</v>
      </c>
      <c r="V65" s="101">
        <f t="shared" si="50"/>
        <v>7.2666666666666595</v>
      </c>
      <c r="W65" s="102">
        <f t="shared" si="51"/>
        <v>-0.60580000000000211</v>
      </c>
      <c r="X65" s="49">
        <v>1.0612999999999999</v>
      </c>
      <c r="Y65" s="11">
        <v>0.44729999999999998</v>
      </c>
      <c r="Z65" s="11">
        <v>0.94610000000000005</v>
      </c>
      <c r="AA65" s="114">
        <f t="shared" si="52"/>
        <v>-7.2969004893964211</v>
      </c>
      <c r="AB65" s="115">
        <f t="shared" si="53"/>
        <v>3.6410299999999935</v>
      </c>
      <c r="AC65"/>
    </row>
    <row r="66" spans="1:29" x14ac:dyDescent="0.25">
      <c r="A66" s="46"/>
      <c r="B66" s="47"/>
      <c r="C66" s="48">
        <v>2003</v>
      </c>
      <c r="D66" s="49">
        <v>0.96709999999999996</v>
      </c>
      <c r="E66" s="11">
        <v>0.73939999999999995</v>
      </c>
      <c r="F66" s="11">
        <v>0.99680000000000002</v>
      </c>
      <c r="G66" s="89">
        <f t="shared" si="8"/>
        <v>22.474164133738572</v>
      </c>
      <c r="H66" s="90">
        <f t="shared" si="45"/>
        <v>-0.3890699999999967</v>
      </c>
      <c r="I66" s="49">
        <v>0.97119999999999995</v>
      </c>
      <c r="J66" s="11">
        <v>0.54549999999999998</v>
      </c>
      <c r="K66" s="11">
        <v>0.98899999999999999</v>
      </c>
      <c r="L66" s="22">
        <f t="shared" si="46"/>
        <v>18.940972222222189</v>
      </c>
      <c r="M66" s="23">
        <f t="shared" si="47"/>
        <v>-0.24361999999999995</v>
      </c>
      <c r="N66" s="49">
        <v>0.95579999999999998</v>
      </c>
      <c r="O66" s="11">
        <v>1.0765</v>
      </c>
      <c r="P66" s="11">
        <v>0.99590000000000001</v>
      </c>
      <c r="Q66" s="29">
        <f t="shared" si="48"/>
        <v>24.355203619909492</v>
      </c>
      <c r="R66" s="30">
        <f t="shared" si="49"/>
        <v>-0.78432000000000102</v>
      </c>
      <c r="S66" s="49">
        <v>0.96199999999999997</v>
      </c>
      <c r="T66" s="11">
        <v>0.34939999999999999</v>
      </c>
      <c r="U66" s="11">
        <v>0.89419999999999999</v>
      </c>
      <c r="V66" s="101">
        <f t="shared" si="50"/>
        <v>9.1947368421052555</v>
      </c>
      <c r="W66" s="102">
        <f t="shared" si="51"/>
        <v>-0.51700000000000301</v>
      </c>
      <c r="X66" s="49">
        <v>1.0246999999999999</v>
      </c>
      <c r="Y66" s="11">
        <v>0.69130000000000003</v>
      </c>
      <c r="Z66" s="11">
        <v>0.93669999999999998</v>
      </c>
      <c r="AA66" s="114">
        <f t="shared" si="52"/>
        <v>-27.987854251012209</v>
      </c>
      <c r="AB66" s="115">
        <f t="shared" si="53"/>
        <v>1.9781699999999987</v>
      </c>
      <c r="AC66"/>
    </row>
    <row r="67" spans="1:29" x14ac:dyDescent="0.25">
      <c r="A67" s="46"/>
      <c r="B67" s="47"/>
      <c r="C67" s="48">
        <v>2004</v>
      </c>
      <c r="D67" s="49">
        <v>0.94869999999999999</v>
      </c>
      <c r="E67" s="11">
        <v>-1.8200000000000001E-2</v>
      </c>
      <c r="F67" s="11">
        <v>0.9849</v>
      </c>
      <c r="G67" s="89">
        <f t="shared" si="8"/>
        <v>-0.35477582846003891</v>
      </c>
      <c r="H67" s="90">
        <f t="shared" si="45"/>
        <v>-1.7777900000000031</v>
      </c>
      <c r="I67" s="49">
        <v>0.96950000000000003</v>
      </c>
      <c r="J67" s="11">
        <v>-0.28710000000000002</v>
      </c>
      <c r="K67" s="11">
        <v>0.98870000000000002</v>
      </c>
      <c r="L67" s="22">
        <f t="shared" si="46"/>
        <v>-9.4131147540983697</v>
      </c>
      <c r="M67" s="23">
        <f t="shared" si="47"/>
        <v>-1.122799999999998</v>
      </c>
      <c r="N67" s="49">
        <v>0.94899999999999995</v>
      </c>
      <c r="O67" s="11">
        <v>4.6300000000000001E-2</v>
      </c>
      <c r="P67" s="11">
        <v>0.99580000000000002</v>
      </c>
      <c r="Q67" s="29">
        <f t="shared" si="48"/>
        <v>0.90784313725490118</v>
      </c>
      <c r="R67" s="30">
        <f t="shared" si="49"/>
        <v>-2.1007999999999996</v>
      </c>
      <c r="S67" s="49">
        <v>0.90069999999999995</v>
      </c>
      <c r="T67" s="11">
        <v>0.6472</v>
      </c>
      <c r="U67" s="11">
        <v>0.90180000000000005</v>
      </c>
      <c r="V67" s="101">
        <f t="shared" si="50"/>
        <v>6.5176233635448098</v>
      </c>
      <c r="W67" s="102">
        <f t="shared" si="51"/>
        <v>-1.6168399999999998</v>
      </c>
      <c r="X67" s="49">
        <v>1.0236000000000001</v>
      </c>
      <c r="Y67" s="11">
        <v>1.2566999999999999</v>
      </c>
      <c r="Z67" s="11">
        <v>0.94699999999999995</v>
      </c>
      <c r="AA67" s="114">
        <f t="shared" si="52"/>
        <v>-53.249999999999851</v>
      </c>
      <c r="AB67" s="115">
        <f t="shared" si="53"/>
        <v>2.4862600000000086</v>
      </c>
      <c r="AC67"/>
    </row>
    <row r="68" spans="1:29" x14ac:dyDescent="0.25">
      <c r="A68" s="46"/>
      <c r="B68" s="47"/>
      <c r="C68" s="48">
        <v>2005</v>
      </c>
      <c r="D68" s="49">
        <v>0.96679999999999999</v>
      </c>
      <c r="E68" s="11">
        <v>-0.58189999999999997</v>
      </c>
      <c r="F68" s="11">
        <v>0.99570000000000003</v>
      </c>
      <c r="G68" s="89">
        <f t="shared" si="8"/>
        <v>-17.527108433734934</v>
      </c>
      <c r="H68" s="90">
        <f t="shared" si="45"/>
        <v>-1.7206599999999952</v>
      </c>
      <c r="I68" s="49">
        <v>0.98280000000000001</v>
      </c>
      <c r="J68" s="11">
        <v>-0.91449999999999998</v>
      </c>
      <c r="K68" s="11">
        <v>0.98750000000000004</v>
      </c>
      <c r="L68" s="22">
        <f t="shared" si="46"/>
        <v>-53.168604651162809</v>
      </c>
      <c r="M68" s="23">
        <f t="shared" si="47"/>
        <v>-1.3857800000000005</v>
      </c>
      <c r="N68" s="49">
        <v>0.9607</v>
      </c>
      <c r="O68" s="11">
        <v>-0.26700000000000002</v>
      </c>
      <c r="P68" s="11">
        <v>0.99719999999999998</v>
      </c>
      <c r="Q68" s="29">
        <f t="shared" si="48"/>
        <v>-6.7938931297709928</v>
      </c>
      <c r="R68" s="30">
        <f t="shared" si="49"/>
        <v>-1.9215300000000042</v>
      </c>
      <c r="S68" s="49">
        <v>1.0057</v>
      </c>
      <c r="T68" s="11">
        <v>-0.1249</v>
      </c>
      <c r="U68" s="11">
        <v>0.9304</v>
      </c>
      <c r="V68" s="101">
        <f t="shared" si="50"/>
        <v>21.912280701754238</v>
      </c>
      <c r="W68" s="102">
        <f t="shared" si="51"/>
        <v>5.0600000000002865E-3</v>
      </c>
      <c r="X68" s="49">
        <v>1.0545</v>
      </c>
      <c r="Y68" s="11">
        <v>0.60140000000000005</v>
      </c>
      <c r="Z68" s="11">
        <v>0.96940000000000004</v>
      </c>
      <c r="AA68" s="114">
        <f t="shared" si="52"/>
        <v>-11.034862385321103</v>
      </c>
      <c r="AB68" s="115">
        <f t="shared" si="53"/>
        <v>3.4408499999999975</v>
      </c>
      <c r="AC68"/>
    </row>
    <row r="69" spans="1:29" x14ac:dyDescent="0.25">
      <c r="A69" s="46"/>
      <c r="B69" s="47"/>
      <c r="C69" s="48">
        <v>2006</v>
      </c>
      <c r="D69" s="49">
        <v>1.0048999999999999</v>
      </c>
      <c r="E69" s="11">
        <v>-0.17899999999999999</v>
      </c>
      <c r="F69" s="11">
        <v>0.99050000000000005</v>
      </c>
      <c r="G69" s="89">
        <f t="shared" si="8"/>
        <v>36.53061224489867</v>
      </c>
      <c r="H69" s="90">
        <f t="shared" si="45"/>
        <v>-1.0930000000001883E-2</v>
      </c>
      <c r="I69" s="49">
        <v>1.0204</v>
      </c>
      <c r="J69" s="11">
        <v>-0.3332</v>
      </c>
      <c r="K69" s="11">
        <v>0.98540000000000005</v>
      </c>
      <c r="L69" s="22">
        <f t="shared" si="46"/>
        <v>16.333333333333353</v>
      </c>
      <c r="M69" s="23">
        <f t="shared" si="47"/>
        <v>0.22575999999999752</v>
      </c>
      <c r="N69" s="49">
        <v>0.99250000000000005</v>
      </c>
      <c r="O69" s="11">
        <v>5.4899999999999997E-2</v>
      </c>
      <c r="P69" s="11">
        <v>0.99250000000000005</v>
      </c>
      <c r="Q69" s="29">
        <f t="shared" si="48"/>
        <v>7.3200000000000474</v>
      </c>
      <c r="R69" s="30">
        <f t="shared" si="49"/>
        <v>-0.26084999999999781</v>
      </c>
      <c r="S69" s="49">
        <v>0.99890000000000001</v>
      </c>
      <c r="T69" s="11">
        <v>6.2100000000000002E-2</v>
      </c>
      <c r="U69" s="11">
        <v>0.88839999999999997</v>
      </c>
      <c r="V69" s="101">
        <f t="shared" si="50"/>
        <v>56.454545454545979</v>
      </c>
      <c r="W69" s="102">
        <f t="shared" si="51"/>
        <v>3.7020000000001829E-2</v>
      </c>
      <c r="X69" s="49">
        <v>1.0447</v>
      </c>
      <c r="Y69" s="11">
        <v>0.77470000000000006</v>
      </c>
      <c r="Z69" s="11">
        <v>0.95289999999999997</v>
      </c>
      <c r="AA69" s="114">
        <f t="shared" si="52"/>
        <v>-17.331096196868025</v>
      </c>
      <c r="AB69" s="115">
        <f t="shared" si="53"/>
        <v>3.1035699999999977</v>
      </c>
      <c r="AC69"/>
    </row>
    <row r="70" spans="1:29" x14ac:dyDescent="0.25">
      <c r="A70" s="46"/>
      <c r="B70" s="47"/>
      <c r="C70" s="48">
        <v>2007</v>
      </c>
      <c r="D70" s="49">
        <v>0.99490000000000001</v>
      </c>
      <c r="E70" s="11">
        <v>0.1019</v>
      </c>
      <c r="F70" s="11">
        <v>0.98839999999999995</v>
      </c>
      <c r="G70" s="89">
        <f t="shared" si="8"/>
        <v>19.98039215686277</v>
      </c>
      <c r="H70" s="90">
        <f t="shared" si="45"/>
        <v>-7.3029999999995709E-2</v>
      </c>
      <c r="I70" s="49"/>
      <c r="J70" s="11"/>
      <c r="K70" s="11"/>
      <c r="L70" s="22"/>
      <c r="M70" s="23"/>
      <c r="N70" s="49"/>
      <c r="O70" s="11"/>
      <c r="P70" s="11"/>
      <c r="Q70" s="29"/>
      <c r="R70" s="30"/>
      <c r="S70" s="49"/>
      <c r="T70" s="11"/>
      <c r="U70" s="11"/>
      <c r="V70" s="101"/>
      <c r="W70" s="102"/>
      <c r="X70" s="49">
        <v>0.97589999999999999</v>
      </c>
      <c r="Y70" s="11">
        <v>1.1841999999999999</v>
      </c>
      <c r="Z70" s="11">
        <v>0.94389999999999996</v>
      </c>
      <c r="AA70" s="114">
        <f t="shared" si="52"/>
        <v>49.136929460580888</v>
      </c>
      <c r="AB70" s="115">
        <f t="shared" si="53"/>
        <v>-7.1410000000000196E-2</v>
      </c>
      <c r="AC70"/>
    </row>
    <row r="71" spans="1:29" x14ac:dyDescent="0.25">
      <c r="A71" s="46"/>
      <c r="B71" s="47"/>
      <c r="C71" s="48">
        <v>2008</v>
      </c>
      <c r="D71" s="49">
        <v>0.98809999999999998</v>
      </c>
      <c r="E71" s="11">
        <v>-0.22009999999999999</v>
      </c>
      <c r="F71" s="11">
        <v>0.99739999999999995</v>
      </c>
      <c r="G71" s="89">
        <f t="shared" si="8"/>
        <v>-18.495798319327697</v>
      </c>
      <c r="H71" s="90">
        <f t="shared" si="45"/>
        <v>-0.62827000000000055</v>
      </c>
      <c r="I71" s="49"/>
      <c r="J71" s="11"/>
      <c r="K71" s="11"/>
      <c r="L71" s="22"/>
      <c r="M71" s="23"/>
      <c r="N71" s="49"/>
      <c r="O71" s="11"/>
      <c r="P71" s="11"/>
      <c r="Q71" s="29"/>
      <c r="R71" s="30"/>
      <c r="S71" s="49"/>
      <c r="T71" s="11"/>
      <c r="U71" s="11"/>
      <c r="V71" s="101"/>
      <c r="W71" s="102"/>
      <c r="X71" s="49">
        <v>1.0467</v>
      </c>
      <c r="Y71" s="11">
        <v>0.94950000000000001</v>
      </c>
      <c r="Z71" s="11">
        <v>0.85509999999999997</v>
      </c>
      <c r="AA71" s="114">
        <f t="shared" si="52"/>
        <v>-20.331905781584599</v>
      </c>
      <c r="AB71" s="115">
        <f t="shared" si="53"/>
        <v>3.3825700000000012</v>
      </c>
      <c r="AC71"/>
    </row>
    <row r="72" spans="1:29" x14ac:dyDescent="0.25">
      <c r="A72" s="46"/>
      <c r="B72" s="47"/>
      <c r="C72" s="48">
        <v>2009</v>
      </c>
      <c r="D72" s="49">
        <v>1.0066999999999999</v>
      </c>
      <c r="E72" s="11">
        <v>0.22559999999999999</v>
      </c>
      <c r="F72" s="11">
        <v>0.99529999999999996</v>
      </c>
      <c r="G72" s="89">
        <f t="shared" si="8"/>
        <v>-33.671641791045133</v>
      </c>
      <c r="H72" s="90">
        <f t="shared" si="45"/>
        <v>0.45541000000000054</v>
      </c>
      <c r="I72" s="49"/>
      <c r="J72" s="11"/>
      <c r="K72" s="11"/>
      <c r="L72" s="22"/>
      <c r="M72" s="23"/>
      <c r="N72" s="49"/>
      <c r="O72" s="11"/>
      <c r="P72" s="11"/>
      <c r="Q72" s="29"/>
      <c r="R72" s="30"/>
      <c r="S72" s="49"/>
      <c r="T72" s="11"/>
      <c r="U72" s="11"/>
      <c r="V72" s="101"/>
      <c r="W72" s="102"/>
      <c r="X72" s="49">
        <v>0.98540000000000005</v>
      </c>
      <c r="Y72" s="11">
        <v>1.2094</v>
      </c>
      <c r="Z72" s="11">
        <v>0.89280000000000004</v>
      </c>
      <c r="AA72" s="114">
        <f t="shared" si="52"/>
        <v>82.835616438356467</v>
      </c>
      <c r="AB72" s="115">
        <f t="shared" si="53"/>
        <v>0.44874000000000791</v>
      </c>
      <c r="AC72"/>
    </row>
    <row r="73" spans="1:29" x14ac:dyDescent="0.25">
      <c r="A73" s="46"/>
      <c r="B73" s="47"/>
      <c r="C73" s="48">
        <v>2010</v>
      </c>
      <c r="D73" s="49">
        <v>0.99780000000000002</v>
      </c>
      <c r="E73" s="11">
        <v>0.45639999999999997</v>
      </c>
      <c r="F73" s="11">
        <v>0.99519999999999997</v>
      </c>
      <c r="G73" s="89">
        <f t="shared" si="8"/>
        <v>207.45454545454734</v>
      </c>
      <c r="H73" s="90">
        <f t="shared" si="45"/>
        <v>0.3809400000000025</v>
      </c>
      <c r="I73" s="49"/>
      <c r="J73" s="11"/>
      <c r="K73" s="11"/>
      <c r="L73" s="22"/>
      <c r="M73" s="23"/>
      <c r="N73" s="49"/>
      <c r="O73" s="11"/>
      <c r="P73" s="11"/>
      <c r="Q73" s="29"/>
      <c r="R73" s="30"/>
      <c r="S73" s="49"/>
      <c r="T73" s="11"/>
      <c r="U73" s="11"/>
      <c r="V73" s="101"/>
      <c r="W73" s="102"/>
      <c r="X73" s="49">
        <v>1.0331999999999999</v>
      </c>
      <c r="Y73" s="11">
        <v>0.40060000000000001</v>
      </c>
      <c r="Z73" s="11">
        <v>0.90229999999999999</v>
      </c>
      <c r="AA73" s="114">
        <f t="shared" si="52"/>
        <v>-12.066265060241001</v>
      </c>
      <c r="AB73" s="115">
        <f t="shared" si="53"/>
        <v>2.1303199999999904</v>
      </c>
      <c r="AC73"/>
    </row>
    <row r="74" spans="1:29" x14ac:dyDescent="0.25">
      <c r="A74" s="46"/>
      <c r="B74" s="47"/>
      <c r="C74" s="48">
        <v>2011</v>
      </c>
      <c r="D74" s="49">
        <v>0.97040000000000004</v>
      </c>
      <c r="E74" s="11">
        <v>1.3745000000000001</v>
      </c>
      <c r="F74" s="11">
        <v>0.99270000000000003</v>
      </c>
      <c r="G74" s="89">
        <f t="shared" si="8"/>
        <v>46.435810810810878</v>
      </c>
      <c r="H74" s="90">
        <f t="shared" si="45"/>
        <v>0.35922000000000054</v>
      </c>
      <c r="I74" s="49"/>
      <c r="J74" s="11"/>
      <c r="K74" s="11"/>
      <c r="L74" s="22"/>
      <c r="M74" s="23"/>
      <c r="N74" s="49"/>
      <c r="O74" s="11"/>
      <c r="P74" s="11"/>
      <c r="Q74" s="29"/>
      <c r="R74" s="30"/>
      <c r="S74" s="49"/>
      <c r="T74" s="11"/>
      <c r="U74" s="11"/>
      <c r="V74" s="101"/>
      <c r="W74" s="102"/>
      <c r="X74" s="49">
        <v>1.0202</v>
      </c>
      <c r="Y74" s="11">
        <v>0.92079999999999995</v>
      </c>
      <c r="Z74" s="11">
        <v>0.94030000000000002</v>
      </c>
      <c r="AA74" s="114">
        <f t="shared" si="52"/>
        <v>-45.584158415841593</v>
      </c>
      <c r="AB74" s="115">
        <f t="shared" si="53"/>
        <v>1.9732199999999978</v>
      </c>
      <c r="AC74"/>
    </row>
    <row r="75" spans="1:29" x14ac:dyDescent="0.25">
      <c r="A75" s="46"/>
      <c r="B75" s="47"/>
      <c r="C75" s="48">
        <v>2012</v>
      </c>
      <c r="D75" s="49">
        <v>0.98319999999999996</v>
      </c>
      <c r="E75" s="11">
        <v>0.70799999999999996</v>
      </c>
      <c r="F75" s="11">
        <v>0.99529999999999996</v>
      </c>
      <c r="G75" s="89">
        <f t="shared" si="8"/>
        <v>42.142857142857046</v>
      </c>
      <c r="H75" s="90">
        <f t="shared" si="45"/>
        <v>0.13175999999999988</v>
      </c>
      <c r="I75" s="49"/>
      <c r="J75" s="11"/>
      <c r="K75" s="11"/>
      <c r="L75" s="22"/>
      <c r="M75" s="23"/>
      <c r="N75" s="49"/>
      <c r="O75" s="11"/>
      <c r="P75" s="11"/>
      <c r="Q75" s="29"/>
      <c r="R75" s="30"/>
      <c r="S75" s="49"/>
      <c r="T75" s="11"/>
      <c r="U75" s="11"/>
      <c r="V75" s="101"/>
      <c r="W75" s="102"/>
      <c r="X75" s="49">
        <v>0.3286</v>
      </c>
      <c r="Y75" s="11">
        <v>8.6401000000000003</v>
      </c>
      <c r="Z75" s="11">
        <v>9.6000000000000002E-2</v>
      </c>
      <c r="AA75" s="114">
        <f t="shared" si="52"/>
        <v>12.868781650282992</v>
      </c>
      <c r="AB75" s="115">
        <f t="shared" si="53"/>
        <v>-26.339839999999999</v>
      </c>
      <c r="AC75"/>
    </row>
    <row r="76" spans="1:29" x14ac:dyDescent="0.25">
      <c r="A76" s="50"/>
      <c r="B76" s="51"/>
      <c r="C76" s="82">
        <v>2013</v>
      </c>
      <c r="D76" s="79">
        <v>0.98280000000000001</v>
      </c>
      <c r="E76" s="14">
        <v>0.55330000000000001</v>
      </c>
      <c r="F76" s="14">
        <v>0.99829999999999997</v>
      </c>
      <c r="G76" s="96">
        <f t="shared" si="8"/>
        <v>32.168604651162802</v>
      </c>
      <c r="H76" s="95">
        <f t="shared" si="45"/>
        <v>-3.6659999999997694E-2</v>
      </c>
      <c r="I76" s="79"/>
      <c r="J76" s="14"/>
      <c r="K76" s="14"/>
      <c r="L76" s="24"/>
      <c r="M76" s="25"/>
      <c r="N76" s="79"/>
      <c r="O76" s="14"/>
      <c r="P76" s="14"/>
      <c r="Q76" s="31"/>
      <c r="R76" s="32"/>
      <c r="S76" s="79"/>
      <c r="T76" s="14"/>
      <c r="U76" s="14"/>
      <c r="V76" s="103"/>
      <c r="W76" s="107"/>
      <c r="X76" s="79">
        <v>0.5756</v>
      </c>
      <c r="Y76" s="14">
        <v>7.6216999999999997</v>
      </c>
      <c r="Z76" s="14">
        <v>0.1237</v>
      </c>
      <c r="AA76" s="116">
        <f t="shared" si="52"/>
        <v>17.958765315739868</v>
      </c>
      <c r="AB76" s="117">
        <f t="shared" si="53"/>
        <v>-14.489540000000005</v>
      </c>
      <c r="AC76"/>
    </row>
    <row r="77" spans="1:29" x14ac:dyDescent="0.25">
      <c r="A77" s="73"/>
      <c r="B77" s="80" t="s">
        <v>45</v>
      </c>
      <c r="C77" s="75"/>
      <c r="D77" s="49"/>
      <c r="E77" s="11"/>
      <c r="F77" s="18">
        <f>GEOMEAN(F63:F76)</f>
        <v>0.99351416515380309</v>
      </c>
      <c r="G77" s="89"/>
      <c r="H77" s="93">
        <f>AVERAGE(H63:H76)</f>
        <v>-0.39061928571428439</v>
      </c>
      <c r="I77" s="49"/>
      <c r="J77" s="11"/>
      <c r="K77" s="18">
        <f>GEOMEAN(K63:K76)</f>
        <v>0.985815892102202</v>
      </c>
      <c r="L77" s="22"/>
      <c r="M77" s="110">
        <f>AVERAGE(M63:M76)</f>
        <v>-0.62656285714285731</v>
      </c>
      <c r="N77" s="49"/>
      <c r="O77" s="11"/>
      <c r="P77" s="18">
        <f>GEOMEAN(P63:P76)</f>
        <v>0.99582714780590953</v>
      </c>
      <c r="Q77" s="29"/>
      <c r="R77" s="108">
        <f>AVERAGE(R63:R76)</f>
        <v>-0.89833285714285849</v>
      </c>
      <c r="S77" s="49"/>
      <c r="T77" s="11"/>
      <c r="U77" s="18">
        <f>GEOMEAN(U63:U76)</f>
        <v>0.90599756254177766</v>
      </c>
      <c r="V77" s="101"/>
      <c r="W77" s="105">
        <f>AVERAGE(W63:W76)</f>
        <v>-0.23679428571428623</v>
      </c>
      <c r="X77" s="49"/>
      <c r="Y77" s="11"/>
      <c r="Z77" s="18">
        <f>GEOMEAN(Z63:Z74)</f>
        <v>0.93077485498663248</v>
      </c>
      <c r="AA77" s="114"/>
      <c r="AB77" s="118">
        <f>AVERAGE(AB63:AB76)</f>
        <v>-0.69591857142857172</v>
      </c>
      <c r="AC77"/>
    </row>
    <row r="78" spans="1:29" x14ac:dyDescent="0.25">
      <c r="A78" s="76"/>
      <c r="B78" s="81" t="s">
        <v>46</v>
      </c>
      <c r="C78" s="78"/>
      <c r="D78" s="79"/>
      <c r="E78" s="14"/>
      <c r="F78" s="19">
        <f>STDEV(F63:F76)</f>
        <v>3.9382109509910005E-3</v>
      </c>
      <c r="G78" s="91"/>
      <c r="H78" s="94">
        <f>STDEV(H63:H76)</f>
        <v>0.793090709211697</v>
      </c>
      <c r="I78" s="79"/>
      <c r="J78" s="14"/>
      <c r="K78" s="19">
        <f>STDEV(K63:K76)</f>
        <v>5.3841478080609651E-3</v>
      </c>
      <c r="L78" s="24"/>
      <c r="M78" s="111">
        <f>STDEV(M63:M76)</f>
        <v>0.69848442592311422</v>
      </c>
      <c r="N78" s="79"/>
      <c r="O78" s="14"/>
      <c r="P78" s="19">
        <f>STDEV(P63:P76)</f>
        <v>1.8181623375579509E-3</v>
      </c>
      <c r="Q78" s="31"/>
      <c r="R78" s="109">
        <f>STDEV(R63:R76)</f>
        <v>0.93959451761055324</v>
      </c>
      <c r="S78" s="79"/>
      <c r="T78" s="14"/>
      <c r="U78" s="19">
        <f>STDEV(U63:U76)</f>
        <v>4.3002458401484783E-2</v>
      </c>
      <c r="V78" s="103"/>
      <c r="W78" s="106">
        <f>STDEV(W63:W76)</f>
        <v>0.95459775589611795</v>
      </c>
      <c r="X78" s="79"/>
      <c r="Y78" s="14"/>
      <c r="Z78" s="19">
        <f>STDEV(Z63:Z74)</f>
        <v>3.1930733509022972E-2</v>
      </c>
      <c r="AA78" s="116"/>
      <c r="AB78" s="119">
        <f>STDEV(AB63:AB76)</f>
        <v>8.7777938159556115</v>
      </c>
      <c r="AC78"/>
    </row>
    <row r="79" spans="1:29" x14ac:dyDescent="0.25">
      <c r="A79" s="46" t="s">
        <v>13</v>
      </c>
      <c r="B79" s="47" t="s">
        <v>14</v>
      </c>
      <c r="C79" s="48"/>
      <c r="D79" s="49"/>
      <c r="E79" s="11"/>
      <c r="F79" s="11"/>
      <c r="G79" s="89"/>
      <c r="H79" s="90"/>
      <c r="I79" s="49"/>
      <c r="J79" s="11"/>
      <c r="K79" s="11"/>
      <c r="L79" s="22"/>
      <c r="M79" s="23"/>
      <c r="N79" s="49"/>
      <c r="O79" s="11"/>
      <c r="P79" s="11"/>
      <c r="Q79" s="29"/>
      <c r="R79" s="30"/>
      <c r="S79" s="49"/>
      <c r="T79" s="11"/>
      <c r="U79" s="11"/>
      <c r="V79" s="101"/>
      <c r="W79" s="102"/>
      <c r="X79" s="49"/>
      <c r="Y79" s="11"/>
      <c r="Z79" s="11"/>
      <c r="AA79" s="114"/>
      <c r="AB79" s="115"/>
      <c r="AC79"/>
    </row>
    <row r="80" spans="1:29" x14ac:dyDescent="0.25">
      <c r="A80" s="46" t="s">
        <v>15</v>
      </c>
      <c r="B80" s="47" t="s">
        <v>16</v>
      </c>
      <c r="C80" s="48"/>
      <c r="D80" s="49"/>
      <c r="E80" s="11"/>
      <c r="F80" s="11"/>
      <c r="G80" s="89"/>
      <c r="H80" s="90"/>
      <c r="I80" s="49"/>
      <c r="J80" s="11"/>
      <c r="K80" s="11"/>
      <c r="L80" s="22"/>
      <c r="M80" s="23"/>
      <c r="N80" s="49"/>
      <c r="O80" s="11"/>
      <c r="P80" s="11"/>
      <c r="Q80" s="29"/>
      <c r="R80" s="30"/>
      <c r="S80" s="49"/>
      <c r="T80" s="11"/>
      <c r="U80" s="11"/>
      <c r="V80" s="101"/>
      <c r="W80" s="102"/>
      <c r="X80" s="49"/>
      <c r="Y80" s="11"/>
      <c r="Z80" s="11"/>
      <c r="AA80" s="114"/>
      <c r="AB80" s="115"/>
      <c r="AC80"/>
    </row>
    <row r="81" spans="1:29" x14ac:dyDescent="0.25">
      <c r="A81" s="46" t="s">
        <v>18</v>
      </c>
      <c r="B81" s="47" t="s">
        <v>19</v>
      </c>
      <c r="C81" s="48">
        <v>1999</v>
      </c>
      <c r="D81" s="49">
        <v>0.95169999999999999</v>
      </c>
      <c r="E81" s="11">
        <v>9.1200000000000003E-2</v>
      </c>
      <c r="F81" s="11">
        <v>0.99560000000000004</v>
      </c>
      <c r="G81" s="89">
        <f t="shared" si="8"/>
        <v>1.8881987577639749</v>
      </c>
      <c r="H81" s="90">
        <f t="shared" ref="H81:H87" si="54">-(H$3-(D81*H$3+E81))</f>
        <v>-1.5654899999999969</v>
      </c>
      <c r="I81" s="49">
        <v>0.92879999999999996</v>
      </c>
      <c r="J81" s="11">
        <v>-0.77390000000000003</v>
      </c>
      <c r="K81" s="11">
        <v>0.97340000000000004</v>
      </c>
      <c r="L81" s="22">
        <f t="shared" ref="L81:L87" si="55">J81/(1-I81)</f>
        <v>-10.869382022471905</v>
      </c>
      <c r="M81" s="23">
        <f t="shared" ref="M81:M87" si="56">-(M$3-(I81*M$3+J81))</f>
        <v>-2.7247800000000026</v>
      </c>
      <c r="N81" s="83">
        <v>0.78049999999999997</v>
      </c>
      <c r="O81" s="84">
        <v>3.9965000000000002</v>
      </c>
      <c r="P81" s="84">
        <v>0.62270000000000003</v>
      </c>
      <c r="Q81" s="29">
        <f t="shared" ref="Q81:Q87" si="57">O81/(1-N81)</f>
        <v>18.207289293849655</v>
      </c>
      <c r="R81" s="30">
        <f t="shared" ref="R81:R87" si="58">-(R$3-(N81*R$3+O81))</f>
        <v>-5.2444500000000005</v>
      </c>
      <c r="S81" s="83">
        <v>4.4699999999999997E-2</v>
      </c>
      <c r="T81" s="84">
        <v>13.058</v>
      </c>
      <c r="U81" s="84">
        <v>3.3999999999999998E-3</v>
      </c>
      <c r="V81" s="101">
        <f t="shared" ref="V81:V87" si="59">T81/(1-S81)</f>
        <v>13.66900450120381</v>
      </c>
      <c r="W81" s="102">
        <f t="shared" ref="W81:W87" si="60">-(W$3-(S81*W$3+T81))</f>
        <v>-8.7228400000000015</v>
      </c>
      <c r="X81" s="49">
        <v>1.0291999999999999</v>
      </c>
      <c r="Y81" s="11">
        <v>0.80489999999999995</v>
      </c>
      <c r="Z81" s="11">
        <v>0.88739999999999997</v>
      </c>
      <c r="AA81" s="114">
        <f t="shared" ref="AA81:AA87" si="61">Y81/(1-X81)</f>
        <v>-27.565068493150786</v>
      </c>
      <c r="AB81" s="115">
        <f>-(AB$3-(X81*AB$3+Y81))</f>
        <v>2.3262199999999993</v>
      </c>
      <c r="AC81"/>
    </row>
    <row r="82" spans="1:29" x14ac:dyDescent="0.25">
      <c r="A82" s="46"/>
      <c r="B82" s="47"/>
      <c r="C82" s="48">
        <v>2000</v>
      </c>
      <c r="D82" s="49">
        <v>0.98280000000000001</v>
      </c>
      <c r="E82" s="11">
        <v>0.2404</v>
      </c>
      <c r="F82" s="11">
        <v>0.99739999999999995</v>
      </c>
      <c r="G82" s="89">
        <f t="shared" ref="G82:G87" si="62">E82/(1-D82)</f>
        <v>13.976744186046517</v>
      </c>
      <c r="H82" s="90">
        <f t="shared" si="54"/>
        <v>-0.34955999999999676</v>
      </c>
      <c r="I82" s="49">
        <v>0.99719999999999998</v>
      </c>
      <c r="J82" s="11">
        <v>-0.6179</v>
      </c>
      <c r="K82" s="11">
        <v>0.98399999999999999</v>
      </c>
      <c r="L82" s="22">
        <f t="shared" si="55"/>
        <v>-220.67857142856948</v>
      </c>
      <c r="M82" s="23">
        <f t="shared" si="56"/>
        <v>-0.69462000000000046</v>
      </c>
      <c r="N82" s="49">
        <v>0.9617</v>
      </c>
      <c r="O82" s="11">
        <v>0.8075</v>
      </c>
      <c r="P82" s="11">
        <v>0.99719999999999998</v>
      </c>
      <c r="Q82" s="29">
        <f t="shared" si="57"/>
        <v>21.083550913838121</v>
      </c>
      <c r="R82" s="30">
        <f t="shared" si="58"/>
        <v>-0.80493000000000592</v>
      </c>
      <c r="S82" s="49">
        <v>1.0517000000000001</v>
      </c>
      <c r="T82" s="11">
        <v>-2.92E-2</v>
      </c>
      <c r="U82" s="11">
        <v>0.90139999999999998</v>
      </c>
      <c r="V82" s="101">
        <f t="shared" si="59"/>
        <v>0.56479690522243631</v>
      </c>
      <c r="W82" s="102">
        <f t="shared" si="60"/>
        <v>1.149560000000001</v>
      </c>
      <c r="X82" s="49">
        <v>0.99860000000000004</v>
      </c>
      <c r="Y82" s="11">
        <v>0.1709</v>
      </c>
      <c r="Z82" s="11">
        <v>0.9113</v>
      </c>
      <c r="AA82" s="114">
        <f t="shared" si="61"/>
        <v>122.07142857143234</v>
      </c>
      <c r="AB82" s="115">
        <f t="shared" ref="AB82:AB87" si="63">-(AB$3-(X82*AB$3+Y82))</f>
        <v>9.7960000000007597E-2</v>
      </c>
      <c r="AC82"/>
    </row>
    <row r="83" spans="1:29" x14ac:dyDescent="0.25">
      <c r="A83" s="46"/>
      <c r="B83" s="47"/>
      <c r="C83" s="48">
        <v>2001</v>
      </c>
      <c r="D83" s="49">
        <v>0.97</v>
      </c>
      <c r="E83" s="11">
        <v>-4.7100000000000003E-2</v>
      </c>
      <c r="F83" s="11">
        <v>0.99539999999999995</v>
      </c>
      <c r="G83" s="89">
        <f t="shared" si="62"/>
        <v>-1.5699999999999987</v>
      </c>
      <c r="H83" s="90">
        <f t="shared" si="54"/>
        <v>-1.0761000000000038</v>
      </c>
      <c r="I83" s="49">
        <v>0.97650000000000003</v>
      </c>
      <c r="J83" s="11">
        <v>-0.79330000000000001</v>
      </c>
      <c r="K83" s="11">
        <v>0.98529999999999995</v>
      </c>
      <c r="L83" s="22">
        <f t="shared" si="55"/>
        <v>-33.757446808510686</v>
      </c>
      <c r="M83" s="23">
        <f t="shared" si="56"/>
        <v>-1.4371999999999971</v>
      </c>
      <c r="N83" s="49">
        <v>0.97099999999999997</v>
      </c>
      <c r="O83" s="11">
        <v>0.35470000000000002</v>
      </c>
      <c r="P83" s="11">
        <v>0.99580000000000002</v>
      </c>
      <c r="Q83" s="29">
        <f t="shared" si="57"/>
        <v>12.231034482758611</v>
      </c>
      <c r="R83" s="30">
        <f t="shared" si="58"/>
        <v>-0.86619999999999919</v>
      </c>
      <c r="S83" s="49">
        <v>1.0569</v>
      </c>
      <c r="T83" s="11">
        <v>0.13600000000000001</v>
      </c>
      <c r="U83" s="11">
        <v>0.89349999999999996</v>
      </c>
      <c r="V83" s="101">
        <f t="shared" si="59"/>
        <v>-2.3901581722319882</v>
      </c>
      <c r="W83" s="102">
        <f t="shared" si="60"/>
        <v>1.4333199999999984</v>
      </c>
      <c r="X83" s="49">
        <v>1.0004</v>
      </c>
      <c r="Y83" s="11">
        <v>0.25490000000000002</v>
      </c>
      <c r="Z83" s="11">
        <v>0.96779999999999999</v>
      </c>
      <c r="AA83" s="114">
        <f t="shared" si="61"/>
        <v>-637.25000000007026</v>
      </c>
      <c r="AB83" s="115">
        <f t="shared" si="63"/>
        <v>0.27573999999999899</v>
      </c>
      <c r="AC83"/>
    </row>
    <row r="84" spans="1:29" x14ac:dyDescent="0.25">
      <c r="A84" s="46"/>
      <c r="B84" s="47"/>
      <c r="C84" s="48">
        <v>2002</v>
      </c>
      <c r="D84" s="49">
        <v>0.96099999999999997</v>
      </c>
      <c r="E84" s="11">
        <v>-0.50319999999999998</v>
      </c>
      <c r="F84" s="11">
        <v>0.99680000000000002</v>
      </c>
      <c r="G84" s="89">
        <f t="shared" si="62"/>
        <v>-12.90256410256409</v>
      </c>
      <c r="H84" s="90">
        <f t="shared" si="54"/>
        <v>-1.8408999999999978</v>
      </c>
      <c r="I84" s="49">
        <v>0.97699999999999998</v>
      </c>
      <c r="J84" s="11">
        <v>-1.1457999999999999</v>
      </c>
      <c r="K84" s="11">
        <v>0.98570000000000002</v>
      </c>
      <c r="L84" s="22">
        <f t="shared" si="55"/>
        <v>-49.81739130434778</v>
      </c>
      <c r="M84" s="23">
        <f t="shared" si="56"/>
        <v>-1.7760000000000034</v>
      </c>
      <c r="N84" s="49">
        <v>0.9677</v>
      </c>
      <c r="O84" s="11">
        <v>-0.35339999999999999</v>
      </c>
      <c r="P84" s="11">
        <v>0.99760000000000004</v>
      </c>
      <c r="Q84" s="29">
        <f t="shared" si="57"/>
        <v>-10.941176470588237</v>
      </c>
      <c r="R84" s="30">
        <f t="shared" si="58"/>
        <v>-1.7132300000000029</v>
      </c>
      <c r="S84" s="49">
        <v>0.9839</v>
      </c>
      <c r="T84" s="11">
        <v>0.52510000000000001</v>
      </c>
      <c r="U84" s="11">
        <v>0.90620000000000001</v>
      </c>
      <c r="V84" s="101">
        <f t="shared" si="59"/>
        <v>32.614906832298132</v>
      </c>
      <c r="W84" s="102">
        <f t="shared" si="60"/>
        <v>0.15801999999999694</v>
      </c>
      <c r="X84" s="49">
        <v>1.0291999999999999</v>
      </c>
      <c r="Y84" s="11">
        <v>-0.48449999999999999</v>
      </c>
      <c r="Z84" s="11">
        <v>0.97529999999999994</v>
      </c>
      <c r="AA84" s="114">
        <f t="shared" si="61"/>
        <v>16.592465753424719</v>
      </c>
      <c r="AB84" s="115">
        <f t="shared" si="63"/>
        <v>1.0368199999999987</v>
      </c>
      <c r="AC84"/>
    </row>
    <row r="85" spans="1:29" x14ac:dyDescent="0.25">
      <c r="A85" s="46"/>
      <c r="B85" s="47"/>
      <c r="C85" s="48">
        <v>2003</v>
      </c>
      <c r="D85" s="49">
        <v>0.99780000000000002</v>
      </c>
      <c r="E85" s="11">
        <v>-0.1593</v>
      </c>
      <c r="F85" s="11">
        <v>0.99690000000000001</v>
      </c>
      <c r="G85" s="89">
        <f t="shared" si="62"/>
        <v>-72.409090909091574</v>
      </c>
      <c r="H85" s="90">
        <f t="shared" si="54"/>
        <v>-0.23476000000000141</v>
      </c>
      <c r="I85" s="49">
        <v>1.0146999999999999</v>
      </c>
      <c r="J85" s="11">
        <v>-0.80549999999999999</v>
      </c>
      <c r="K85" s="11">
        <v>0.98670000000000002</v>
      </c>
      <c r="L85" s="22">
        <f t="shared" si="55"/>
        <v>54.795918367347177</v>
      </c>
      <c r="M85" s="23">
        <f t="shared" si="56"/>
        <v>-0.40271999999999863</v>
      </c>
      <c r="N85" s="49">
        <v>0.99319999999999997</v>
      </c>
      <c r="O85" s="11">
        <v>5.7500000000000002E-2</v>
      </c>
      <c r="P85" s="11">
        <v>0.99680000000000002</v>
      </c>
      <c r="Q85" s="29">
        <f t="shared" si="57"/>
        <v>8.455882352941142</v>
      </c>
      <c r="R85" s="30">
        <f t="shared" si="58"/>
        <v>-0.22878000000000043</v>
      </c>
      <c r="S85" s="49">
        <v>1.0596000000000001</v>
      </c>
      <c r="T85" s="11">
        <v>-0.05</v>
      </c>
      <c r="U85" s="11">
        <v>0.89639999999999997</v>
      </c>
      <c r="V85" s="101">
        <f t="shared" si="59"/>
        <v>0.83892617449664297</v>
      </c>
      <c r="W85" s="102">
        <f t="shared" si="60"/>
        <v>1.308880000000002</v>
      </c>
      <c r="X85" s="49">
        <v>1.0099</v>
      </c>
      <c r="Y85" s="11">
        <v>-0.34620000000000001</v>
      </c>
      <c r="Z85" s="11">
        <v>0.94420000000000004</v>
      </c>
      <c r="AA85" s="114">
        <f t="shared" si="61"/>
        <v>34.969696969696898</v>
      </c>
      <c r="AB85" s="115">
        <f t="shared" si="63"/>
        <v>0.16958999999999946</v>
      </c>
      <c r="AC85"/>
    </row>
    <row r="86" spans="1:29" x14ac:dyDescent="0.25">
      <c r="A86" s="46"/>
      <c r="B86" s="47"/>
      <c r="C86" s="48">
        <v>2004</v>
      </c>
      <c r="D86" s="49">
        <v>0.99650000000000005</v>
      </c>
      <c r="E86" s="11">
        <v>-0.17630000000000001</v>
      </c>
      <c r="F86" s="11">
        <v>0.99660000000000004</v>
      </c>
      <c r="G86" s="89">
        <f t="shared" si="62"/>
        <v>-50.371428571429327</v>
      </c>
      <c r="H86" s="90">
        <f t="shared" si="54"/>
        <v>-0.29634999999999678</v>
      </c>
      <c r="I86" s="49">
        <v>1.0091000000000001</v>
      </c>
      <c r="J86" s="11">
        <v>-0.66180000000000005</v>
      </c>
      <c r="K86" s="11">
        <v>0.98929999999999996</v>
      </c>
      <c r="L86" s="22">
        <f t="shared" si="55"/>
        <v>72.725274725273863</v>
      </c>
      <c r="M86" s="23">
        <f t="shared" si="56"/>
        <v>-0.41245999999999583</v>
      </c>
      <c r="N86" s="49">
        <v>0.99380000000000002</v>
      </c>
      <c r="O86" s="11">
        <v>-0.13489999999999999</v>
      </c>
      <c r="P86" s="11">
        <v>0.99570000000000003</v>
      </c>
      <c r="Q86" s="29">
        <f t="shared" si="57"/>
        <v>-21.758064516129089</v>
      </c>
      <c r="R86" s="30">
        <f t="shared" si="58"/>
        <v>-0.39592000000000382</v>
      </c>
      <c r="S86" s="49">
        <v>1.0411999999999999</v>
      </c>
      <c r="T86" s="11">
        <v>-0.12470000000000001</v>
      </c>
      <c r="U86" s="11">
        <v>0.91669999999999996</v>
      </c>
      <c r="V86" s="101">
        <f t="shared" si="59"/>
        <v>3.0266990291262208</v>
      </c>
      <c r="W86" s="102">
        <f t="shared" si="60"/>
        <v>0.81465999999999639</v>
      </c>
      <c r="X86" s="49">
        <v>1.0153000000000001</v>
      </c>
      <c r="Y86" s="11">
        <v>6.9800000000000001E-2</v>
      </c>
      <c r="Z86" s="11">
        <v>0.92930000000000001</v>
      </c>
      <c r="AA86" s="114">
        <f t="shared" si="61"/>
        <v>-4.562091503267947</v>
      </c>
      <c r="AB86" s="115">
        <f t="shared" si="63"/>
        <v>0.86693000000000353</v>
      </c>
      <c r="AC86"/>
    </row>
    <row r="87" spans="1:29" x14ac:dyDescent="0.25">
      <c r="A87" s="50"/>
      <c r="B87" s="51"/>
      <c r="C87" s="82">
        <v>2005</v>
      </c>
      <c r="D87" s="79">
        <v>0.93489999999999995</v>
      </c>
      <c r="E87" s="14">
        <v>8.5000000000000006E-2</v>
      </c>
      <c r="F87" s="14">
        <v>0.98580000000000001</v>
      </c>
      <c r="G87" s="96">
        <f t="shared" si="62"/>
        <v>1.305683563748079</v>
      </c>
      <c r="H87" s="95">
        <f t="shared" si="54"/>
        <v>-2.1479300000000023</v>
      </c>
      <c r="I87" s="79">
        <v>0.90910000000000002</v>
      </c>
      <c r="J87" s="14">
        <v>-0.7036</v>
      </c>
      <c r="K87" s="14">
        <v>0.95879999999999999</v>
      </c>
      <c r="L87" s="24">
        <f t="shared" si="55"/>
        <v>-7.7403740374037424</v>
      </c>
      <c r="M87" s="26">
        <f t="shared" si="56"/>
        <v>-3.1942599999999999</v>
      </c>
      <c r="N87" s="79">
        <v>0.95699999999999996</v>
      </c>
      <c r="O87" s="14">
        <v>0.1231</v>
      </c>
      <c r="P87" s="14">
        <v>0.96870000000000001</v>
      </c>
      <c r="Q87" s="31">
        <f t="shared" si="57"/>
        <v>2.862790697674416</v>
      </c>
      <c r="R87" s="33">
        <f t="shared" si="58"/>
        <v>-1.6872000000000043</v>
      </c>
      <c r="S87" s="79">
        <v>1.0278</v>
      </c>
      <c r="T87" s="14">
        <v>0.21990000000000001</v>
      </c>
      <c r="U87" s="14">
        <v>0.88160000000000005</v>
      </c>
      <c r="V87" s="103">
        <f t="shared" si="59"/>
        <v>-7.91007194244603</v>
      </c>
      <c r="W87" s="104">
        <f t="shared" si="60"/>
        <v>0.85374000000000194</v>
      </c>
      <c r="X87" s="79">
        <v>1.0065999999999999</v>
      </c>
      <c r="Y87" s="14">
        <v>4.2799999999999998E-2</v>
      </c>
      <c r="Z87" s="14">
        <v>0.92159999999999997</v>
      </c>
      <c r="AA87" s="116">
        <f t="shared" si="61"/>
        <v>-6.4848484848485439</v>
      </c>
      <c r="AB87" s="117">
        <f t="shared" si="63"/>
        <v>0.38665999999999912</v>
      </c>
      <c r="AC87"/>
    </row>
    <row r="88" spans="1:29" x14ac:dyDescent="0.25">
      <c r="A88" s="73"/>
      <c r="B88" s="80" t="s">
        <v>45</v>
      </c>
      <c r="C88" s="75"/>
      <c r="D88" s="49"/>
      <c r="E88" s="11"/>
      <c r="F88" s="18">
        <f>GEOMEAN(F81:F87)</f>
        <v>0.99492133586540499</v>
      </c>
      <c r="G88" s="89"/>
      <c r="H88" s="93">
        <f>AVERAGE(H81:H87)</f>
        <v>-1.0730128571428565</v>
      </c>
      <c r="I88" s="49"/>
      <c r="J88" s="11"/>
      <c r="K88" s="18">
        <f>GEOMEAN(K81:K87)</f>
        <v>0.98040571597643122</v>
      </c>
      <c r="L88" s="22"/>
      <c r="M88" s="110">
        <f>AVERAGE(M81:M87)</f>
        <v>-1.5202914285714282</v>
      </c>
      <c r="N88" s="49"/>
      <c r="O88" s="11"/>
      <c r="P88" s="18">
        <f>GEOMEAN(P82:P87)</f>
        <v>0.99191116349579744</v>
      </c>
      <c r="Q88" s="29"/>
      <c r="R88" s="108">
        <f>AVERAGE(R82:R87)</f>
        <v>-0.94937666666666942</v>
      </c>
      <c r="S88" s="49"/>
      <c r="T88" s="11"/>
      <c r="U88" s="18">
        <f>GEOMEAN(U82:U87)</f>
        <v>0.8992341773750111</v>
      </c>
      <c r="V88" s="101"/>
      <c r="W88" s="105">
        <f>AVERAGE(W82:W87)</f>
        <v>0.95302999999999949</v>
      </c>
      <c r="X88" s="49"/>
      <c r="Y88" s="11"/>
      <c r="Z88" s="18">
        <f>GEOMEAN(Z81:Z87)</f>
        <v>0.93339768500968301</v>
      </c>
      <c r="AA88" s="114"/>
      <c r="AB88" s="118">
        <f>AVERAGE(AB81:AB87)</f>
        <v>0.73713142857142955</v>
      </c>
      <c r="AC88"/>
    </row>
    <row r="89" spans="1:29" x14ac:dyDescent="0.25">
      <c r="A89" s="76"/>
      <c r="B89" s="81" t="s">
        <v>46</v>
      </c>
      <c r="C89" s="78"/>
      <c r="D89" s="79"/>
      <c r="E89" s="14"/>
      <c r="F89" s="19">
        <f>STDEV(F81:F87)</f>
        <v>4.0884855736218837E-3</v>
      </c>
      <c r="G89" s="91"/>
      <c r="H89" s="94">
        <f>STDEV(H81:H87)</f>
        <v>0.7975898985425679</v>
      </c>
      <c r="I89" s="79"/>
      <c r="J89" s="14"/>
      <c r="K89" s="19">
        <f>STDEV(K81:K87)</f>
        <v>1.0797354173261938E-2</v>
      </c>
      <c r="L89" s="24"/>
      <c r="M89" s="111">
        <f>STDEV(M81:M87)</f>
        <v>1.116784389507492</v>
      </c>
      <c r="N89" s="79"/>
      <c r="O89" s="14"/>
      <c r="P89" s="19">
        <f>STDEV(P82:P87)</f>
        <v>1.1423251142589257E-2</v>
      </c>
      <c r="Q89" s="31"/>
      <c r="R89" s="109">
        <f>STDEV(R82:R87)</f>
        <v>0.62947791404199982</v>
      </c>
      <c r="S89" s="79"/>
      <c r="T89" s="14"/>
      <c r="U89" s="19">
        <f>STDEV(U82:U87)</f>
        <v>1.1917382262896474E-2</v>
      </c>
      <c r="V89" s="103"/>
      <c r="W89" s="106">
        <f>STDEV(W82:W87)</f>
        <v>0.45977764378012248</v>
      </c>
      <c r="X89" s="79"/>
      <c r="Y89" s="14"/>
      <c r="Z89" s="19">
        <f>STDEV(Z81:Z87)</f>
        <v>3.1130631064534984E-2</v>
      </c>
      <c r="AA89" s="116"/>
      <c r="AB89" s="119">
        <f>STDEV(AB81:AB87)</f>
        <v>0.78509225123396642</v>
      </c>
      <c r="AC89"/>
    </row>
    <row r="90" spans="1:29" x14ac:dyDescent="0.25">
      <c r="A90" s="46" t="s">
        <v>17</v>
      </c>
      <c r="B90" s="47" t="s">
        <v>20</v>
      </c>
      <c r="C90" s="48">
        <v>1999</v>
      </c>
      <c r="D90" s="49">
        <v>0.95079999999999998</v>
      </c>
      <c r="E90" s="11">
        <v>1.1281000000000001</v>
      </c>
      <c r="F90" s="11">
        <v>0.99429999999999996</v>
      </c>
      <c r="G90" s="89">
        <f t="shared" ref="G90:G161" si="64">E90/(1-D90)</f>
        <v>22.92886178861788</v>
      </c>
      <c r="H90" s="90">
        <f t="shared" ref="H90:H104" si="65">-(H$3-(D90*H$3+E90))</f>
        <v>-0.5594599999999943</v>
      </c>
      <c r="I90" s="49">
        <v>0.9335</v>
      </c>
      <c r="J90" s="11">
        <v>0.49259999999999998</v>
      </c>
      <c r="K90" s="11">
        <v>0.97740000000000005</v>
      </c>
      <c r="L90" s="22">
        <f t="shared" ref="L90:L97" si="66">J90/(1-I90)</f>
        <v>7.4075187969924805</v>
      </c>
      <c r="M90" s="23">
        <f t="shared" ref="M90:M97" si="67">-(M$3-(I90*M$3+J90))</f>
        <v>-1.3294999999999995</v>
      </c>
      <c r="N90" s="49">
        <v>0.83620000000000005</v>
      </c>
      <c r="O90" s="11">
        <v>4.4465000000000003</v>
      </c>
      <c r="P90" s="11">
        <v>0.67979999999999996</v>
      </c>
      <c r="Q90" s="29">
        <f t="shared" ref="Q90:Q97" si="68">O90/(1-N90)</f>
        <v>27.145909645909658</v>
      </c>
      <c r="R90" s="30">
        <f t="shared" ref="R90:R97" si="69">-(R$3-(N90*R$3+O90))</f>
        <v>-2.4494799999999941</v>
      </c>
      <c r="S90" s="49">
        <v>0.12130000000000001</v>
      </c>
      <c r="T90" s="11">
        <v>12.965</v>
      </c>
      <c r="U90" s="11">
        <v>1.6199999999999999E-2</v>
      </c>
      <c r="V90" s="101">
        <f t="shared" ref="V90:V97" si="70">T90/(1-S90)</f>
        <v>14.754751337202684</v>
      </c>
      <c r="W90" s="102">
        <f t="shared" ref="W90:W97" si="71">-(W$3-(S90*W$3+T90))</f>
        <v>-7.0693599999999996</v>
      </c>
      <c r="X90" s="49">
        <v>0.98529999999999995</v>
      </c>
      <c r="Y90" s="11">
        <v>3.2355999999999998</v>
      </c>
      <c r="Z90" s="11">
        <v>0.80500000000000005</v>
      </c>
      <c r="AA90" s="114">
        <f t="shared" ref="AA90:AA104" si="72">Y90/(1-X90)</f>
        <v>220.10884353741426</v>
      </c>
      <c r="AB90" s="115">
        <f>-(AB$3-(X90*AB$3+Y90))</f>
        <v>2.4697299999999984</v>
      </c>
      <c r="AC90"/>
    </row>
    <row r="91" spans="1:29" x14ac:dyDescent="0.25">
      <c r="A91" s="46"/>
      <c r="B91" s="47"/>
      <c r="C91" s="48">
        <v>2000</v>
      </c>
      <c r="D91" s="49">
        <v>0.96689999999999998</v>
      </c>
      <c r="E91" s="11">
        <v>0.85509999999999997</v>
      </c>
      <c r="F91" s="11">
        <v>0.99099999999999999</v>
      </c>
      <c r="G91" s="89">
        <f t="shared" si="64"/>
        <v>25.833836858006027</v>
      </c>
      <c r="H91" s="90">
        <f t="shared" si="65"/>
        <v>-0.28023000000000309</v>
      </c>
      <c r="I91" s="49">
        <v>0.9708</v>
      </c>
      <c r="J91" s="11">
        <v>0.30159999999999998</v>
      </c>
      <c r="K91" s="11">
        <v>0.98350000000000004</v>
      </c>
      <c r="L91" s="22">
        <f t="shared" si="66"/>
        <v>10.328767123287669</v>
      </c>
      <c r="M91" s="23">
        <f t="shared" si="67"/>
        <v>-0.4984800000000007</v>
      </c>
      <c r="N91" s="49">
        <v>0.96830000000000005</v>
      </c>
      <c r="O91" s="11">
        <v>1.2958000000000001</v>
      </c>
      <c r="P91" s="11">
        <v>0.99250000000000005</v>
      </c>
      <c r="Q91" s="29">
        <f t="shared" si="68"/>
        <v>40.876971608832875</v>
      </c>
      <c r="R91" s="30">
        <f t="shared" si="69"/>
        <v>-3.8769999999999527E-2</v>
      </c>
      <c r="S91" s="49">
        <v>1.0694999999999999</v>
      </c>
      <c r="T91" s="11">
        <v>-0.1966</v>
      </c>
      <c r="U91" s="11">
        <v>0.93530000000000002</v>
      </c>
      <c r="V91" s="101">
        <f t="shared" si="70"/>
        <v>2.8287769784172703</v>
      </c>
      <c r="W91" s="102">
        <f t="shared" si="71"/>
        <v>1.3879999999999981</v>
      </c>
      <c r="X91" s="49">
        <v>1.1428</v>
      </c>
      <c r="Y91" s="11">
        <v>0.42930000000000001</v>
      </c>
      <c r="Z91" s="11">
        <v>0.89859999999999995</v>
      </c>
      <c r="AA91" s="114">
        <f t="shared" si="72"/>
        <v>-3.0063025210084025</v>
      </c>
      <c r="AB91" s="115">
        <f t="shared" ref="AB91:AB104" si="73">-(AB$3-(X91*AB$3+Y91))</f>
        <v>7.8691800000000001</v>
      </c>
      <c r="AC91"/>
    </row>
    <row r="92" spans="1:29" x14ac:dyDescent="0.25">
      <c r="A92" s="46"/>
      <c r="B92" s="47"/>
      <c r="C92" s="48">
        <v>2001</v>
      </c>
      <c r="D92" s="49">
        <v>0.98560000000000003</v>
      </c>
      <c r="E92" s="11">
        <v>-1.9699999999999999E-2</v>
      </c>
      <c r="F92" s="11">
        <v>0.98080000000000001</v>
      </c>
      <c r="G92" s="89">
        <f t="shared" si="64"/>
        <v>-1.3680555555555585</v>
      </c>
      <c r="H92" s="90">
        <f t="shared" si="65"/>
        <v>-0.51361999999999597</v>
      </c>
      <c r="I92" s="49">
        <v>0.93759999999999999</v>
      </c>
      <c r="J92" s="11">
        <v>0.52159999999999995</v>
      </c>
      <c r="K92" s="11">
        <v>0.94059999999999999</v>
      </c>
      <c r="L92" s="22">
        <f t="shared" si="66"/>
        <v>8.3589743589743559</v>
      </c>
      <c r="M92" s="23">
        <f t="shared" si="67"/>
        <v>-1.1881599999999999</v>
      </c>
      <c r="N92" s="49">
        <v>0.97130000000000005</v>
      </c>
      <c r="O92" s="11">
        <v>0.85919999999999996</v>
      </c>
      <c r="P92" s="11">
        <v>0.99139999999999995</v>
      </c>
      <c r="Q92" s="29">
        <f t="shared" si="68"/>
        <v>29.937282229965209</v>
      </c>
      <c r="R92" s="30">
        <f t="shared" si="69"/>
        <v>-0.34906999999999755</v>
      </c>
      <c r="S92" s="49">
        <v>0.99270000000000003</v>
      </c>
      <c r="T92" s="11">
        <v>0.39419999999999999</v>
      </c>
      <c r="U92" s="11">
        <v>0.72150000000000003</v>
      </c>
      <c r="V92" s="101">
        <f t="shared" si="70"/>
        <v>54.000000000000199</v>
      </c>
      <c r="W92" s="102">
        <f t="shared" si="71"/>
        <v>0.22776000000000352</v>
      </c>
      <c r="X92" s="49">
        <v>1.0027999999999999</v>
      </c>
      <c r="Y92" s="11">
        <v>2.1486000000000001</v>
      </c>
      <c r="Z92" s="11">
        <v>0.93020000000000003</v>
      </c>
      <c r="AA92" s="114">
        <f t="shared" si="72"/>
        <v>-767.35714285716654</v>
      </c>
      <c r="AB92" s="115">
        <f t="shared" si="73"/>
        <v>2.2944800000000001</v>
      </c>
      <c r="AC92"/>
    </row>
    <row r="93" spans="1:29" x14ac:dyDescent="0.25">
      <c r="A93" s="46"/>
      <c r="B93" s="47"/>
      <c r="C93" s="48">
        <v>2002</v>
      </c>
      <c r="D93" s="49">
        <v>0.94040000000000001</v>
      </c>
      <c r="E93" s="11">
        <v>-9.0499999999999997E-2</v>
      </c>
      <c r="F93" s="11">
        <v>0.98029999999999995</v>
      </c>
      <c r="G93" s="89">
        <f t="shared" si="64"/>
        <v>-1.5184563758389265</v>
      </c>
      <c r="H93" s="90">
        <f t="shared" si="65"/>
        <v>-2.1347799999999992</v>
      </c>
      <c r="I93" s="49">
        <v>0.95169999999999999</v>
      </c>
      <c r="J93" s="11">
        <v>-0.70389999999999997</v>
      </c>
      <c r="K93" s="11">
        <v>0.98399999999999999</v>
      </c>
      <c r="L93" s="22">
        <f t="shared" si="66"/>
        <v>-14.57349896480331</v>
      </c>
      <c r="M93" s="23">
        <f t="shared" si="67"/>
        <v>-2.0273199999999996</v>
      </c>
      <c r="N93" s="49">
        <v>0.95740000000000003</v>
      </c>
      <c r="O93" s="11">
        <v>0.31830000000000003</v>
      </c>
      <c r="P93" s="11">
        <v>0.98140000000000005</v>
      </c>
      <c r="Q93" s="29">
        <f t="shared" si="68"/>
        <v>7.4718309859154983</v>
      </c>
      <c r="R93" s="30">
        <f t="shared" si="69"/>
        <v>-1.4751599999999954</v>
      </c>
      <c r="S93" s="49">
        <v>1.0123</v>
      </c>
      <c r="T93" s="11">
        <v>0.49880000000000002</v>
      </c>
      <c r="U93" s="11">
        <v>0.84889999999999999</v>
      </c>
      <c r="V93" s="101">
        <f t="shared" si="70"/>
        <v>-40.552845528455357</v>
      </c>
      <c r="W93" s="102">
        <f t="shared" si="71"/>
        <v>0.77923999999999793</v>
      </c>
      <c r="X93" s="49">
        <v>1.0587</v>
      </c>
      <c r="Y93" s="11">
        <v>1.2509999999999999</v>
      </c>
      <c r="Z93" s="11">
        <v>0.95420000000000005</v>
      </c>
      <c r="AA93" s="114">
        <f t="shared" si="72"/>
        <v>-21.311754684838167</v>
      </c>
      <c r="AB93" s="115">
        <f t="shared" si="73"/>
        <v>4.3092699999999979</v>
      </c>
      <c r="AC93"/>
    </row>
    <row r="94" spans="1:29" x14ac:dyDescent="0.25">
      <c r="A94" s="46"/>
      <c r="B94" s="47"/>
      <c r="C94" s="48">
        <v>2003</v>
      </c>
      <c r="D94" s="49">
        <v>0.98699999999999999</v>
      </c>
      <c r="E94" s="11">
        <v>0.13320000000000001</v>
      </c>
      <c r="F94" s="11">
        <v>0.99509999999999998</v>
      </c>
      <c r="G94" s="89">
        <f t="shared" si="64"/>
        <v>10.246153846153838</v>
      </c>
      <c r="H94" s="90">
        <f t="shared" si="65"/>
        <v>-0.31269999999999953</v>
      </c>
      <c r="I94" s="49">
        <v>0.98199999999999998</v>
      </c>
      <c r="J94" s="11">
        <v>-0.24909999999999999</v>
      </c>
      <c r="K94" s="11">
        <v>0.98040000000000005</v>
      </c>
      <c r="L94" s="22">
        <f t="shared" si="66"/>
        <v>-13.838888888888876</v>
      </c>
      <c r="M94" s="23">
        <f t="shared" si="67"/>
        <v>-0.74230000000000018</v>
      </c>
      <c r="N94" s="49">
        <v>0.99160000000000004</v>
      </c>
      <c r="O94" s="11">
        <v>0.48359999999999997</v>
      </c>
      <c r="P94" s="11">
        <v>0.99670000000000003</v>
      </c>
      <c r="Q94" s="29">
        <f t="shared" si="68"/>
        <v>57.571428571428818</v>
      </c>
      <c r="R94" s="30">
        <f t="shared" si="69"/>
        <v>0.12996000000000407</v>
      </c>
      <c r="S94" s="49">
        <v>1.0895999999999999</v>
      </c>
      <c r="T94" s="11">
        <v>-0.29859999999999998</v>
      </c>
      <c r="U94" s="11">
        <v>0.89339999999999997</v>
      </c>
      <c r="V94" s="101">
        <f t="shared" si="70"/>
        <v>3.3325892857142891</v>
      </c>
      <c r="W94" s="102">
        <f t="shared" si="71"/>
        <v>1.7442799999999963</v>
      </c>
      <c r="X94" s="49">
        <v>1.0309999999999999</v>
      </c>
      <c r="Y94" s="11">
        <v>1.0414000000000001</v>
      </c>
      <c r="Z94" s="11">
        <v>0.93189999999999995</v>
      </c>
      <c r="AA94" s="114">
        <f t="shared" si="72"/>
        <v>-33.593548387096867</v>
      </c>
      <c r="AB94" s="115">
        <f t="shared" si="73"/>
        <v>2.6565000000000012</v>
      </c>
      <c r="AC94"/>
    </row>
    <row r="95" spans="1:29" x14ac:dyDescent="0.25">
      <c r="A95" s="46"/>
      <c r="B95" s="47"/>
      <c r="C95" s="48">
        <v>2004</v>
      </c>
      <c r="D95" s="49">
        <v>0.9748</v>
      </c>
      <c r="E95" s="11">
        <v>-0.6411</v>
      </c>
      <c r="F95" s="11">
        <v>0.99619999999999997</v>
      </c>
      <c r="G95" s="89">
        <f t="shared" si="64"/>
        <v>-25.44047619047619</v>
      </c>
      <c r="H95" s="90">
        <f t="shared" si="65"/>
        <v>-1.5054599999999994</v>
      </c>
      <c r="I95" s="49">
        <v>0.96860000000000002</v>
      </c>
      <c r="J95" s="11">
        <v>-1.2050000000000001</v>
      </c>
      <c r="K95" s="11">
        <v>0.98399999999999999</v>
      </c>
      <c r="L95" s="22">
        <f t="shared" si="66"/>
        <v>-38.375796178343968</v>
      </c>
      <c r="M95" s="23">
        <f t="shared" si="67"/>
        <v>-2.0653599999999983</v>
      </c>
      <c r="N95" s="49">
        <v>0.98809999999999998</v>
      </c>
      <c r="O95" s="11">
        <v>-0.64690000000000003</v>
      </c>
      <c r="P95" s="11">
        <v>0.99560000000000004</v>
      </c>
      <c r="Q95" s="29">
        <f t="shared" si="68"/>
        <v>-54.361344537815029</v>
      </c>
      <c r="R95" s="30">
        <f t="shared" si="69"/>
        <v>-1.1478900000000039</v>
      </c>
      <c r="S95" s="49">
        <v>1.0941000000000001</v>
      </c>
      <c r="T95" s="11">
        <v>-0.436</v>
      </c>
      <c r="U95" s="11">
        <v>0.89900000000000002</v>
      </c>
      <c r="V95" s="101">
        <f t="shared" si="70"/>
        <v>4.6333687566418664</v>
      </c>
      <c r="W95" s="102">
        <f t="shared" si="71"/>
        <v>1.7094800000000028</v>
      </c>
      <c r="X95" s="49">
        <v>1.0819000000000001</v>
      </c>
      <c r="Y95" s="11">
        <v>0.90680000000000005</v>
      </c>
      <c r="Z95" s="11">
        <v>0.94320000000000004</v>
      </c>
      <c r="AA95" s="114">
        <f t="shared" si="72"/>
        <v>-11.072039072039061</v>
      </c>
      <c r="AB95" s="115">
        <f t="shared" si="73"/>
        <v>5.1737900000000039</v>
      </c>
      <c r="AC95"/>
    </row>
    <row r="96" spans="1:29" x14ac:dyDescent="0.25">
      <c r="A96" s="46"/>
      <c r="B96" s="47"/>
      <c r="C96" s="48">
        <v>2005</v>
      </c>
      <c r="D96" s="49">
        <v>0.96060000000000001</v>
      </c>
      <c r="E96" s="11">
        <v>-0.4229</v>
      </c>
      <c r="F96" s="11">
        <v>0.99360000000000004</v>
      </c>
      <c r="G96" s="89">
        <f t="shared" si="64"/>
        <v>-10.733502538071068</v>
      </c>
      <c r="H96" s="90">
        <f t="shared" si="65"/>
        <v>-1.7743199999999959</v>
      </c>
      <c r="I96" s="49">
        <v>0.98670000000000002</v>
      </c>
      <c r="J96" s="11">
        <v>-1.4408000000000001</v>
      </c>
      <c r="K96" s="11">
        <v>0.98360000000000003</v>
      </c>
      <c r="L96" s="22">
        <f t="shared" si="66"/>
        <v>-108.33082706766936</v>
      </c>
      <c r="M96" s="23">
        <f t="shared" si="67"/>
        <v>-1.8052199999999985</v>
      </c>
      <c r="N96" s="49">
        <v>0.96889999999999998</v>
      </c>
      <c r="O96" s="11">
        <v>0.157</v>
      </c>
      <c r="P96" s="11">
        <v>0.99390000000000001</v>
      </c>
      <c r="Q96" s="29">
        <f t="shared" si="68"/>
        <v>5.0482315112540164</v>
      </c>
      <c r="R96" s="30">
        <f t="shared" si="69"/>
        <v>-1.1523100000000071</v>
      </c>
      <c r="S96" s="49">
        <v>1.0725</v>
      </c>
      <c r="T96" s="11">
        <v>0.18629999999999999</v>
      </c>
      <c r="U96" s="11">
        <v>0.90810000000000002</v>
      </c>
      <c r="V96" s="101">
        <f t="shared" si="70"/>
        <v>-2.5696551724137926</v>
      </c>
      <c r="W96" s="102">
        <f t="shared" si="71"/>
        <v>1.8392999999999979</v>
      </c>
      <c r="X96" s="49">
        <v>1.0661</v>
      </c>
      <c r="Y96" s="11">
        <v>0.74480000000000002</v>
      </c>
      <c r="Z96" s="11">
        <v>0.92649999999999999</v>
      </c>
      <c r="AA96" s="114">
        <f t="shared" si="72"/>
        <v>-11.267776096822988</v>
      </c>
      <c r="AB96" s="115">
        <f t="shared" si="73"/>
        <v>4.1886099999999971</v>
      </c>
      <c r="AC96"/>
    </row>
    <row r="97" spans="1:29" x14ac:dyDescent="0.25">
      <c r="A97" s="46"/>
      <c r="B97" s="47"/>
      <c r="C97" s="48">
        <v>2006</v>
      </c>
      <c r="D97" s="49">
        <v>1.0194000000000001</v>
      </c>
      <c r="E97" s="11">
        <v>-0.77769999999999995</v>
      </c>
      <c r="F97" s="11">
        <v>0.98350000000000004</v>
      </c>
      <c r="G97" s="89">
        <f t="shared" si="64"/>
        <v>40.087628865979205</v>
      </c>
      <c r="H97" s="90">
        <f t="shared" si="65"/>
        <v>-0.11227999999999838</v>
      </c>
      <c r="I97" s="49">
        <v>1.0388999999999999</v>
      </c>
      <c r="J97" s="11">
        <v>-1.1110199999999999</v>
      </c>
      <c r="K97" s="11">
        <v>0.96009999999999995</v>
      </c>
      <c r="L97" s="22">
        <f t="shared" si="66"/>
        <v>28.560925449871512</v>
      </c>
      <c r="M97" s="23">
        <f t="shared" si="67"/>
        <v>-4.5160000000002753E-2</v>
      </c>
      <c r="N97" s="49">
        <v>1.0253000000000001</v>
      </c>
      <c r="O97" s="11">
        <v>-0.83450000000000002</v>
      </c>
      <c r="P97" s="11">
        <v>0.99019999999999997</v>
      </c>
      <c r="Q97" s="29">
        <f t="shared" si="68"/>
        <v>32.984189723320029</v>
      </c>
      <c r="R97" s="30">
        <f t="shared" si="69"/>
        <v>0.230630000000005</v>
      </c>
      <c r="S97" s="49">
        <v>1.1180000000000001</v>
      </c>
      <c r="T97" s="11">
        <v>-0.75229999999999997</v>
      </c>
      <c r="U97" s="11">
        <v>0.94899999999999995</v>
      </c>
      <c r="V97" s="101">
        <f t="shared" si="70"/>
        <v>6.3754237288135531</v>
      </c>
      <c r="W97" s="102">
        <f t="shared" si="71"/>
        <v>1.9381000000000022</v>
      </c>
      <c r="X97" s="49">
        <v>1.1048</v>
      </c>
      <c r="Y97" s="11">
        <v>0.8468</v>
      </c>
      <c r="Z97" s="11">
        <v>0.90900000000000003</v>
      </c>
      <c r="AA97" s="114">
        <f t="shared" si="72"/>
        <v>-8.0801526717557248</v>
      </c>
      <c r="AB97" s="115">
        <f t="shared" si="73"/>
        <v>6.3068799999999996</v>
      </c>
      <c r="AC97"/>
    </row>
    <row r="98" spans="1:29" x14ac:dyDescent="0.25">
      <c r="A98" s="46"/>
      <c r="B98" s="47"/>
      <c r="C98" s="48">
        <v>2007</v>
      </c>
      <c r="D98" s="49">
        <v>1.0061</v>
      </c>
      <c r="E98" s="11">
        <v>-0.65180000000000005</v>
      </c>
      <c r="F98" s="11">
        <v>0.98629999999999995</v>
      </c>
      <c r="G98" s="89">
        <f t="shared" si="64"/>
        <v>106.85245901639355</v>
      </c>
      <c r="H98" s="90">
        <f t="shared" si="65"/>
        <v>-0.44257000000000346</v>
      </c>
      <c r="I98" s="49"/>
      <c r="J98" s="11"/>
      <c r="K98" s="11"/>
      <c r="L98" s="22"/>
      <c r="M98" s="23"/>
      <c r="N98" s="49"/>
      <c r="O98" s="11"/>
      <c r="P98" s="11"/>
      <c r="Q98" s="29"/>
      <c r="R98" s="30"/>
      <c r="S98" s="49"/>
      <c r="T98" s="11"/>
      <c r="U98" s="11"/>
      <c r="V98" s="101"/>
      <c r="W98" s="102"/>
      <c r="X98" s="49">
        <v>0.97599999999999998</v>
      </c>
      <c r="Y98" s="11">
        <v>1.8925000000000001</v>
      </c>
      <c r="Z98" s="11">
        <v>0.87039999999999995</v>
      </c>
      <c r="AA98" s="114">
        <f t="shared" si="72"/>
        <v>78.8541666666666</v>
      </c>
      <c r="AB98" s="115">
        <f t="shared" si="73"/>
        <v>0.64209999999999923</v>
      </c>
      <c r="AC98"/>
    </row>
    <row r="99" spans="1:29" x14ac:dyDescent="0.25">
      <c r="A99" s="46"/>
      <c r="B99" s="47"/>
      <c r="C99" s="48">
        <v>2008</v>
      </c>
      <c r="D99" s="49">
        <v>1.0027999999999999</v>
      </c>
      <c r="E99" s="11">
        <v>-0.56620000000000004</v>
      </c>
      <c r="F99" s="11">
        <v>0.99180000000000001</v>
      </c>
      <c r="G99" s="89">
        <f t="shared" si="64"/>
        <v>202.21428571429198</v>
      </c>
      <c r="H99" s="90">
        <f t="shared" si="65"/>
        <v>-0.47016000000000702</v>
      </c>
      <c r="I99" s="49"/>
      <c r="J99" s="11"/>
      <c r="K99" s="11"/>
      <c r="L99" s="22"/>
      <c r="M99" s="23"/>
      <c r="N99" s="49"/>
      <c r="O99" s="11"/>
      <c r="P99" s="11"/>
      <c r="Q99" s="29"/>
      <c r="R99" s="30"/>
      <c r="S99" s="49"/>
      <c r="T99" s="11"/>
      <c r="U99" s="11"/>
      <c r="V99" s="101"/>
      <c r="W99" s="102"/>
      <c r="X99" s="49">
        <v>1.0924</v>
      </c>
      <c r="Y99" s="11">
        <v>0.76490000000000002</v>
      </c>
      <c r="Z99" s="11">
        <v>0.84360000000000002</v>
      </c>
      <c r="AA99" s="114">
        <f t="shared" si="72"/>
        <v>-8.2781385281385251</v>
      </c>
      <c r="AB99" s="115">
        <f t="shared" si="73"/>
        <v>5.5789399999999958</v>
      </c>
      <c r="AC99"/>
    </row>
    <row r="100" spans="1:29" x14ac:dyDescent="0.25">
      <c r="A100" s="46"/>
      <c r="B100" s="47"/>
      <c r="C100" s="48">
        <v>2009</v>
      </c>
      <c r="D100" s="49">
        <v>1.0164</v>
      </c>
      <c r="E100" s="11">
        <v>0.42159999999999997</v>
      </c>
      <c r="F100" s="11">
        <v>0.99409999999999998</v>
      </c>
      <c r="G100" s="89">
        <f t="shared" si="64"/>
        <v>-25.707317073170778</v>
      </c>
      <c r="H100" s="90">
        <f t="shared" si="65"/>
        <v>0.98411999999999722</v>
      </c>
      <c r="I100" s="49"/>
      <c r="J100" s="11"/>
      <c r="K100" s="11"/>
      <c r="L100" s="22"/>
      <c r="M100" s="23"/>
      <c r="N100" s="49"/>
      <c r="O100" s="11"/>
      <c r="P100" s="11"/>
      <c r="Q100" s="29"/>
      <c r="R100" s="30"/>
      <c r="S100" s="49"/>
      <c r="T100" s="11"/>
      <c r="U100" s="11"/>
      <c r="V100" s="101"/>
      <c r="W100" s="102"/>
      <c r="X100" s="49">
        <v>1.0551999999999999</v>
      </c>
      <c r="Y100" s="11">
        <v>0.1391</v>
      </c>
      <c r="Z100" s="11">
        <v>0.9012</v>
      </c>
      <c r="AA100" s="114">
        <f t="shared" si="72"/>
        <v>-2.5199275362318878</v>
      </c>
      <c r="AB100" s="115">
        <f t="shared" si="73"/>
        <v>3.0150199999999927</v>
      </c>
      <c r="AC100"/>
    </row>
    <row r="101" spans="1:29" x14ac:dyDescent="0.25">
      <c r="A101" s="46"/>
      <c r="B101" s="47"/>
      <c r="C101" s="48">
        <v>2010</v>
      </c>
      <c r="D101" s="49">
        <v>0.999</v>
      </c>
      <c r="E101" s="11">
        <v>-1.6400000000000001E-2</v>
      </c>
      <c r="F101" s="11">
        <v>0.99429999999999996</v>
      </c>
      <c r="G101" s="89">
        <f t="shared" si="64"/>
        <v>-16.399999999999988</v>
      </c>
      <c r="H101" s="90">
        <f t="shared" si="65"/>
        <v>-5.0699999999999079E-2</v>
      </c>
      <c r="I101" s="49"/>
      <c r="J101" s="11"/>
      <c r="K101" s="11"/>
      <c r="L101" s="22"/>
      <c r="M101" s="23"/>
      <c r="N101" s="49"/>
      <c r="O101" s="11"/>
      <c r="P101" s="11"/>
      <c r="Q101" s="29"/>
      <c r="R101" s="30"/>
      <c r="S101" s="49"/>
      <c r="T101" s="11"/>
      <c r="U101" s="11"/>
      <c r="V101" s="101"/>
      <c r="W101" s="102"/>
      <c r="X101" s="49">
        <v>1.0740000000000001</v>
      </c>
      <c r="Y101" s="11">
        <v>9.69E-2</v>
      </c>
      <c r="Z101" s="11">
        <v>0.88680000000000003</v>
      </c>
      <c r="AA101" s="114">
        <f t="shared" si="72"/>
        <v>-1.3094594594594582</v>
      </c>
      <c r="AB101" s="115">
        <f t="shared" si="73"/>
        <v>3.952300000000001</v>
      </c>
      <c r="AC101"/>
    </row>
    <row r="102" spans="1:29" x14ac:dyDescent="0.25">
      <c r="A102" s="46"/>
      <c r="B102" s="47"/>
      <c r="C102" s="48">
        <v>2011</v>
      </c>
      <c r="D102" s="49">
        <v>0.97070000000000001</v>
      </c>
      <c r="E102" s="49">
        <v>0.97160000000000002</v>
      </c>
      <c r="F102" s="11">
        <v>0.98699999999999999</v>
      </c>
      <c r="G102" s="89">
        <f t="shared" si="64"/>
        <v>33.160409556314001</v>
      </c>
      <c r="H102" s="90">
        <f t="shared" si="65"/>
        <v>-3.3389999999997144E-2</v>
      </c>
      <c r="I102" s="49"/>
      <c r="J102" s="11"/>
      <c r="K102" s="11"/>
      <c r="L102" s="22"/>
      <c r="M102" s="23"/>
      <c r="N102" s="49"/>
      <c r="O102" s="11"/>
      <c r="P102" s="11"/>
      <c r="Q102" s="29"/>
      <c r="R102" s="30"/>
      <c r="S102" s="49"/>
      <c r="T102" s="11"/>
      <c r="U102" s="11"/>
      <c r="V102" s="101"/>
      <c r="W102" s="102"/>
      <c r="X102" s="49">
        <v>0.98199999999999998</v>
      </c>
      <c r="Y102" s="11">
        <v>1.3128</v>
      </c>
      <c r="Z102" s="11">
        <v>0.91810000000000003</v>
      </c>
      <c r="AA102" s="114">
        <f t="shared" si="72"/>
        <v>72.933333333333266</v>
      </c>
      <c r="AB102" s="115">
        <f t="shared" si="73"/>
        <v>0.375</v>
      </c>
      <c r="AC102"/>
    </row>
    <row r="103" spans="1:29" x14ac:dyDescent="0.25">
      <c r="A103" s="46"/>
      <c r="B103" s="47"/>
      <c r="C103" s="48">
        <v>2012</v>
      </c>
      <c r="D103" s="49">
        <v>1.0002</v>
      </c>
      <c r="E103" s="11">
        <v>-0.45810000000000001</v>
      </c>
      <c r="F103" s="11">
        <v>0.99270000000000003</v>
      </c>
      <c r="G103" s="89">
        <f t="shared" si="64"/>
        <v>2290.5000000002524</v>
      </c>
      <c r="H103" s="90">
        <f t="shared" si="65"/>
        <v>-0.45124000000000564</v>
      </c>
      <c r="I103" s="49"/>
      <c r="J103" s="11"/>
      <c r="K103" s="11"/>
      <c r="L103" s="22"/>
      <c r="M103" s="23"/>
      <c r="N103" s="49"/>
      <c r="O103" s="11"/>
      <c r="P103" s="11"/>
      <c r="Q103" s="29"/>
      <c r="R103" s="30"/>
      <c r="S103" s="49"/>
      <c r="T103" s="11"/>
      <c r="U103" s="11"/>
      <c r="V103" s="101"/>
      <c r="W103" s="102"/>
      <c r="X103" s="49">
        <v>0.39889999999999998</v>
      </c>
      <c r="Y103" s="11">
        <v>8.6359999999999992</v>
      </c>
      <c r="Z103" s="11">
        <v>0.12989999999999999</v>
      </c>
      <c r="AA103" s="114">
        <f t="shared" si="72"/>
        <v>14.3669938446182</v>
      </c>
      <c r="AB103" s="115">
        <f t="shared" si="73"/>
        <v>-22.681310000000003</v>
      </c>
      <c r="AC103"/>
    </row>
    <row r="104" spans="1:29" x14ac:dyDescent="0.25">
      <c r="A104" s="50"/>
      <c r="B104" s="51"/>
      <c r="C104" s="82">
        <v>2013</v>
      </c>
      <c r="D104" s="79">
        <v>0.99109999999999998</v>
      </c>
      <c r="E104" s="14">
        <v>-0.76929999999999998</v>
      </c>
      <c r="F104" s="14">
        <v>0.99539999999999995</v>
      </c>
      <c r="G104" s="91">
        <f t="shared" si="64"/>
        <v>-86.43820224719083</v>
      </c>
      <c r="H104" s="92">
        <f t="shared" si="65"/>
        <v>-1.0745700000000014</v>
      </c>
      <c r="I104" s="79"/>
      <c r="J104" s="14"/>
      <c r="K104" s="14"/>
      <c r="L104" s="24"/>
      <c r="M104" s="25"/>
      <c r="N104" s="79"/>
      <c r="O104" s="14"/>
      <c r="P104" s="14"/>
      <c r="Q104" s="31"/>
      <c r="R104" s="32"/>
      <c r="S104" s="79"/>
      <c r="T104" s="14"/>
      <c r="U104" s="14"/>
      <c r="V104" s="103"/>
      <c r="W104" s="107"/>
      <c r="X104" s="79">
        <v>0.53990000000000005</v>
      </c>
      <c r="Y104" s="14">
        <v>7.9160000000000004</v>
      </c>
      <c r="Z104" s="14">
        <v>0.1129</v>
      </c>
      <c r="AA104" s="116">
        <f t="shared" si="72"/>
        <v>17.204955444468595</v>
      </c>
      <c r="AB104" s="117">
        <f t="shared" si="73"/>
        <v>-16.055209999999995</v>
      </c>
      <c r="AC104"/>
    </row>
    <row r="105" spans="1:29" x14ac:dyDescent="0.25">
      <c r="A105" s="73"/>
      <c r="B105" s="80" t="s">
        <v>45</v>
      </c>
      <c r="C105" s="75"/>
      <c r="D105" s="49"/>
      <c r="E105" s="11"/>
      <c r="F105" s="18">
        <f>GEOMEAN(F90:F104)</f>
        <v>0.99041273284595421</v>
      </c>
      <c r="G105" s="89"/>
      <c r="H105" s="93">
        <f>AVERAGE(H90:H104)</f>
        <v>-0.58209066666666687</v>
      </c>
      <c r="I105" s="49"/>
      <c r="J105" s="11"/>
      <c r="K105" s="18">
        <f>GEOMEAN(K90:K104)</f>
        <v>0.97408649075920251</v>
      </c>
      <c r="L105" s="22"/>
      <c r="M105" s="110">
        <f>AVERAGE(M90:M104)</f>
        <v>-1.2126874999999999</v>
      </c>
      <c r="N105" s="49"/>
      <c r="O105" s="11"/>
      <c r="P105" s="18">
        <f>GEOMEAN(P91:P104)</f>
        <v>0.99166028460251121</v>
      </c>
      <c r="Q105" s="29"/>
      <c r="R105" s="108">
        <f>AVERAGE(R90:R104)</f>
        <v>-0.78151124999999855</v>
      </c>
      <c r="S105" s="49"/>
      <c r="T105" s="11"/>
      <c r="U105" s="18">
        <f>GEOMEAN(U91:U104)</f>
        <v>0.87620766358352098</v>
      </c>
      <c r="V105" s="101"/>
      <c r="W105" s="105">
        <f>AVERAGE(W90:W104)</f>
        <v>0.31959999999999988</v>
      </c>
      <c r="X105" s="49"/>
      <c r="Y105" s="11"/>
      <c r="Z105" s="18">
        <f>GEOMEAN(Z90:Z104)</f>
        <v>0.68914465206632936</v>
      </c>
      <c r="AA105" s="114"/>
      <c r="AB105" s="118">
        <f>AVERAGE(AB90:AB104)</f>
        <v>0.67301866666666588</v>
      </c>
      <c r="AC105"/>
    </row>
    <row r="106" spans="1:29" x14ac:dyDescent="0.25">
      <c r="A106" s="76"/>
      <c r="B106" s="81" t="s">
        <v>46</v>
      </c>
      <c r="C106" s="78"/>
      <c r="D106" s="79"/>
      <c r="E106" s="14"/>
      <c r="F106" s="19">
        <f>STDEV(F90:F104)</f>
        <v>5.4302679053440358E-3</v>
      </c>
      <c r="G106" s="91"/>
      <c r="H106" s="94">
        <f>STDEV(H90:H104)</f>
        <v>0.77471635850499299</v>
      </c>
      <c r="I106" s="79"/>
      <c r="J106" s="14"/>
      <c r="K106" s="19">
        <f>STDEV(K90:K104)</f>
        <v>1.5781453852997389E-2</v>
      </c>
      <c r="L106" s="24"/>
      <c r="M106" s="111">
        <f>STDEV(M90:M104)</f>
        <v>0.74166754592510631</v>
      </c>
      <c r="N106" s="79"/>
      <c r="O106" s="14"/>
      <c r="P106" s="19">
        <f>STDEV(P91:P104)</f>
        <v>5.0681075645367139E-3</v>
      </c>
      <c r="Q106" s="31"/>
      <c r="R106" s="109">
        <f>STDEV(R90:R104)</f>
        <v>0.935710058075646</v>
      </c>
      <c r="S106" s="79"/>
      <c r="T106" s="14"/>
      <c r="U106" s="19">
        <f>STDEV(U91:U104)</f>
        <v>7.6632704693044895E-2</v>
      </c>
      <c r="V106" s="103"/>
      <c r="W106" s="106">
        <f>STDEV(W90:W104)</f>
        <v>3.0436918797877213</v>
      </c>
      <c r="X106" s="79"/>
      <c r="Y106" s="14"/>
      <c r="Z106" s="19">
        <f>STDEV(Z90:Z104)</f>
        <v>0.27721649009565158</v>
      </c>
      <c r="AA106" s="116"/>
      <c r="AB106" s="119">
        <f>STDEV(AB90:AB104)</f>
        <v>8.4718444619649773</v>
      </c>
      <c r="AC106"/>
    </row>
    <row r="107" spans="1:29" x14ac:dyDescent="0.25">
      <c r="A107" s="46" t="s">
        <v>21</v>
      </c>
      <c r="B107" s="47" t="s">
        <v>22</v>
      </c>
      <c r="C107" s="48">
        <v>1999</v>
      </c>
      <c r="D107" s="49">
        <v>0.97209999999999996</v>
      </c>
      <c r="E107" s="11">
        <v>0.50660000000000005</v>
      </c>
      <c r="F107" s="11">
        <v>0.99590000000000001</v>
      </c>
      <c r="G107" s="89">
        <f t="shared" si="64"/>
        <v>18.157706093189944</v>
      </c>
      <c r="H107" s="90">
        <f t="shared" ref="H107:H118" si="74">-(H$3-(D107*H$3+E107))</f>
        <v>-0.45036999999999949</v>
      </c>
      <c r="I107" s="49">
        <v>0.97240000000000004</v>
      </c>
      <c r="J107" s="11">
        <v>-9.5899999999999999E-2</v>
      </c>
      <c r="K107" s="11">
        <v>0.98699999999999999</v>
      </c>
      <c r="L107" s="22">
        <f t="shared" ref="L107:L114" si="75">J107/(1-I107)</f>
        <v>-3.4746376811594257</v>
      </c>
      <c r="M107" s="23">
        <f t="shared" ref="M107:M114" si="76">-(M$3-(I107*M$3+J107))</f>
        <v>-0.85213999999999857</v>
      </c>
      <c r="N107" s="49">
        <v>0.96599999999999997</v>
      </c>
      <c r="O107" s="11">
        <v>0.96199999999999997</v>
      </c>
      <c r="P107" s="11">
        <v>0.99909999999999999</v>
      </c>
      <c r="Q107" s="29">
        <f t="shared" ref="Q107:Q114" si="77">O107/(1-N107)</f>
        <v>28.294117647058798</v>
      </c>
      <c r="R107" s="30">
        <f t="shared" ref="R107:R114" si="78">-(R$3-(N107*R$3+O107))</f>
        <v>-0.46940000000000026</v>
      </c>
      <c r="S107" s="49">
        <v>1.0052000000000001</v>
      </c>
      <c r="T107" s="11">
        <v>0.56740000000000002</v>
      </c>
      <c r="U107" s="11">
        <v>0.93830000000000002</v>
      </c>
      <c r="V107" s="101">
        <f t="shared" ref="V107:V114" si="79">T107/(1-S107)</f>
        <v>-109.11538461538265</v>
      </c>
      <c r="W107" s="102">
        <f t="shared" ref="W107:W114" si="80">-(W$3-(S107*W$3+T107))</f>
        <v>0.68596000000000146</v>
      </c>
      <c r="X107" s="49">
        <v>0.92630000000000001</v>
      </c>
      <c r="Y107" s="11">
        <v>4.5750000000000002</v>
      </c>
      <c r="Z107" s="11">
        <v>0.58699999999999997</v>
      </c>
      <c r="AA107" s="114">
        <f t="shared" ref="AA107:AA118" si="81">Y107/(1-X107)</f>
        <v>62.075983717774776</v>
      </c>
      <c r="AB107" s="115">
        <f>-(AB$3-(X107*AB$3+Y107))</f>
        <v>0.73523000000000138</v>
      </c>
      <c r="AC107"/>
    </row>
    <row r="108" spans="1:29" x14ac:dyDescent="0.25">
      <c r="A108" s="46"/>
      <c r="B108" s="47"/>
      <c r="C108" s="48">
        <v>2000</v>
      </c>
      <c r="D108" s="49">
        <v>0.98519999999999996</v>
      </c>
      <c r="E108" s="11">
        <v>0.45979999999999999</v>
      </c>
      <c r="F108" s="11">
        <v>0.99680000000000002</v>
      </c>
      <c r="G108" s="89">
        <f t="shared" si="64"/>
        <v>31.067567567567494</v>
      </c>
      <c r="H108" s="90">
        <f t="shared" si="74"/>
        <v>-4.7840000000000771E-2</v>
      </c>
      <c r="I108" s="49">
        <v>0.99350000000000005</v>
      </c>
      <c r="J108" s="11">
        <v>1.5100000000000001E-2</v>
      </c>
      <c r="K108" s="11">
        <v>0.98809999999999998</v>
      </c>
      <c r="L108" s="22">
        <f t="shared" si="75"/>
        <v>2.323076923076941</v>
      </c>
      <c r="M108" s="23">
        <f t="shared" si="76"/>
        <v>-0.1629999999999967</v>
      </c>
      <c r="N108" s="49">
        <v>0.97340000000000004</v>
      </c>
      <c r="O108" s="11">
        <v>0.54049999999999998</v>
      </c>
      <c r="P108" s="11">
        <v>0.99470000000000003</v>
      </c>
      <c r="Q108" s="29">
        <f t="shared" si="77"/>
        <v>20.319548872180484</v>
      </c>
      <c r="R108" s="30">
        <f t="shared" si="78"/>
        <v>-0.5793599999999941</v>
      </c>
      <c r="S108" s="49">
        <v>1.048</v>
      </c>
      <c r="T108" s="11">
        <v>-0.59030000000000005</v>
      </c>
      <c r="U108" s="11">
        <v>0.9365</v>
      </c>
      <c r="V108" s="101">
        <f t="shared" si="79"/>
        <v>12.297916666666657</v>
      </c>
      <c r="W108" s="102">
        <f t="shared" si="80"/>
        <v>0.5041000000000011</v>
      </c>
      <c r="X108" s="49">
        <v>1.1080000000000001</v>
      </c>
      <c r="Y108" s="11">
        <v>-7.2599999999999998E-2</v>
      </c>
      <c r="Z108" s="11">
        <v>0.86550000000000005</v>
      </c>
      <c r="AA108" s="114">
        <f t="shared" si="81"/>
        <v>0.67222222222222161</v>
      </c>
      <c r="AB108" s="115">
        <f t="shared" ref="AB108:AB118" si="82">-(AB$3-(X108*AB$3+Y108))</f>
        <v>5.5542000000000016</v>
      </c>
      <c r="AC108"/>
    </row>
    <row r="109" spans="1:29" x14ac:dyDescent="0.25">
      <c r="A109" s="46"/>
      <c r="B109" s="47"/>
      <c r="C109" s="48">
        <v>2001</v>
      </c>
      <c r="D109" s="49">
        <v>1.0014000000000001</v>
      </c>
      <c r="E109" s="11">
        <v>0.1835</v>
      </c>
      <c r="F109" s="11">
        <v>0.99490000000000001</v>
      </c>
      <c r="G109" s="89">
        <f t="shared" si="64"/>
        <v>-131.07142857142222</v>
      </c>
      <c r="H109" s="90">
        <f t="shared" si="74"/>
        <v>0.23152000000000328</v>
      </c>
      <c r="I109" s="49">
        <v>1.0174000000000001</v>
      </c>
      <c r="J109" s="11">
        <v>-6.9599999999999995E-2</v>
      </c>
      <c r="K109" s="11">
        <v>0.98729999999999996</v>
      </c>
      <c r="L109" s="22">
        <f t="shared" si="75"/>
        <v>3.9999999999999809</v>
      </c>
      <c r="M109" s="23">
        <f t="shared" si="76"/>
        <v>0.40716000000000108</v>
      </c>
      <c r="N109" s="49">
        <v>1.0018</v>
      </c>
      <c r="O109" s="11">
        <v>0.1203</v>
      </c>
      <c r="P109" s="11">
        <v>0.99539999999999995</v>
      </c>
      <c r="Q109" s="29">
        <f t="shared" si="77"/>
        <v>-66.833333333332448</v>
      </c>
      <c r="R109" s="30">
        <f t="shared" si="78"/>
        <v>0.19608000000000203</v>
      </c>
      <c r="S109" s="49">
        <v>1.0442</v>
      </c>
      <c r="T109" s="11">
        <v>-0.4108</v>
      </c>
      <c r="U109" s="11">
        <v>0.91259999999999997</v>
      </c>
      <c r="V109" s="101">
        <f t="shared" si="79"/>
        <v>9.2941176470588207</v>
      </c>
      <c r="W109" s="102">
        <f t="shared" si="80"/>
        <v>0.59696000000000282</v>
      </c>
      <c r="X109" s="49">
        <v>0.98170000000000002</v>
      </c>
      <c r="Y109" s="11">
        <v>2.3090000000000002</v>
      </c>
      <c r="Z109" s="11">
        <v>0.92230000000000001</v>
      </c>
      <c r="AA109" s="114">
        <f t="shared" si="81"/>
        <v>126.17486338797826</v>
      </c>
      <c r="AB109" s="115">
        <f t="shared" si="82"/>
        <v>1.3555700000000002</v>
      </c>
      <c r="AC109"/>
    </row>
    <row r="110" spans="1:29" x14ac:dyDescent="0.25">
      <c r="A110" s="46"/>
      <c r="B110" s="47"/>
      <c r="C110" s="48">
        <v>2002</v>
      </c>
      <c r="D110" s="49">
        <v>0.95409999999999995</v>
      </c>
      <c r="E110" s="11">
        <v>0.1678</v>
      </c>
      <c r="F110" s="11">
        <v>0.99670000000000003</v>
      </c>
      <c r="G110" s="89">
        <f t="shared" si="64"/>
        <v>3.6557734204792989</v>
      </c>
      <c r="H110" s="90">
        <f t="shared" si="74"/>
        <v>-1.4065700000000021</v>
      </c>
      <c r="I110" s="49">
        <v>0.95799999999999996</v>
      </c>
      <c r="J110" s="11">
        <v>-0.18129999999999999</v>
      </c>
      <c r="K110" s="11">
        <v>0.98860000000000003</v>
      </c>
      <c r="L110" s="22">
        <f t="shared" si="75"/>
        <v>-4.3166666666666629</v>
      </c>
      <c r="M110" s="23">
        <f t="shared" si="76"/>
        <v>-1.3321000000000005</v>
      </c>
      <c r="N110" s="49">
        <v>0.9577</v>
      </c>
      <c r="O110" s="11">
        <v>0.26450000000000001</v>
      </c>
      <c r="P110" s="11">
        <v>0.99650000000000005</v>
      </c>
      <c r="Q110" s="29">
        <f t="shared" si="77"/>
        <v>6.2529550827423162</v>
      </c>
      <c r="R110" s="30">
        <f t="shared" si="78"/>
        <v>-1.5163300000000035</v>
      </c>
      <c r="S110" s="49">
        <v>0.99139999999999995</v>
      </c>
      <c r="T110" s="11">
        <v>6.83E-2</v>
      </c>
      <c r="U110" s="11">
        <v>0.93620000000000003</v>
      </c>
      <c r="V110" s="101">
        <f t="shared" si="79"/>
        <v>7.941860465116231</v>
      </c>
      <c r="W110" s="102">
        <f t="shared" si="80"/>
        <v>-0.12778000000000134</v>
      </c>
      <c r="X110" s="49">
        <v>1.0803</v>
      </c>
      <c r="Y110" s="11">
        <v>0.49209999999999998</v>
      </c>
      <c r="Z110" s="11">
        <v>0.96109999999999995</v>
      </c>
      <c r="AA110" s="114">
        <f t="shared" si="81"/>
        <v>-6.1282689912826864</v>
      </c>
      <c r="AB110" s="115">
        <f t="shared" si="82"/>
        <v>4.6757300000000015</v>
      </c>
      <c r="AC110"/>
    </row>
    <row r="111" spans="1:29" x14ac:dyDescent="0.25">
      <c r="A111" s="46"/>
      <c r="B111" s="47"/>
      <c r="C111" s="48">
        <v>2003</v>
      </c>
      <c r="D111" s="49">
        <v>0.99080000000000001</v>
      </c>
      <c r="E111" s="11">
        <v>0.39629999999999999</v>
      </c>
      <c r="F111" s="11">
        <v>0.99619999999999997</v>
      </c>
      <c r="G111" s="89">
        <f t="shared" si="64"/>
        <v>43.076086956521806</v>
      </c>
      <c r="H111" s="90">
        <f t="shared" si="74"/>
        <v>8.0739999999998702E-2</v>
      </c>
      <c r="I111" s="49">
        <v>1.0047999999999999</v>
      </c>
      <c r="J111" s="11">
        <v>-6.8999999999999999E-3</v>
      </c>
      <c r="K111" s="11">
        <v>0.98729999999999996</v>
      </c>
      <c r="L111" s="22">
        <f t="shared" si="75"/>
        <v>1.4375000000000253</v>
      </c>
      <c r="M111" s="23">
        <f t="shared" si="76"/>
        <v>0.12461999999999662</v>
      </c>
      <c r="N111" s="49">
        <v>0.98329999999999995</v>
      </c>
      <c r="O111" s="11">
        <v>0.60980000000000001</v>
      </c>
      <c r="P111" s="11">
        <v>0.99399999999999999</v>
      </c>
      <c r="Q111" s="29">
        <f t="shared" si="77"/>
        <v>36.514970059880135</v>
      </c>
      <c r="R111" s="30">
        <f t="shared" si="78"/>
        <v>-9.3270000000003961E-2</v>
      </c>
      <c r="S111" s="49">
        <v>1.0321</v>
      </c>
      <c r="T111" s="11">
        <v>-0.1045</v>
      </c>
      <c r="U111" s="11">
        <v>0.88349999999999995</v>
      </c>
      <c r="V111" s="101">
        <f t="shared" si="79"/>
        <v>3.2554517133956367</v>
      </c>
      <c r="W111" s="102">
        <f t="shared" si="80"/>
        <v>0.62737999999999872</v>
      </c>
      <c r="X111" s="49">
        <v>1.0035000000000001</v>
      </c>
      <c r="Y111" s="11">
        <v>1.7665999999999999</v>
      </c>
      <c r="Z111" s="11">
        <v>0.88739999999999997</v>
      </c>
      <c r="AA111" s="114">
        <f t="shared" si="81"/>
        <v>-504.74285714284866</v>
      </c>
      <c r="AB111" s="115">
        <f t="shared" si="82"/>
        <v>1.9489499999999964</v>
      </c>
      <c r="AC111"/>
    </row>
    <row r="112" spans="1:29" x14ac:dyDescent="0.25">
      <c r="A112" s="46"/>
      <c r="B112" s="47"/>
      <c r="C112" s="48">
        <v>2004</v>
      </c>
      <c r="D112" s="49">
        <v>0.9819</v>
      </c>
      <c r="E112" s="11">
        <v>-0.28549999999999998</v>
      </c>
      <c r="F112" s="11">
        <v>0.99629999999999996</v>
      </c>
      <c r="G112" s="89">
        <f t="shared" si="64"/>
        <v>-15.77348066298342</v>
      </c>
      <c r="H112" s="90">
        <f t="shared" si="74"/>
        <v>-0.90632999999999697</v>
      </c>
      <c r="I112" s="49">
        <v>0.99619999999999997</v>
      </c>
      <c r="J112" s="11">
        <v>-0.76249999999999996</v>
      </c>
      <c r="K112" s="11">
        <v>0.98699999999999999</v>
      </c>
      <c r="L112" s="22">
        <f t="shared" si="75"/>
        <v>-200.65789473684075</v>
      </c>
      <c r="M112" s="23">
        <f t="shared" si="76"/>
        <v>-0.86662000000000106</v>
      </c>
      <c r="N112" s="49">
        <v>0.96960000000000002</v>
      </c>
      <c r="O112" s="11">
        <v>-0.35</v>
      </c>
      <c r="P112" s="11">
        <v>0.96940000000000004</v>
      </c>
      <c r="Q112" s="29">
        <f t="shared" si="77"/>
        <v>-11.513157894736848</v>
      </c>
      <c r="R112" s="30">
        <f t="shared" si="78"/>
        <v>-1.6298400000000015</v>
      </c>
      <c r="S112" s="49">
        <v>0.90300000000000002</v>
      </c>
      <c r="T112" s="11">
        <v>0.94169999999999998</v>
      </c>
      <c r="U112" s="11">
        <v>0.76859999999999995</v>
      </c>
      <c r="V112" s="101">
        <f t="shared" si="79"/>
        <v>9.7082474226804152</v>
      </c>
      <c r="W112" s="102">
        <f t="shared" si="80"/>
        <v>-1.2698999999999998</v>
      </c>
      <c r="X112" s="49">
        <v>1.0314000000000001</v>
      </c>
      <c r="Y112" s="11">
        <v>1.2109000000000001</v>
      </c>
      <c r="Z112" s="11">
        <v>0.91490000000000005</v>
      </c>
      <c r="AA112" s="114">
        <f t="shared" si="81"/>
        <v>-38.563694267515807</v>
      </c>
      <c r="AB112" s="115">
        <f t="shared" si="82"/>
        <v>2.8468400000000074</v>
      </c>
      <c r="AC112"/>
    </row>
    <row r="113" spans="1:29" x14ac:dyDescent="0.25">
      <c r="A113" s="46"/>
      <c r="B113" s="47"/>
      <c r="C113" s="48">
        <v>2005</v>
      </c>
      <c r="D113" s="49">
        <v>0.96879999999999999</v>
      </c>
      <c r="E113" s="11">
        <v>0.27760000000000001</v>
      </c>
      <c r="F113" s="11">
        <v>0.99639999999999995</v>
      </c>
      <c r="G113" s="89">
        <f t="shared" si="64"/>
        <v>8.897435897435896</v>
      </c>
      <c r="H113" s="90">
        <f t="shared" si="74"/>
        <v>-0.79256000000000171</v>
      </c>
      <c r="I113" s="49">
        <v>0.99350000000000005</v>
      </c>
      <c r="J113" s="11">
        <v>-0.93269999999999997</v>
      </c>
      <c r="K113" s="11">
        <v>0.98209999999999997</v>
      </c>
      <c r="L113" s="22">
        <f t="shared" si="75"/>
        <v>-143.4923076923088</v>
      </c>
      <c r="M113" s="23">
        <f t="shared" si="76"/>
        <v>-1.1107999999999976</v>
      </c>
      <c r="N113" s="49">
        <v>0.97060000000000002</v>
      </c>
      <c r="O113" s="11">
        <v>-0.17960000000000001</v>
      </c>
      <c r="P113" s="11">
        <v>0.997</v>
      </c>
      <c r="Q113" s="29">
        <f t="shared" si="77"/>
        <v>-6.1088435374149705</v>
      </c>
      <c r="R113" s="30">
        <f t="shared" si="78"/>
        <v>-1.4173400000000029</v>
      </c>
      <c r="S113" s="49">
        <v>1.0488999999999999</v>
      </c>
      <c r="T113" s="11">
        <v>-0.39660000000000001</v>
      </c>
      <c r="U113" s="11">
        <v>0.90229999999999999</v>
      </c>
      <c r="V113" s="101">
        <f t="shared" si="79"/>
        <v>8.1104294478527699</v>
      </c>
      <c r="W113" s="102">
        <f t="shared" si="80"/>
        <v>0.71831999999999852</v>
      </c>
      <c r="X113" s="49">
        <v>1.0391999999999999</v>
      </c>
      <c r="Y113" s="11">
        <v>1.5726</v>
      </c>
      <c r="Z113" s="11">
        <v>0.94059999999999999</v>
      </c>
      <c r="AA113" s="114">
        <f t="shared" si="81"/>
        <v>-40.117346938775611</v>
      </c>
      <c r="AB113" s="115">
        <f t="shared" si="82"/>
        <v>3.6149199999999979</v>
      </c>
      <c r="AC113"/>
    </row>
    <row r="114" spans="1:29" x14ac:dyDescent="0.25">
      <c r="A114" s="46"/>
      <c r="B114" s="47"/>
      <c r="C114" s="48">
        <v>2006</v>
      </c>
      <c r="D114" s="49">
        <v>1.0006999999999999</v>
      </c>
      <c r="E114" s="11">
        <v>0.27989999999999998</v>
      </c>
      <c r="F114" s="11">
        <v>0.98729999999999996</v>
      </c>
      <c r="G114" s="89">
        <f t="shared" si="64"/>
        <v>-399.85714285718689</v>
      </c>
      <c r="H114" s="90">
        <f t="shared" si="74"/>
        <v>0.3039099999999948</v>
      </c>
      <c r="I114" s="49">
        <v>1.0114000000000001</v>
      </c>
      <c r="J114" s="11">
        <v>2.4299999999999999E-2</v>
      </c>
      <c r="K114" s="11">
        <v>0.97450000000000003</v>
      </c>
      <c r="L114" s="22">
        <f t="shared" si="75"/>
        <v>-2.1315789473684066</v>
      </c>
      <c r="M114" s="23">
        <f t="shared" si="76"/>
        <v>0.33666000000000196</v>
      </c>
      <c r="N114" s="49">
        <v>0.99639999999999995</v>
      </c>
      <c r="O114" s="11">
        <v>0.25650000000000001</v>
      </c>
      <c r="P114" s="11">
        <v>0.98880000000000001</v>
      </c>
      <c r="Q114" s="29">
        <f t="shared" si="77"/>
        <v>71.249999999999062</v>
      </c>
      <c r="R114" s="30">
        <f t="shared" si="78"/>
        <v>0.10493999999999915</v>
      </c>
      <c r="S114" s="49">
        <v>1.0773999999999999</v>
      </c>
      <c r="T114" s="11">
        <v>-0.80330000000000001</v>
      </c>
      <c r="U114" s="11">
        <v>0.90180000000000005</v>
      </c>
      <c r="V114" s="101">
        <f t="shared" si="79"/>
        <v>10.378552971576239</v>
      </c>
      <c r="W114" s="102">
        <f t="shared" si="80"/>
        <v>0.96141999999999683</v>
      </c>
      <c r="X114" s="49">
        <v>1.1022000000000001</v>
      </c>
      <c r="Y114" s="11">
        <v>0.94440000000000002</v>
      </c>
      <c r="Z114" s="11">
        <v>0.92800000000000005</v>
      </c>
      <c r="AA114" s="114">
        <f t="shared" si="81"/>
        <v>-9.2407045009784667</v>
      </c>
      <c r="AB114" s="115">
        <f t="shared" si="82"/>
        <v>6.2690200000000047</v>
      </c>
      <c r="AC114"/>
    </row>
    <row r="115" spans="1:29" x14ac:dyDescent="0.25">
      <c r="A115" s="46"/>
      <c r="B115" s="47"/>
      <c r="C115" s="48">
        <v>2007</v>
      </c>
      <c r="D115" s="49">
        <v>0.99150000000000005</v>
      </c>
      <c r="E115" s="11">
        <v>-0.11799999999999999</v>
      </c>
      <c r="F115" s="11">
        <v>0.98829999999999996</v>
      </c>
      <c r="G115" s="89">
        <f t="shared" si="64"/>
        <v>-13.882352941176547</v>
      </c>
      <c r="H115" s="90">
        <f t="shared" si="74"/>
        <v>-0.40955000000000297</v>
      </c>
      <c r="I115" s="49"/>
      <c r="J115" s="11"/>
      <c r="K115" s="11"/>
      <c r="L115" s="22"/>
      <c r="M115" s="23"/>
      <c r="N115" s="49"/>
      <c r="O115" s="11"/>
      <c r="P115" s="11"/>
      <c r="Q115" s="29"/>
      <c r="R115" s="30"/>
      <c r="S115" s="49"/>
      <c r="T115" s="11"/>
      <c r="U115" s="11"/>
      <c r="V115" s="101"/>
      <c r="W115" s="102"/>
      <c r="X115" s="49">
        <v>0.99170000000000003</v>
      </c>
      <c r="Y115" s="11">
        <v>1.4771000000000001</v>
      </c>
      <c r="Z115" s="11">
        <v>0.91290000000000004</v>
      </c>
      <c r="AA115" s="114">
        <f t="shared" si="81"/>
        <v>177.9638554216873</v>
      </c>
      <c r="AB115" s="115">
        <f t="shared" si="82"/>
        <v>1.0446700000000035</v>
      </c>
      <c r="AC115"/>
    </row>
    <row r="116" spans="1:29" x14ac:dyDescent="0.25">
      <c r="A116" s="46"/>
      <c r="B116" s="47"/>
      <c r="C116" s="48">
        <v>2008</v>
      </c>
      <c r="D116" s="49">
        <v>1.0094000000000001</v>
      </c>
      <c r="E116" s="11">
        <v>-0.48209999999999997</v>
      </c>
      <c r="F116" s="11">
        <v>0.99550000000000005</v>
      </c>
      <c r="G116" s="89">
        <f t="shared" si="64"/>
        <v>51.287234042552782</v>
      </c>
      <c r="H116" s="90">
        <f t="shared" si="74"/>
        <v>-0.1596800000000016</v>
      </c>
      <c r="I116" s="49"/>
      <c r="J116" s="11"/>
      <c r="K116" s="11"/>
      <c r="L116" s="22"/>
      <c r="M116" s="23"/>
      <c r="N116" s="49"/>
      <c r="O116" s="11"/>
      <c r="P116" s="11"/>
      <c r="Q116" s="29"/>
      <c r="R116" s="30"/>
      <c r="S116" s="49"/>
      <c r="T116" s="11"/>
      <c r="U116" s="11"/>
      <c r="V116" s="101"/>
      <c r="W116" s="102"/>
      <c r="X116" s="49">
        <v>1.0314000000000001</v>
      </c>
      <c r="Y116" s="11">
        <v>0.94850000000000001</v>
      </c>
      <c r="Z116" s="11">
        <v>0.9143</v>
      </c>
      <c r="AA116" s="114">
        <f t="shared" si="81"/>
        <v>-30.207006369426662</v>
      </c>
      <c r="AB116" s="115">
        <f t="shared" si="82"/>
        <v>2.5844400000000078</v>
      </c>
      <c r="AC116"/>
    </row>
    <row r="117" spans="1:29" x14ac:dyDescent="0.25">
      <c r="A117" s="46"/>
      <c r="B117" s="47"/>
      <c r="C117" s="48">
        <v>2009</v>
      </c>
      <c r="D117" s="49">
        <v>1.0109999999999999</v>
      </c>
      <c r="E117" s="11">
        <v>-0.28499999999999998</v>
      </c>
      <c r="F117" s="11">
        <v>0.995</v>
      </c>
      <c r="G117" s="89">
        <f t="shared" si="64"/>
        <v>25.909090909091145</v>
      </c>
      <c r="H117" s="90">
        <f t="shared" si="74"/>
        <v>9.2300000000001603E-2</v>
      </c>
      <c r="I117" s="49"/>
      <c r="J117" s="11"/>
      <c r="K117" s="11"/>
      <c r="L117" s="22"/>
      <c r="M117" s="23"/>
      <c r="N117" s="49"/>
      <c r="O117" s="11"/>
      <c r="P117" s="11"/>
      <c r="Q117" s="29"/>
      <c r="R117" s="30"/>
      <c r="S117" s="49"/>
      <c r="T117" s="11"/>
      <c r="U117" s="11"/>
      <c r="V117" s="101"/>
      <c r="W117" s="102"/>
      <c r="X117" s="49">
        <v>1.0035000000000001</v>
      </c>
      <c r="Y117" s="11">
        <v>0.71599999999999997</v>
      </c>
      <c r="Z117" s="11">
        <v>0.91190000000000004</v>
      </c>
      <c r="AA117" s="114">
        <f t="shared" si="81"/>
        <v>-204.57142857142514</v>
      </c>
      <c r="AB117" s="115">
        <f t="shared" si="82"/>
        <v>0.89835000000000065</v>
      </c>
      <c r="AC117"/>
    </row>
    <row r="118" spans="1:29" x14ac:dyDescent="0.25">
      <c r="A118" s="50"/>
      <c r="B118" s="51"/>
      <c r="C118" s="82">
        <v>2010</v>
      </c>
      <c r="D118" s="79">
        <v>1.0388999999999999</v>
      </c>
      <c r="E118" s="14">
        <v>-0.33400000000000002</v>
      </c>
      <c r="F118" s="14">
        <v>0.99509999999999998</v>
      </c>
      <c r="G118" s="96">
        <f t="shared" si="64"/>
        <v>8.5861182519280348</v>
      </c>
      <c r="H118" s="95">
        <f t="shared" si="74"/>
        <v>1.0002699999999933</v>
      </c>
      <c r="I118" s="79"/>
      <c r="J118" s="14"/>
      <c r="K118" s="14"/>
      <c r="L118" s="24"/>
      <c r="M118" s="25"/>
      <c r="N118" s="79"/>
      <c r="O118" s="14"/>
      <c r="P118" s="14"/>
      <c r="Q118" s="31"/>
      <c r="R118" s="32"/>
      <c r="S118" s="79"/>
      <c r="T118" s="14"/>
      <c r="U118" s="14"/>
      <c r="V118" s="103"/>
      <c r="W118" s="107"/>
      <c r="X118" s="79">
        <v>1.0012000000000001</v>
      </c>
      <c r="Y118" s="14">
        <v>0.20660000000000001</v>
      </c>
      <c r="Z118" s="14">
        <v>0.95530000000000004</v>
      </c>
      <c r="AA118" s="116">
        <f t="shared" si="81"/>
        <v>-172.16666666665378</v>
      </c>
      <c r="AB118" s="117">
        <f t="shared" si="82"/>
        <v>0.26912000000000802</v>
      </c>
      <c r="AC118"/>
    </row>
    <row r="119" spans="1:29" x14ac:dyDescent="0.25">
      <c r="A119" s="73"/>
      <c r="B119" s="80" t="s">
        <v>45</v>
      </c>
      <c r="C119" s="75"/>
      <c r="D119" s="49"/>
      <c r="E119" s="11"/>
      <c r="F119" s="18">
        <f>GEOMEAN(F107:F118)</f>
        <v>0.99452854648570943</v>
      </c>
      <c r="G119" s="89"/>
      <c r="H119" s="93">
        <f>AVERAGE(H107:H118)</f>
        <v>-0.20534666666666782</v>
      </c>
      <c r="I119" s="49"/>
      <c r="J119" s="11"/>
      <c r="K119" s="18">
        <f>GEOMEAN(K107:K118)</f>
        <v>0.985227339841385</v>
      </c>
      <c r="L119" s="22"/>
      <c r="M119" s="110">
        <f>AVERAGE(M107:M118)</f>
        <v>-0.43202749999999934</v>
      </c>
      <c r="N119" s="49"/>
      <c r="O119" s="11"/>
      <c r="P119" s="18">
        <f>GEOMEAN(P107:P118)</f>
        <v>0.99182175267725425</v>
      </c>
      <c r="Q119" s="29"/>
      <c r="R119" s="108">
        <f>AVERAGE(R107:R118)</f>
        <v>-0.67556500000000064</v>
      </c>
      <c r="S119" s="49"/>
      <c r="T119" s="11"/>
      <c r="U119" s="18">
        <f>GEOMEAN(U107:U118)</f>
        <v>0.89584596145572415</v>
      </c>
      <c r="V119" s="101"/>
      <c r="W119" s="105">
        <f>AVERAGE(W107:W118)</f>
        <v>0.33705749999999979</v>
      </c>
      <c r="X119" s="49"/>
      <c r="Y119" s="11"/>
      <c r="Z119" s="18">
        <f>GEOMEAN(Z107:Z118)</f>
        <v>0.88538584307062163</v>
      </c>
      <c r="AA119" s="114"/>
      <c r="AB119" s="118">
        <f>AVERAGE(AB107:AB118)</f>
        <v>2.6497533333333361</v>
      </c>
      <c r="AC119"/>
    </row>
    <row r="120" spans="1:29" x14ac:dyDescent="0.25">
      <c r="A120" s="76"/>
      <c r="B120" s="81" t="s">
        <v>46</v>
      </c>
      <c r="C120" s="78"/>
      <c r="D120" s="79"/>
      <c r="E120" s="14"/>
      <c r="F120" s="19">
        <f>STDEV(F107:F118)</f>
        <v>3.2173770608238091E-3</v>
      </c>
      <c r="G120" s="91"/>
      <c r="H120" s="94">
        <f>STDEV(H107:H118)</f>
        <v>0.63831520865952995</v>
      </c>
      <c r="I120" s="79"/>
      <c r="J120" s="14"/>
      <c r="K120" s="19">
        <f>STDEV(K107:K118)</f>
        <v>4.7713243145153725E-3</v>
      </c>
      <c r="L120" s="24"/>
      <c r="M120" s="111">
        <f>STDEV(M107:M118)</f>
        <v>0.68801745550427096</v>
      </c>
      <c r="N120" s="79"/>
      <c r="O120" s="14"/>
      <c r="P120" s="19">
        <f>STDEV(P107:P118)</f>
        <v>9.5570374220107571E-3</v>
      </c>
      <c r="Q120" s="31"/>
      <c r="R120" s="109">
        <f>STDEV(R107:R118)</f>
        <v>0.74905050838664233</v>
      </c>
      <c r="S120" s="79"/>
      <c r="T120" s="14"/>
      <c r="U120" s="19">
        <f>STDEV(U107:U118)</f>
        <v>5.5759784535349258E-2</v>
      </c>
      <c r="V120" s="103"/>
      <c r="W120" s="106">
        <f>STDEV(W107:W118)</f>
        <v>0.72061962904453647</v>
      </c>
      <c r="X120" s="79"/>
      <c r="Y120" s="14"/>
      <c r="Z120" s="19">
        <f>STDEV(Z107:Z118)</f>
        <v>9.9526162237357579E-2</v>
      </c>
      <c r="AA120" s="116"/>
      <c r="AB120" s="119">
        <f>STDEV(AB107:AB118)</f>
        <v>1.9944626844173681</v>
      </c>
      <c r="AC120"/>
    </row>
    <row r="121" spans="1:29" x14ac:dyDescent="0.25">
      <c r="A121" s="46" t="s">
        <v>23</v>
      </c>
      <c r="B121" s="47" t="s">
        <v>24</v>
      </c>
      <c r="C121" s="48">
        <v>1999</v>
      </c>
      <c r="D121" s="49">
        <v>0.94299999999999995</v>
      </c>
      <c r="E121" s="11">
        <v>0.85229999999999995</v>
      </c>
      <c r="F121" s="11">
        <v>0.997</v>
      </c>
      <c r="G121" s="89">
        <f t="shared" si="64"/>
        <v>14.952631578947354</v>
      </c>
      <c r="H121" s="90">
        <f t="shared" ref="H121:H132" si="83">-(H$3-(D121*H$3+E121))</f>
        <v>-1.102800000000002</v>
      </c>
      <c r="I121" s="49">
        <v>0.93989999999999996</v>
      </c>
      <c r="J121" s="11">
        <v>0.41770000000000002</v>
      </c>
      <c r="K121" s="11">
        <v>0.98619999999999997</v>
      </c>
      <c r="L121" s="22">
        <f t="shared" ref="L121:L128" si="84">J121/(1-I121)</f>
        <v>6.9500831946755364</v>
      </c>
      <c r="M121" s="23">
        <f t="shared" ref="M121:M128" si="85">-(M$3-(I121*M$3+J121))</f>
        <v>-1.2290400000000012</v>
      </c>
      <c r="N121" s="49">
        <v>0.71719999999999995</v>
      </c>
      <c r="O121" s="11">
        <v>6.6578999999999997</v>
      </c>
      <c r="P121" s="11">
        <v>0.6008</v>
      </c>
      <c r="Q121" s="29">
        <f t="shared" ref="Q121:Q128" si="86">O121/(1-N121)</f>
        <v>23.542786421499287</v>
      </c>
      <c r="R121" s="30">
        <f t="shared" ref="R121:R128" si="87">-(R$3-(N121*R$3+O121))</f>
        <v>-5.2479800000000054</v>
      </c>
      <c r="S121" s="49">
        <v>5.8500000000000003E-2</v>
      </c>
      <c r="T121" s="11">
        <v>12.262</v>
      </c>
      <c r="U121" s="11">
        <v>7.1999999999999998E-3</v>
      </c>
      <c r="V121" s="101">
        <f t="shared" ref="V121:V128" si="88">T121/(1-S121)</f>
        <v>13.023898035050452</v>
      </c>
      <c r="W121" s="102">
        <f t="shared" ref="W121:W128" si="89">-(W$3-(S121*W$3+T121))</f>
        <v>-9.2042000000000002</v>
      </c>
      <c r="X121" s="49">
        <v>0.97070000000000001</v>
      </c>
      <c r="Y121" s="11">
        <v>2.3233999999999999</v>
      </c>
      <c r="Z121" s="11">
        <v>0.88049999999999995</v>
      </c>
      <c r="AA121" s="114">
        <f t="shared" ref="AA121:AA132" si="90">Y121/(1-X121)</f>
        <v>79.296928327645062</v>
      </c>
      <c r="AB121" s="115">
        <f>-(AB$3-(X121*AB$3+Y121))</f>
        <v>0.79686999999999841</v>
      </c>
      <c r="AC121"/>
    </row>
    <row r="122" spans="1:29" x14ac:dyDescent="0.25">
      <c r="A122" s="46"/>
      <c r="B122" s="47"/>
      <c r="C122" s="48">
        <v>2000</v>
      </c>
      <c r="D122" s="48">
        <v>0.97699999999999998</v>
      </c>
      <c r="E122" s="49">
        <v>0.46079999999999999</v>
      </c>
      <c r="F122" s="11">
        <v>0.99790000000000001</v>
      </c>
      <c r="G122" s="89">
        <f t="shared" si="64"/>
        <v>20.034782608695632</v>
      </c>
      <c r="H122" s="90">
        <f t="shared" si="83"/>
        <v>-0.32809999999999917</v>
      </c>
      <c r="I122" s="11">
        <v>0.9738</v>
      </c>
      <c r="J122" s="49">
        <v>0.17180000000000001</v>
      </c>
      <c r="K122" s="11">
        <v>0.99339999999999995</v>
      </c>
      <c r="L122" s="22">
        <f t="shared" si="84"/>
        <v>6.5572519083969469</v>
      </c>
      <c r="M122" s="23">
        <f t="shared" si="85"/>
        <v>-0.5460799999999999</v>
      </c>
      <c r="N122" s="11">
        <v>0.96609999999999996</v>
      </c>
      <c r="O122" s="49">
        <v>0.69489999999999996</v>
      </c>
      <c r="P122" s="11">
        <v>0.99709999999999999</v>
      </c>
      <c r="Q122" s="29">
        <f t="shared" si="86"/>
        <v>20.498525073746286</v>
      </c>
      <c r="R122" s="30">
        <f t="shared" si="87"/>
        <v>-0.7322900000000061</v>
      </c>
      <c r="S122" s="11">
        <v>1.0214000000000001</v>
      </c>
      <c r="T122" s="49">
        <v>-0.15670000000000001</v>
      </c>
      <c r="U122" s="11">
        <v>0.9677</v>
      </c>
      <c r="V122" s="101">
        <f t="shared" si="88"/>
        <v>7.3224299065420269</v>
      </c>
      <c r="W122" s="102">
        <f t="shared" si="89"/>
        <v>0.33122000000000185</v>
      </c>
      <c r="X122" s="11">
        <v>0.90339999999999998</v>
      </c>
      <c r="Y122" s="49">
        <v>2.2050000000000001</v>
      </c>
      <c r="Z122" s="11">
        <v>0.89190000000000003</v>
      </c>
      <c r="AA122" s="114">
        <f t="shared" si="90"/>
        <v>22.826086956521735</v>
      </c>
      <c r="AB122" s="115">
        <f t="shared" ref="AB122:AB132" si="91">-(AB$3-(X122*AB$3+Y122))</f>
        <v>-2.8278600000000012</v>
      </c>
      <c r="AC122"/>
    </row>
    <row r="123" spans="1:29" x14ac:dyDescent="0.25">
      <c r="A123" s="46"/>
      <c r="B123" s="47"/>
      <c r="C123" s="48">
        <v>2001</v>
      </c>
      <c r="D123" s="49">
        <v>0.97509999999999997</v>
      </c>
      <c r="E123" s="11">
        <v>0.30740000000000001</v>
      </c>
      <c r="F123" s="11">
        <v>0.99729999999999996</v>
      </c>
      <c r="G123" s="89">
        <f t="shared" si="64"/>
        <v>12.345381526104401</v>
      </c>
      <c r="H123" s="90">
        <f t="shared" si="83"/>
        <v>-0.54666999999999888</v>
      </c>
      <c r="I123" s="49">
        <v>0.9819</v>
      </c>
      <c r="J123" s="11">
        <v>0.15429999999999999</v>
      </c>
      <c r="K123" s="11">
        <v>0.9909</v>
      </c>
      <c r="L123" s="22">
        <f t="shared" si="84"/>
        <v>8.5248618784530361</v>
      </c>
      <c r="M123" s="23">
        <f t="shared" si="85"/>
        <v>-0.34164000000000172</v>
      </c>
      <c r="N123" s="49">
        <v>0.96020000000000005</v>
      </c>
      <c r="O123" s="11">
        <v>0.65990000000000004</v>
      </c>
      <c r="P123" s="11">
        <v>0.99680000000000002</v>
      </c>
      <c r="Q123" s="29">
        <f t="shared" si="86"/>
        <v>16.580402010050275</v>
      </c>
      <c r="R123" s="30">
        <f t="shared" si="87"/>
        <v>-1.0156799999999961</v>
      </c>
      <c r="S123" s="49">
        <v>1.0159</v>
      </c>
      <c r="T123" s="11">
        <v>-0.30780000000000002</v>
      </c>
      <c r="U123" s="11">
        <v>0.92530000000000001</v>
      </c>
      <c r="V123" s="101">
        <f t="shared" si="88"/>
        <v>19.358490566037705</v>
      </c>
      <c r="W123" s="102">
        <f t="shared" si="89"/>
        <v>5.4719999999999658E-2</v>
      </c>
      <c r="X123" s="49">
        <v>0.96209999999999996</v>
      </c>
      <c r="Y123" s="11">
        <v>1.194</v>
      </c>
      <c r="Z123" s="11">
        <v>0.97340000000000004</v>
      </c>
      <c r="AA123" s="114">
        <f t="shared" si="90"/>
        <v>31.503957783641123</v>
      </c>
      <c r="AB123" s="115">
        <f t="shared" si="91"/>
        <v>-0.78058999999999656</v>
      </c>
      <c r="AC123"/>
    </row>
    <row r="124" spans="1:29" x14ac:dyDescent="0.25">
      <c r="A124" s="46"/>
      <c r="B124" s="47"/>
      <c r="C124" s="48">
        <v>2002</v>
      </c>
      <c r="D124" s="49">
        <v>0.95420000000000005</v>
      </c>
      <c r="E124" s="11">
        <v>-7.46E-2</v>
      </c>
      <c r="F124" s="11">
        <v>0.99780000000000002</v>
      </c>
      <c r="G124" s="89">
        <f t="shared" si="64"/>
        <v>-1.6288209606986916</v>
      </c>
      <c r="H124" s="90">
        <f t="shared" si="83"/>
        <v>-1.6455399999999969</v>
      </c>
      <c r="I124" s="49">
        <v>0.95909999999999995</v>
      </c>
      <c r="J124" s="11">
        <v>-0.24399999999999999</v>
      </c>
      <c r="K124" s="11">
        <v>0.99370000000000003</v>
      </c>
      <c r="L124" s="22">
        <f t="shared" si="84"/>
        <v>-5.9657701711491375</v>
      </c>
      <c r="M124" s="23">
        <f t="shared" si="85"/>
        <v>-1.3646600000000007</v>
      </c>
      <c r="N124" s="49">
        <v>0.95720000000000005</v>
      </c>
      <c r="O124" s="11">
        <v>-0.1024</v>
      </c>
      <c r="P124" s="11">
        <v>0.99550000000000005</v>
      </c>
      <c r="Q124" s="29">
        <f t="shared" si="86"/>
        <v>-2.3925233644859842</v>
      </c>
      <c r="R124" s="30">
        <f t="shared" si="87"/>
        <v>-1.90428</v>
      </c>
      <c r="S124" s="49">
        <v>0.92759999999999998</v>
      </c>
      <c r="T124" s="11">
        <v>0.44840000000000002</v>
      </c>
      <c r="U124" s="11">
        <v>0.93940000000000001</v>
      </c>
      <c r="V124" s="101">
        <f t="shared" si="88"/>
        <v>6.1933701657458551</v>
      </c>
      <c r="W124" s="102">
        <f t="shared" si="89"/>
        <v>-1.2023200000000003</v>
      </c>
      <c r="X124" s="49">
        <v>1.0089999999999999</v>
      </c>
      <c r="Y124" s="11">
        <v>0.62960000000000005</v>
      </c>
      <c r="Z124" s="11">
        <v>0.92989999999999995</v>
      </c>
      <c r="AA124" s="114">
        <f t="shared" si="90"/>
        <v>-69.955555555556359</v>
      </c>
      <c r="AB124" s="115">
        <f t="shared" si="91"/>
        <v>1.0985000000000014</v>
      </c>
      <c r="AC124"/>
    </row>
    <row r="125" spans="1:29" x14ac:dyDescent="0.25">
      <c r="A125" s="46"/>
      <c r="B125" s="47"/>
      <c r="C125" s="48">
        <v>2003</v>
      </c>
      <c r="D125" s="49">
        <v>0.98850000000000005</v>
      </c>
      <c r="E125" s="11">
        <v>0.1812</v>
      </c>
      <c r="F125" s="11">
        <v>0.99819999999999998</v>
      </c>
      <c r="G125" s="89">
        <f t="shared" si="64"/>
        <v>15.756521739130497</v>
      </c>
      <c r="H125" s="90">
        <f t="shared" si="83"/>
        <v>-0.21325000000000216</v>
      </c>
      <c r="I125" s="49">
        <v>0.995</v>
      </c>
      <c r="J125" s="11">
        <v>7.4499999999999997E-2</v>
      </c>
      <c r="K125" s="11">
        <v>0.99309999999999998</v>
      </c>
      <c r="L125" s="22">
        <f t="shared" si="84"/>
        <v>14.899999999999986</v>
      </c>
      <c r="M125" s="23">
        <f t="shared" si="85"/>
        <v>-6.25E-2</v>
      </c>
      <c r="N125" s="49">
        <v>0.97399999999999998</v>
      </c>
      <c r="O125" s="11">
        <v>0.35780000000000001</v>
      </c>
      <c r="P125" s="11">
        <v>0.99690000000000001</v>
      </c>
      <c r="Q125" s="29">
        <f t="shared" si="86"/>
        <v>13.76153846153845</v>
      </c>
      <c r="R125" s="30">
        <f t="shared" si="87"/>
        <v>-0.73680000000000234</v>
      </c>
      <c r="S125" s="49">
        <v>0.98850000000000005</v>
      </c>
      <c r="T125" s="11">
        <v>-4.99E-2</v>
      </c>
      <c r="U125" s="11">
        <v>0.92020000000000002</v>
      </c>
      <c r="V125" s="101">
        <f t="shared" si="88"/>
        <v>-4.3391304347826258</v>
      </c>
      <c r="W125" s="102">
        <f t="shared" si="89"/>
        <v>-0.31210000000000093</v>
      </c>
      <c r="X125" s="49">
        <v>0.97970000000000002</v>
      </c>
      <c r="Y125" s="11">
        <v>0.49330000000000002</v>
      </c>
      <c r="Z125" s="11">
        <v>0.95569999999999999</v>
      </c>
      <c r="AA125" s="114">
        <f t="shared" si="90"/>
        <v>24.300492610837459</v>
      </c>
      <c r="AB125" s="115">
        <f t="shared" si="91"/>
        <v>-0.56432999999999822</v>
      </c>
      <c r="AC125"/>
    </row>
    <row r="126" spans="1:29" x14ac:dyDescent="0.25">
      <c r="A126" s="46"/>
      <c r="B126" s="47"/>
      <c r="C126" s="48">
        <v>2004</v>
      </c>
      <c r="D126" s="49">
        <v>0.96989999999999998</v>
      </c>
      <c r="E126" s="11">
        <v>-1.54E-2</v>
      </c>
      <c r="F126" s="11">
        <v>0.998</v>
      </c>
      <c r="G126" s="89">
        <f t="shared" si="64"/>
        <v>-0.51162790697674398</v>
      </c>
      <c r="H126" s="90">
        <f t="shared" si="83"/>
        <v>-1.0478299999999976</v>
      </c>
      <c r="I126" s="49">
        <v>0.97340000000000004</v>
      </c>
      <c r="J126" s="11">
        <v>-0.2858</v>
      </c>
      <c r="K126" s="11">
        <v>0.99270000000000003</v>
      </c>
      <c r="L126" s="22">
        <f t="shared" si="84"/>
        <v>-10.744360902255657</v>
      </c>
      <c r="M126" s="23">
        <f t="shared" si="85"/>
        <v>-1.0146399999999964</v>
      </c>
      <c r="N126" s="49">
        <v>0.95930000000000004</v>
      </c>
      <c r="O126" s="11">
        <v>7.1800000000000003E-2</v>
      </c>
      <c r="P126" s="11">
        <v>0.99550000000000005</v>
      </c>
      <c r="Q126" s="29">
        <f t="shared" si="86"/>
        <v>1.764127764127766</v>
      </c>
      <c r="R126" s="30">
        <f t="shared" si="87"/>
        <v>-1.6416699999999977</v>
      </c>
      <c r="S126" s="49">
        <v>1.0308999999999999</v>
      </c>
      <c r="T126" s="11">
        <v>-0.55720000000000003</v>
      </c>
      <c r="U126" s="11">
        <v>0.92330000000000001</v>
      </c>
      <c r="V126" s="101">
        <f t="shared" si="88"/>
        <v>18.03236245954697</v>
      </c>
      <c r="W126" s="102">
        <f t="shared" si="89"/>
        <v>0.14731999999999701</v>
      </c>
      <c r="X126" s="49">
        <v>0.99819999999999998</v>
      </c>
      <c r="Y126" s="11">
        <v>0.84109999999999996</v>
      </c>
      <c r="Z126" s="11">
        <v>0.95930000000000004</v>
      </c>
      <c r="AA126" s="114">
        <f t="shared" si="90"/>
        <v>467.27777777777158</v>
      </c>
      <c r="AB126" s="115">
        <f t="shared" si="91"/>
        <v>0.74731999999999488</v>
      </c>
      <c r="AC126"/>
    </row>
    <row r="127" spans="1:29" x14ac:dyDescent="0.25">
      <c r="A127" s="46"/>
      <c r="B127" s="47"/>
      <c r="C127" s="48">
        <v>2005</v>
      </c>
      <c r="D127" s="49">
        <v>0.96919999999999995</v>
      </c>
      <c r="E127" s="11">
        <v>-0.58289999999999997</v>
      </c>
      <c r="F127" s="11">
        <v>0.99660000000000004</v>
      </c>
      <c r="G127" s="89">
        <f t="shared" si="64"/>
        <v>-18.925324675324642</v>
      </c>
      <c r="H127" s="90">
        <f t="shared" si="83"/>
        <v>-1.6393400000000042</v>
      </c>
      <c r="I127" s="49">
        <v>0.99470000000000003</v>
      </c>
      <c r="J127" s="11">
        <v>-1.081</v>
      </c>
      <c r="K127" s="11">
        <v>0.99019999999999997</v>
      </c>
      <c r="L127" s="22">
        <f t="shared" si="84"/>
        <v>-203.96226415094449</v>
      </c>
      <c r="M127" s="23">
        <f t="shared" si="85"/>
        <v>-1.2262199999999979</v>
      </c>
      <c r="N127" s="49">
        <v>0.95899999999999996</v>
      </c>
      <c r="O127" s="11">
        <v>-0.45839999999999997</v>
      </c>
      <c r="P127" s="11">
        <v>0.99060000000000004</v>
      </c>
      <c r="Q127" s="29">
        <f t="shared" si="86"/>
        <v>-11.180487804878037</v>
      </c>
      <c r="R127" s="30">
        <f t="shared" si="87"/>
        <v>-2.1844999999999999</v>
      </c>
      <c r="S127" s="49">
        <v>0.96160000000000001</v>
      </c>
      <c r="T127" s="11">
        <v>0.23899999999999999</v>
      </c>
      <c r="U127" s="11">
        <v>0.89449999999999996</v>
      </c>
      <c r="V127" s="101">
        <f t="shared" si="88"/>
        <v>6.2239583333333348</v>
      </c>
      <c r="W127" s="102">
        <f t="shared" si="89"/>
        <v>-0.63651999999999731</v>
      </c>
      <c r="X127" s="49">
        <v>1.0155000000000001</v>
      </c>
      <c r="Y127" s="11">
        <v>0.3196</v>
      </c>
      <c r="Z127" s="11">
        <v>0.97819999999999996</v>
      </c>
      <c r="AA127" s="114">
        <f t="shared" si="90"/>
        <v>-20.619354838709587</v>
      </c>
      <c r="AB127" s="115">
        <f t="shared" si="91"/>
        <v>1.1271500000000074</v>
      </c>
      <c r="AC127"/>
    </row>
    <row r="128" spans="1:29" x14ac:dyDescent="0.25">
      <c r="A128" s="46"/>
      <c r="B128" s="47"/>
      <c r="C128" s="48">
        <v>2006</v>
      </c>
      <c r="D128" s="49">
        <v>1.0035000000000001</v>
      </c>
      <c r="E128" s="11">
        <v>-0.40770000000000001</v>
      </c>
      <c r="F128" s="11">
        <v>0.99209999999999998</v>
      </c>
      <c r="G128" s="89">
        <f t="shared" si="64"/>
        <v>116.48571428571233</v>
      </c>
      <c r="H128" s="90">
        <f t="shared" si="83"/>
        <v>-0.2876499999999993</v>
      </c>
      <c r="I128" s="49">
        <v>1.0087999999999999</v>
      </c>
      <c r="J128" s="11">
        <v>-0.70909999999999995</v>
      </c>
      <c r="K128" s="11">
        <v>0.98909999999999998</v>
      </c>
      <c r="L128" s="22">
        <f t="shared" si="84"/>
        <v>80.579545454546192</v>
      </c>
      <c r="M128" s="23">
        <f t="shared" si="85"/>
        <v>-0.46798000000000073</v>
      </c>
      <c r="N128" s="49">
        <v>1.0064</v>
      </c>
      <c r="O128" s="11">
        <v>-0.68179999999999996</v>
      </c>
      <c r="P128" s="11">
        <v>0.99399999999999999</v>
      </c>
      <c r="Q128" s="29">
        <f t="shared" si="86"/>
        <v>106.53125000000064</v>
      </c>
      <c r="R128" s="30">
        <f t="shared" si="87"/>
        <v>-0.41236000000000672</v>
      </c>
      <c r="S128" s="49">
        <v>1.0601</v>
      </c>
      <c r="T128" s="11">
        <v>-0.60109999999999997</v>
      </c>
      <c r="U128" s="11">
        <v>0.9466</v>
      </c>
      <c r="V128" s="101">
        <f t="shared" si="88"/>
        <v>10.001663893510807</v>
      </c>
      <c r="W128" s="102">
        <f t="shared" si="89"/>
        <v>0.7691800000000022</v>
      </c>
      <c r="X128" s="49">
        <v>1.0357000000000001</v>
      </c>
      <c r="Y128" s="11">
        <v>0.34989999999999999</v>
      </c>
      <c r="Z128" s="11">
        <v>0.97250000000000003</v>
      </c>
      <c r="AA128" s="114">
        <f t="shared" si="90"/>
        <v>-9.8011204481792529</v>
      </c>
      <c r="AB128" s="115">
        <f t="shared" si="91"/>
        <v>2.2098700000000022</v>
      </c>
      <c r="AC128"/>
    </row>
    <row r="129" spans="1:29" x14ac:dyDescent="0.25">
      <c r="A129" s="46"/>
      <c r="B129" s="47"/>
      <c r="C129" s="48">
        <v>2007</v>
      </c>
      <c r="D129" s="49">
        <v>1.0101</v>
      </c>
      <c r="E129" s="11">
        <v>-0.85319999999999996</v>
      </c>
      <c r="F129" s="11">
        <v>0.99129999999999996</v>
      </c>
      <c r="G129" s="89">
        <f t="shared" si="64"/>
        <v>84.47524752475249</v>
      </c>
      <c r="H129" s="90">
        <f t="shared" si="83"/>
        <v>-0.50677000000000305</v>
      </c>
      <c r="I129" s="49"/>
      <c r="J129" s="11"/>
      <c r="K129" s="11"/>
      <c r="L129" s="22"/>
      <c r="M129" s="23"/>
      <c r="N129" s="49"/>
      <c r="O129" s="11"/>
      <c r="P129" s="11"/>
      <c r="Q129" s="29"/>
      <c r="R129" s="30"/>
      <c r="S129" s="49"/>
      <c r="T129" s="11"/>
      <c r="U129" s="11"/>
      <c r="V129" s="101"/>
      <c r="W129" s="102"/>
      <c r="X129" s="49">
        <v>0.94140000000000001</v>
      </c>
      <c r="Y129" s="11">
        <v>0.92379999999999995</v>
      </c>
      <c r="Z129" s="11">
        <v>0.96599999999999997</v>
      </c>
      <c r="AA129" s="114">
        <f t="shared" si="90"/>
        <v>15.764505119453927</v>
      </c>
      <c r="AB129" s="115">
        <f t="shared" si="91"/>
        <v>-2.1292600000000022</v>
      </c>
      <c r="AC129"/>
    </row>
    <row r="130" spans="1:29" x14ac:dyDescent="0.25">
      <c r="A130" s="46"/>
      <c r="B130" s="47"/>
      <c r="C130" s="48">
        <v>2008</v>
      </c>
      <c r="D130" s="49">
        <v>0.98729999999999996</v>
      </c>
      <c r="E130" s="11">
        <v>-0.50139999999999996</v>
      </c>
      <c r="F130" s="11">
        <v>0.99639999999999995</v>
      </c>
      <c r="G130" s="89">
        <f t="shared" si="64"/>
        <v>-39.480314960629777</v>
      </c>
      <c r="H130" s="90">
        <f t="shared" si="83"/>
        <v>-0.93701000000000079</v>
      </c>
      <c r="I130" s="49"/>
      <c r="J130" s="11"/>
      <c r="K130" s="11"/>
      <c r="L130" s="22"/>
      <c r="M130" s="23"/>
      <c r="N130" s="49"/>
      <c r="O130" s="11"/>
      <c r="P130" s="11"/>
      <c r="Q130" s="29"/>
      <c r="R130" s="30"/>
      <c r="S130" s="49"/>
      <c r="T130" s="11"/>
      <c r="U130" s="11"/>
      <c r="V130" s="101"/>
      <c r="W130" s="102"/>
      <c r="X130" s="49">
        <v>1.0136000000000001</v>
      </c>
      <c r="Y130" s="11">
        <v>0.24579999999999999</v>
      </c>
      <c r="Z130" s="11">
        <v>0.9657</v>
      </c>
      <c r="AA130" s="114">
        <f t="shared" si="90"/>
        <v>-18.073529411764632</v>
      </c>
      <c r="AB130" s="115">
        <f t="shared" si="91"/>
        <v>0.95436000000000831</v>
      </c>
      <c r="AC130"/>
    </row>
    <row r="131" spans="1:29" x14ac:dyDescent="0.25">
      <c r="A131" s="46"/>
      <c r="B131" s="47"/>
      <c r="C131" s="48">
        <v>2009</v>
      </c>
      <c r="D131" s="49">
        <v>1.0127999999999999</v>
      </c>
      <c r="E131" s="11">
        <v>0.253</v>
      </c>
      <c r="F131" s="11">
        <v>0.99650000000000005</v>
      </c>
      <c r="G131" s="89">
        <f t="shared" si="64"/>
        <v>-19.765625000000121</v>
      </c>
      <c r="H131" s="90">
        <f t="shared" si="83"/>
        <v>0.69203999999999866</v>
      </c>
      <c r="I131" s="49"/>
      <c r="J131" s="11"/>
      <c r="K131" s="11"/>
      <c r="L131" s="22"/>
      <c r="M131" s="23"/>
      <c r="N131" s="49"/>
      <c r="O131" s="11"/>
      <c r="P131" s="11"/>
      <c r="Q131" s="29"/>
      <c r="R131" s="30"/>
      <c r="S131" s="49"/>
      <c r="T131" s="11"/>
      <c r="U131" s="11"/>
      <c r="V131" s="101"/>
      <c r="W131" s="102"/>
      <c r="X131" s="49">
        <v>1.0044</v>
      </c>
      <c r="Y131" s="11">
        <v>0.318</v>
      </c>
      <c r="Z131" s="11">
        <v>0.93389999999999995</v>
      </c>
      <c r="AA131" s="114">
        <f t="shared" si="90"/>
        <v>-72.272727272727934</v>
      </c>
      <c r="AB131" s="115">
        <f t="shared" si="91"/>
        <v>0.54723999999999506</v>
      </c>
      <c r="AC131"/>
    </row>
    <row r="132" spans="1:29" x14ac:dyDescent="0.25">
      <c r="A132" s="50"/>
      <c r="B132" s="51"/>
      <c r="C132" s="82">
        <v>2010</v>
      </c>
      <c r="D132" s="79">
        <v>1.0007999999999999</v>
      </c>
      <c r="E132" s="14">
        <v>0.68140000000000001</v>
      </c>
      <c r="F132" s="14">
        <v>0.99739999999999995</v>
      </c>
      <c r="G132" s="96">
        <f t="shared" si="64"/>
        <v>-851.75000000009379</v>
      </c>
      <c r="H132" s="95">
        <f t="shared" si="83"/>
        <v>0.70883999999999503</v>
      </c>
      <c r="I132" s="79"/>
      <c r="J132" s="14"/>
      <c r="K132" s="14"/>
      <c r="L132" s="24"/>
      <c r="M132" s="25"/>
      <c r="N132" s="79"/>
      <c r="O132" s="14"/>
      <c r="P132" s="14"/>
      <c r="Q132" s="31"/>
      <c r="R132" s="32"/>
      <c r="S132" s="79"/>
      <c r="T132" s="14"/>
      <c r="U132" s="14"/>
      <c r="V132" s="103"/>
      <c r="W132" s="107"/>
      <c r="X132" s="79">
        <v>1.0296000000000001</v>
      </c>
      <c r="Y132" s="14">
        <v>0.1351</v>
      </c>
      <c r="Z132" s="14">
        <v>0.9556</v>
      </c>
      <c r="AA132" s="116">
        <f t="shared" si="90"/>
        <v>-4.5641891891891779</v>
      </c>
      <c r="AB132" s="117">
        <f t="shared" si="91"/>
        <v>1.677260000000004</v>
      </c>
      <c r="AC132"/>
    </row>
    <row r="133" spans="1:29" x14ac:dyDescent="0.25">
      <c r="A133" s="73"/>
      <c r="B133" s="80" t="s">
        <v>45</v>
      </c>
      <c r="C133" s="75"/>
      <c r="D133" s="49"/>
      <c r="E133" s="11"/>
      <c r="F133" s="18">
        <f>GEOMEAN(F121:F132)</f>
        <v>0.99637262263146953</v>
      </c>
      <c r="G133" s="89"/>
      <c r="H133" s="93">
        <f>AVERAGE(H121:H132)</f>
        <v>-0.5711733333333342</v>
      </c>
      <c r="I133" s="49"/>
      <c r="J133" s="11"/>
      <c r="K133" s="18">
        <f>GEOMEAN(K121:K132)</f>
        <v>0.99115950466038338</v>
      </c>
      <c r="L133" s="22"/>
      <c r="M133" s="110">
        <f>AVERAGE(M121:M132)</f>
        <v>-0.78159499999999982</v>
      </c>
      <c r="N133" s="49"/>
      <c r="O133" s="11"/>
      <c r="P133" s="18">
        <f>GEOMEAN(P122:P132)</f>
        <v>0.99519771073289875</v>
      </c>
      <c r="Q133" s="29"/>
      <c r="R133" s="108">
        <f>AVERAGE(R121:R132)</f>
        <v>-1.7344450000000018</v>
      </c>
      <c r="S133" s="49"/>
      <c r="T133" s="11"/>
      <c r="U133" s="18">
        <f>GEOMEAN(U122:U132)</f>
        <v>0.93075442537918374</v>
      </c>
      <c r="V133" s="101"/>
      <c r="W133" s="105">
        <f>AVERAGE(W121:W132)</f>
        <v>-1.2565874999999997</v>
      </c>
      <c r="X133" s="49"/>
      <c r="Y133" s="11"/>
      <c r="Z133" s="18">
        <f>GEOMEAN(Z121:Z132)</f>
        <v>0.94637557688331664</v>
      </c>
      <c r="AA133" s="114"/>
      <c r="AB133" s="118">
        <f>AVERAGE(AB121:AB132)</f>
        <v>0.23804416666666781</v>
      </c>
      <c r="AC133"/>
    </row>
    <row r="134" spans="1:29" x14ac:dyDescent="0.25">
      <c r="A134" s="76"/>
      <c r="B134" s="81" t="s">
        <v>46</v>
      </c>
      <c r="C134" s="78"/>
      <c r="D134" s="79"/>
      <c r="E134" s="14"/>
      <c r="F134" s="19">
        <f>STDEV(F121:F132)</f>
        <v>2.2708128300436715E-3</v>
      </c>
      <c r="G134" s="91"/>
      <c r="H134" s="94">
        <f>STDEV(H121:H132)</f>
        <v>0.76546944714674936</v>
      </c>
      <c r="I134" s="79"/>
      <c r="J134" s="14"/>
      <c r="K134" s="19">
        <f>STDEV(K121:K132)</f>
        <v>2.603260318468813E-3</v>
      </c>
      <c r="L134" s="24"/>
      <c r="M134" s="111">
        <f>STDEV(M121:M132)</f>
        <v>0.48648196111029024</v>
      </c>
      <c r="N134" s="79"/>
      <c r="O134" s="14"/>
      <c r="P134" s="19">
        <f>STDEV(P122:P132)</f>
        <v>2.303620339089458E-3</v>
      </c>
      <c r="Q134" s="31"/>
      <c r="R134" s="109">
        <f>STDEV(R121:R132)</f>
        <v>1.5514541975468419</v>
      </c>
      <c r="S134" s="79"/>
      <c r="T134" s="14"/>
      <c r="U134" s="19">
        <f>STDEV(U122:U132)</f>
        <v>2.3099350640223643E-2</v>
      </c>
      <c r="V134" s="103"/>
      <c r="W134" s="106">
        <f>STDEV(W121:W132)</f>
        <v>3.2680133765058903</v>
      </c>
      <c r="X134" s="79"/>
      <c r="Y134" s="14"/>
      <c r="Z134" s="19">
        <f>STDEV(Z121:Z132)</f>
        <v>3.1986355992781837E-2</v>
      </c>
      <c r="AA134" s="116"/>
      <c r="AB134" s="119">
        <f>STDEV(AB121:AB132)</f>
        <v>1.518252842288605</v>
      </c>
      <c r="AC134"/>
    </row>
    <row r="135" spans="1:29" x14ac:dyDescent="0.25">
      <c r="A135" s="46" t="s">
        <v>25</v>
      </c>
      <c r="B135" s="47" t="s">
        <v>26</v>
      </c>
      <c r="C135" s="48">
        <v>2005</v>
      </c>
      <c r="D135" s="49">
        <v>0.97609999999999997</v>
      </c>
      <c r="E135" s="11">
        <v>-1.3749</v>
      </c>
      <c r="F135" s="11">
        <v>0.99719999999999998</v>
      </c>
      <c r="G135" s="89">
        <f t="shared" si="64"/>
        <v>-57.527196652719589</v>
      </c>
      <c r="H135" s="90">
        <f t="shared" ref="H135:H143" si="92">-(H$3-(D135*H$3+E135))</f>
        <v>-2.194669999999995</v>
      </c>
      <c r="I135" s="49">
        <v>1.0026999999999999</v>
      </c>
      <c r="J135" s="11">
        <v>-1.9864999999999999</v>
      </c>
      <c r="K135" s="11">
        <v>0.98850000000000005</v>
      </c>
      <c r="L135" s="22">
        <f>J135/(1-I135)</f>
        <v>735.74074074076123</v>
      </c>
      <c r="M135" s="23">
        <f t="shared" ref="M135:M136" si="93">-(M$3-(I135*M$3+J135))</f>
        <v>-1.9125200000000007</v>
      </c>
      <c r="N135" s="49">
        <v>0.96450000000000002</v>
      </c>
      <c r="O135" s="11">
        <v>-0.93979999999999997</v>
      </c>
      <c r="P135" s="11">
        <v>0.99399999999999999</v>
      </c>
      <c r="Q135" s="29">
        <f>O135/(1-N135)</f>
        <v>-26.473239436619735</v>
      </c>
      <c r="R135" s="30">
        <f t="shared" ref="R135:R136" si="94">-(R$3-(N135*R$3+O135))</f>
        <v>-2.4343499999999949</v>
      </c>
      <c r="S135" s="49">
        <v>0.95209999999999995</v>
      </c>
      <c r="T135" s="11">
        <v>0.82150000000000001</v>
      </c>
      <c r="U135" s="11">
        <v>0.90200000000000002</v>
      </c>
      <c r="V135" s="101">
        <f>T135/(1-S135)</f>
        <v>17.150313152400816</v>
      </c>
      <c r="W135" s="102">
        <f t="shared" ref="W135:W136" si="95">-(W$3-(S135*W$3+T135))</f>
        <v>-0.27062000000000097</v>
      </c>
      <c r="X135" s="49">
        <v>0.92430000000000001</v>
      </c>
      <c r="Y135" s="11">
        <v>0.33710000000000001</v>
      </c>
      <c r="Z135" s="11">
        <v>0.94210000000000005</v>
      </c>
      <c r="AA135" s="114">
        <f t="shared" ref="AA135:AA143" si="96">Y135/(1-X135)</f>
        <v>4.4531043593130786</v>
      </c>
      <c r="AB135" s="115">
        <f>-(AB$3-(X135*AB$3+Y135))</f>
        <v>-3.6068700000000007</v>
      </c>
      <c r="AC135"/>
    </row>
    <row r="136" spans="1:29" x14ac:dyDescent="0.25">
      <c r="A136" s="46"/>
      <c r="B136" s="47"/>
      <c r="C136" s="48">
        <v>2006</v>
      </c>
      <c r="D136" s="49">
        <v>1.0148999999999999</v>
      </c>
      <c r="E136" s="11">
        <v>-1.6403000000000001</v>
      </c>
      <c r="F136" s="11">
        <v>0.99339999999999995</v>
      </c>
      <c r="G136" s="89">
        <f t="shared" si="64"/>
        <v>110.0872483221483</v>
      </c>
      <c r="H136" s="90">
        <f t="shared" si="92"/>
        <v>-1.1292300000000068</v>
      </c>
      <c r="I136" s="49">
        <v>1.0430999999999999</v>
      </c>
      <c r="J136" s="11">
        <v>-2.0781000000000001</v>
      </c>
      <c r="K136" s="11">
        <v>0.99029999999999996</v>
      </c>
      <c r="L136" s="22">
        <f>J136/(1-I136)</f>
        <v>48.215777262181071</v>
      </c>
      <c r="M136" s="23">
        <f t="shared" si="93"/>
        <v>-0.89716000000000307</v>
      </c>
      <c r="N136" s="49">
        <v>1.014</v>
      </c>
      <c r="O136" s="11">
        <v>-1.6665000000000001</v>
      </c>
      <c r="P136" s="11">
        <v>0.99239999999999995</v>
      </c>
      <c r="Q136" s="29">
        <f>O136/(1-N136)</f>
        <v>119.03571428571419</v>
      </c>
      <c r="R136" s="30">
        <f t="shared" si="94"/>
        <v>-1.0771000000000015</v>
      </c>
      <c r="S136" s="49">
        <v>0.95579999999999998</v>
      </c>
      <c r="T136" s="11">
        <v>0.78159999999999996</v>
      </c>
      <c r="U136" s="11">
        <v>0.92759999999999998</v>
      </c>
      <c r="V136" s="101">
        <f>T136/(1-S136)</f>
        <v>17.68325791855203</v>
      </c>
      <c r="W136" s="102">
        <f t="shared" si="95"/>
        <v>-0.22616000000000014</v>
      </c>
      <c r="X136" s="49">
        <v>1.0029999999999999</v>
      </c>
      <c r="Y136" s="11">
        <v>-0.28220000000000001</v>
      </c>
      <c r="Z136" s="11">
        <v>0.96889999999999998</v>
      </c>
      <c r="AA136" s="114">
        <f t="shared" si="96"/>
        <v>94.066666666670073</v>
      </c>
      <c r="AB136" s="115">
        <f t="shared" ref="AB136:AB143" si="97">-(AB$3-(X136*AB$3+Y136))</f>
        <v>-0.12590000000000856</v>
      </c>
      <c r="AC136"/>
    </row>
    <row r="137" spans="1:29" x14ac:dyDescent="0.25">
      <c r="A137" s="46"/>
      <c r="B137" s="47"/>
      <c r="C137" s="48">
        <v>2007</v>
      </c>
      <c r="D137" s="49">
        <v>1.0763</v>
      </c>
      <c r="E137" s="11">
        <v>-2.0714000000000001</v>
      </c>
      <c r="F137" s="11">
        <v>0.98729999999999996</v>
      </c>
      <c r="G137" s="89">
        <f t="shared" si="64"/>
        <v>27.148099606815194</v>
      </c>
      <c r="H137" s="90">
        <f t="shared" si="92"/>
        <v>0.54569000000000045</v>
      </c>
      <c r="I137" s="49"/>
      <c r="J137" s="11"/>
      <c r="K137" s="11"/>
      <c r="L137" s="22"/>
      <c r="M137" s="23"/>
      <c r="N137" s="49"/>
      <c r="O137" s="11"/>
      <c r="P137" s="11"/>
      <c r="Q137" s="29"/>
      <c r="R137" s="30"/>
      <c r="S137" s="49"/>
      <c r="T137" s="11"/>
      <c r="U137" s="11"/>
      <c r="V137" s="101"/>
      <c r="W137" s="102"/>
      <c r="X137" s="49">
        <v>0.93869999999999998</v>
      </c>
      <c r="Y137" s="11">
        <v>-0.124</v>
      </c>
      <c r="Z137" s="11">
        <v>0.96199999999999997</v>
      </c>
      <c r="AA137" s="114">
        <f t="shared" si="96"/>
        <v>-2.0228384991843384</v>
      </c>
      <c r="AB137" s="115">
        <f t="shared" si="97"/>
        <v>-3.3177300000000045</v>
      </c>
      <c r="AC137"/>
    </row>
    <row r="138" spans="1:29" x14ac:dyDescent="0.25">
      <c r="A138" s="46"/>
      <c r="B138" s="47"/>
      <c r="C138" s="48">
        <v>2008</v>
      </c>
      <c r="D138" s="49">
        <v>1.004</v>
      </c>
      <c r="E138" s="11">
        <v>-0.89970000000000006</v>
      </c>
      <c r="F138" s="11">
        <v>0.99780000000000002</v>
      </c>
      <c r="G138" s="89">
        <f t="shared" si="64"/>
        <v>224.92499999999981</v>
      </c>
      <c r="H138" s="90">
        <f t="shared" si="92"/>
        <v>-0.76250000000000284</v>
      </c>
      <c r="I138" s="49"/>
      <c r="J138" s="11"/>
      <c r="K138" s="11"/>
      <c r="L138" s="22"/>
      <c r="M138" s="23"/>
      <c r="N138" s="49"/>
      <c r="O138" s="11"/>
      <c r="P138" s="11"/>
      <c r="Q138" s="29"/>
      <c r="R138" s="30"/>
      <c r="S138" s="49"/>
      <c r="T138" s="11"/>
      <c r="U138" s="11"/>
      <c r="V138" s="101"/>
      <c r="W138" s="102"/>
      <c r="X138" s="49">
        <v>0.93759999999999999</v>
      </c>
      <c r="Y138" s="11">
        <v>0.25240000000000001</v>
      </c>
      <c r="Z138" s="11">
        <v>0.96730000000000005</v>
      </c>
      <c r="AA138" s="114">
        <f t="shared" si="96"/>
        <v>4.0448717948717947</v>
      </c>
      <c r="AB138" s="115">
        <f t="shared" si="97"/>
        <v>-2.9986400000000017</v>
      </c>
      <c r="AC138"/>
    </row>
    <row r="139" spans="1:29" x14ac:dyDescent="0.25">
      <c r="A139" s="46"/>
      <c r="B139" s="47"/>
      <c r="C139" s="48">
        <v>2009</v>
      </c>
      <c r="D139" s="49">
        <v>1.0236000000000001</v>
      </c>
      <c r="E139" s="11">
        <v>-0.84609999999999996</v>
      </c>
      <c r="F139" s="11">
        <v>0.996</v>
      </c>
      <c r="G139" s="89">
        <f t="shared" si="64"/>
        <v>35.851694915254136</v>
      </c>
      <c r="H139" s="90">
        <f t="shared" si="92"/>
        <v>-3.6619999999999209E-2</v>
      </c>
      <c r="I139" s="49"/>
      <c r="J139" s="11"/>
      <c r="K139" s="11"/>
      <c r="L139" s="22"/>
      <c r="M139" s="23"/>
      <c r="N139" s="49"/>
      <c r="O139" s="11"/>
      <c r="P139" s="11"/>
      <c r="Q139" s="29"/>
      <c r="R139" s="30"/>
      <c r="S139" s="49"/>
      <c r="T139" s="11"/>
      <c r="U139" s="11"/>
      <c r="V139" s="101"/>
      <c r="W139" s="102"/>
      <c r="X139" s="49">
        <v>0.93510000000000004</v>
      </c>
      <c r="Y139" s="11">
        <v>0.26050000000000001</v>
      </c>
      <c r="Z139" s="11">
        <v>0.90249999999999997</v>
      </c>
      <c r="AA139" s="114">
        <f t="shared" si="96"/>
        <v>4.0138674884437622</v>
      </c>
      <c r="AB139" s="115">
        <f t="shared" si="97"/>
        <v>-3.1207899999999995</v>
      </c>
      <c r="AC139"/>
    </row>
    <row r="140" spans="1:29" x14ac:dyDescent="0.25">
      <c r="A140" s="46"/>
      <c r="B140" s="47"/>
      <c r="C140" s="48">
        <v>2010</v>
      </c>
      <c r="D140" s="49">
        <v>1.0255000000000001</v>
      </c>
      <c r="E140" s="11">
        <v>-1.1678999999999999</v>
      </c>
      <c r="F140" s="11">
        <v>0.99729999999999996</v>
      </c>
      <c r="G140" s="89">
        <f t="shared" si="64"/>
        <v>45.799999999999855</v>
      </c>
      <c r="H140" s="90">
        <f t="shared" si="92"/>
        <v>-0.29325000000000045</v>
      </c>
      <c r="I140" s="49"/>
      <c r="J140" s="11"/>
      <c r="K140" s="11"/>
      <c r="L140" s="22"/>
      <c r="M140" s="23"/>
      <c r="N140" s="49"/>
      <c r="O140" s="11"/>
      <c r="P140" s="11"/>
      <c r="Q140" s="29"/>
      <c r="R140" s="30"/>
      <c r="S140" s="49"/>
      <c r="T140" s="11"/>
      <c r="U140" s="11"/>
      <c r="V140" s="101"/>
      <c r="W140" s="102"/>
      <c r="X140" s="49">
        <v>0.9909</v>
      </c>
      <c r="Y140" s="11">
        <v>-0.47549999999999998</v>
      </c>
      <c r="Z140" s="11">
        <v>0.93310000000000004</v>
      </c>
      <c r="AA140" s="114">
        <f t="shared" si="96"/>
        <v>-52.25274725274727</v>
      </c>
      <c r="AB140" s="115">
        <f t="shared" si="97"/>
        <v>-0.94960999999999984</v>
      </c>
      <c r="AC140"/>
    </row>
    <row r="141" spans="1:29" x14ac:dyDescent="0.25">
      <c r="A141" s="46"/>
      <c r="B141" s="47"/>
      <c r="C141" s="48">
        <v>2011</v>
      </c>
      <c r="D141" s="49">
        <v>0.99770000000000003</v>
      </c>
      <c r="E141" s="11">
        <v>-0.64990000000000003</v>
      </c>
      <c r="F141" s="11">
        <v>0.99529999999999996</v>
      </c>
      <c r="G141" s="89">
        <f t="shared" si="64"/>
        <v>-282.56521739130818</v>
      </c>
      <c r="H141" s="90">
        <f t="shared" si="92"/>
        <v>-0.7287900000000036</v>
      </c>
      <c r="I141" s="49"/>
      <c r="J141" s="11"/>
      <c r="K141" s="11"/>
      <c r="L141" s="22"/>
      <c r="M141" s="23"/>
      <c r="N141" s="49"/>
      <c r="O141" s="11"/>
      <c r="P141" s="11"/>
      <c r="Q141" s="29"/>
      <c r="R141" s="30"/>
      <c r="S141" s="49"/>
      <c r="T141" s="11"/>
      <c r="U141" s="11"/>
      <c r="V141" s="101"/>
      <c r="W141" s="102"/>
      <c r="X141" s="49">
        <v>0.87690000000000001</v>
      </c>
      <c r="Y141" s="11">
        <v>0.80359999999999998</v>
      </c>
      <c r="Z141" s="11">
        <v>0.91790000000000005</v>
      </c>
      <c r="AA141" s="114">
        <f t="shared" si="96"/>
        <v>6.5280259951259145</v>
      </c>
      <c r="AB141" s="115">
        <f t="shared" si="97"/>
        <v>-5.6099099999999993</v>
      </c>
      <c r="AC141"/>
    </row>
    <row r="142" spans="1:29" x14ac:dyDescent="0.25">
      <c r="A142" s="46"/>
      <c r="B142" s="47"/>
      <c r="C142" s="48">
        <v>2012</v>
      </c>
      <c r="D142" s="49">
        <v>0.98980000000000001</v>
      </c>
      <c r="E142" s="11">
        <v>-0.43619999999999998</v>
      </c>
      <c r="F142" s="11">
        <v>0.99160000000000004</v>
      </c>
      <c r="G142" s="89">
        <f t="shared" si="64"/>
        <v>-42.764705882352992</v>
      </c>
      <c r="H142" s="90">
        <f t="shared" si="92"/>
        <v>-0.78605999999999909</v>
      </c>
      <c r="I142" s="49"/>
      <c r="J142" s="11"/>
      <c r="K142" s="11"/>
      <c r="L142" s="22"/>
      <c r="M142" s="23"/>
      <c r="N142" s="49"/>
      <c r="O142" s="11"/>
      <c r="P142" s="11"/>
      <c r="Q142" s="29"/>
      <c r="R142" s="30"/>
      <c r="S142" s="49"/>
      <c r="T142" s="11"/>
      <c r="U142" s="11"/>
      <c r="V142" s="101"/>
      <c r="W142" s="102"/>
      <c r="X142" s="49">
        <v>0.24410000000000001</v>
      </c>
      <c r="Y142" s="11">
        <v>8.0694999999999997</v>
      </c>
      <c r="Z142" s="11">
        <v>7.0499999999999993E-2</v>
      </c>
      <c r="AA142" s="114">
        <f t="shared" si="96"/>
        <v>10.675353882788729</v>
      </c>
      <c r="AB142" s="115">
        <f t="shared" si="97"/>
        <v>-31.312890000000003</v>
      </c>
      <c r="AC142"/>
    </row>
    <row r="143" spans="1:29" x14ac:dyDescent="0.25">
      <c r="A143" s="50"/>
      <c r="B143" s="51"/>
      <c r="C143" s="82">
        <v>2013</v>
      </c>
      <c r="D143" s="79">
        <v>1.0112000000000001</v>
      </c>
      <c r="E143" s="14">
        <v>-0.34129999999999999</v>
      </c>
      <c r="F143" s="14">
        <v>0.997</v>
      </c>
      <c r="G143" s="96">
        <f t="shared" si="64"/>
        <v>30.473214285714015</v>
      </c>
      <c r="H143" s="95">
        <f t="shared" si="92"/>
        <v>4.2860000000004561E-2</v>
      </c>
      <c r="I143" s="79"/>
      <c r="J143" s="14"/>
      <c r="K143" s="14"/>
      <c r="L143" s="24"/>
      <c r="M143" s="25"/>
      <c r="N143" s="79"/>
      <c r="O143" s="14"/>
      <c r="P143" s="14"/>
      <c r="Q143" s="31"/>
      <c r="R143" s="32"/>
      <c r="S143" s="79"/>
      <c r="T143" s="14"/>
      <c r="U143" s="14"/>
      <c r="V143" s="103"/>
      <c r="W143" s="107"/>
      <c r="X143" s="79">
        <v>0.46829999999999999</v>
      </c>
      <c r="Y143" s="14">
        <v>7.0465999999999998</v>
      </c>
      <c r="Z143" s="14">
        <v>9.4600000000000004E-2</v>
      </c>
      <c r="AA143" s="116">
        <f t="shared" si="96"/>
        <v>13.252962196727475</v>
      </c>
      <c r="AB143" s="117">
        <f t="shared" si="97"/>
        <v>-20.654969999999999</v>
      </c>
      <c r="AC143"/>
    </row>
    <row r="144" spans="1:29" x14ac:dyDescent="0.25">
      <c r="A144" s="73"/>
      <c r="B144" s="80" t="s">
        <v>45</v>
      </c>
      <c r="C144" s="75"/>
      <c r="D144" s="49"/>
      <c r="E144" s="11"/>
      <c r="F144" s="18">
        <f>GEOMEAN(F135:F143)</f>
        <v>0.99476129213129949</v>
      </c>
      <c r="G144" s="89"/>
      <c r="H144" s="97">
        <f>AVERAGE(H137:H143,H135)</f>
        <v>-0.5266674999999994</v>
      </c>
      <c r="I144" s="49"/>
      <c r="J144" s="11"/>
      <c r="K144" s="18">
        <f>GEOMEAN(K135:K143)</f>
        <v>0.98939959066092198</v>
      </c>
      <c r="L144" s="22"/>
      <c r="M144" s="110">
        <f>AVERAGE(M135:M143)</f>
        <v>-1.4048400000000019</v>
      </c>
      <c r="N144" s="49"/>
      <c r="O144" s="11"/>
      <c r="P144" s="18">
        <f>GEOMEAN(P135:P143)</f>
        <v>0.99319967780904961</v>
      </c>
      <c r="Q144" s="29"/>
      <c r="R144" s="108">
        <f>AVERAGE(R135:R143)</f>
        <v>-1.7557249999999982</v>
      </c>
      <c r="S144" s="49"/>
      <c r="T144" s="11"/>
      <c r="U144" s="18">
        <f>GEOMEAN(U135:U143)</f>
        <v>0.91471044598823725</v>
      </c>
      <c r="V144" s="101"/>
      <c r="W144" s="105">
        <f>AVERAGE(W135:W143)</f>
        <v>-0.24839000000000055</v>
      </c>
      <c r="X144" s="49"/>
      <c r="Y144" s="11"/>
      <c r="Z144" s="18">
        <f>GEOMEAN(Z135:Z141)</f>
        <v>0.94166747429211439</v>
      </c>
      <c r="AA144" s="114"/>
      <c r="AB144" s="118">
        <f>AVERAGE(AB135:AB141)</f>
        <v>-2.8184928571428594</v>
      </c>
      <c r="AC144"/>
    </row>
    <row r="145" spans="1:29" x14ac:dyDescent="0.25">
      <c r="A145" s="76"/>
      <c r="B145" s="81" t="s">
        <v>46</v>
      </c>
      <c r="C145" s="78"/>
      <c r="D145" s="79"/>
      <c r="E145" s="14"/>
      <c r="F145" s="19">
        <f>STDEV(F135:F143)</f>
        <v>3.4637407524236051E-3</v>
      </c>
      <c r="G145" s="91"/>
      <c r="H145" s="98">
        <f>STDEV(H137:H143,H135)</f>
        <v>0.82070786039073718</v>
      </c>
      <c r="I145" s="79"/>
      <c r="J145" s="14"/>
      <c r="K145" s="19">
        <f>STDEV(K135:K143)</f>
        <v>1.272792206135724E-3</v>
      </c>
      <c r="L145" s="24"/>
      <c r="M145" s="111">
        <f>STDEV(M135:M143)</f>
        <v>0.71796794134557074</v>
      </c>
      <c r="N145" s="79"/>
      <c r="O145" s="14"/>
      <c r="P145" s="19">
        <f>STDEV(P135:P143)</f>
        <v>1.1313708498985084E-3</v>
      </c>
      <c r="Q145" s="31"/>
      <c r="R145" s="109">
        <f>STDEV(R135:R143)</f>
        <v>0.95972067876543699</v>
      </c>
      <c r="S145" s="79"/>
      <c r="T145" s="14"/>
      <c r="U145" s="19">
        <f>STDEV(U135:U143)</f>
        <v>1.8101933598375586E-2</v>
      </c>
      <c r="V145" s="103"/>
      <c r="W145" s="106">
        <f>STDEV(W135:W143)</f>
        <v>3.1437967491554489E-2</v>
      </c>
      <c r="X145" s="79"/>
      <c r="Y145" s="14"/>
      <c r="Z145" s="19">
        <f>STDEV(Z135:Z141)</f>
        <v>2.5768114294331165E-2</v>
      </c>
      <c r="AA145" s="116"/>
      <c r="AB145" s="119">
        <f>STDEV(AB135:AB141)</f>
        <v>1.8041342288081381</v>
      </c>
      <c r="AC145"/>
    </row>
    <row r="146" spans="1:29" x14ac:dyDescent="0.25">
      <c r="A146" s="46" t="s">
        <v>27</v>
      </c>
      <c r="B146" s="47" t="s">
        <v>28</v>
      </c>
      <c r="C146" s="48">
        <v>2000</v>
      </c>
      <c r="D146" s="49">
        <v>0.97050000000000003</v>
      </c>
      <c r="E146" s="11">
        <v>0.45340000000000003</v>
      </c>
      <c r="F146" s="11">
        <v>0.99619999999999997</v>
      </c>
      <c r="G146" s="89">
        <f t="shared" si="64"/>
        <v>15.369491525423745</v>
      </c>
      <c r="H146" s="90">
        <f t="shared" ref="H146:H154" si="98">-(H$3-(D146*H$3+E146))</f>
        <v>-0.55844999999999345</v>
      </c>
      <c r="I146" s="49">
        <v>0.97070000000000001</v>
      </c>
      <c r="J146" s="11">
        <v>-0.1598</v>
      </c>
      <c r="K146" s="11">
        <v>0.98280000000000001</v>
      </c>
      <c r="L146" s="22">
        <f t="shared" ref="L146:L152" si="99">J146/(1-I146)</f>
        <v>-5.4539249146757696</v>
      </c>
      <c r="M146" s="23">
        <f t="shared" ref="M146:M152" si="100">-(M$3-(I146*M$3+J146))</f>
        <v>-0.96262000000000114</v>
      </c>
      <c r="N146" s="49">
        <v>0.98870000000000002</v>
      </c>
      <c r="O146" s="11">
        <v>0.79139999999999999</v>
      </c>
      <c r="P146" s="11">
        <v>0.99780000000000002</v>
      </c>
      <c r="Q146" s="29">
        <f t="shared" ref="Q146:Q152" si="101">O146/(1-N146)</f>
        <v>70.035398230088646</v>
      </c>
      <c r="R146" s="30">
        <f t="shared" ref="R146:R152" si="102">-(R$3-(N146*R$3+O146))</f>
        <v>0.31567000000000434</v>
      </c>
      <c r="S146" s="49">
        <v>1.0787</v>
      </c>
      <c r="T146" s="11">
        <v>8.1699999999999995E-2</v>
      </c>
      <c r="U146" s="11">
        <v>0.92369999999999997</v>
      </c>
      <c r="V146" s="101">
        <f t="shared" ref="V146:V152" si="103">T146/(1-S146)</f>
        <v>-1.0381194409148666</v>
      </c>
      <c r="W146" s="102">
        <f t="shared" ref="W146:W152" si="104">-(W$3-(S146*W$3+T146))</f>
        <v>1.8760600000000025</v>
      </c>
      <c r="X146" s="49">
        <v>1.0271999999999999</v>
      </c>
      <c r="Y146" s="11">
        <v>0.84140000000000004</v>
      </c>
      <c r="Z146" s="11">
        <v>0.90380000000000005</v>
      </c>
      <c r="AA146" s="114">
        <f t="shared" ref="AA146:AA154" si="105">Y146/(1-X146)</f>
        <v>-30.933823529411889</v>
      </c>
      <c r="AB146" s="115">
        <f>-(AB$3-(X146*AB$3+Y146))</f>
        <v>2.2585199999999972</v>
      </c>
      <c r="AC146"/>
    </row>
    <row r="147" spans="1:29" x14ac:dyDescent="0.25">
      <c r="A147" s="46"/>
      <c r="B147" s="47"/>
      <c r="C147" s="48">
        <v>2001</v>
      </c>
      <c r="D147" s="85">
        <v>0.76300000000000001</v>
      </c>
      <c r="E147" s="86">
        <v>0.35980000000000001</v>
      </c>
      <c r="F147" s="86">
        <v>0.99529999999999996</v>
      </c>
      <c r="G147" s="89">
        <f t="shared" si="64"/>
        <v>1.5181434599156118</v>
      </c>
      <c r="H147" s="90">
        <f t="shared" si="98"/>
        <v>-7.7692999999999977</v>
      </c>
      <c r="I147" s="49">
        <v>0.9798</v>
      </c>
      <c r="J147" s="11">
        <v>-0.1731</v>
      </c>
      <c r="K147" s="11">
        <v>0.98170000000000002</v>
      </c>
      <c r="L147" s="22">
        <f t="shared" si="99"/>
        <v>-8.569306930693072</v>
      </c>
      <c r="M147" s="23">
        <f t="shared" si="100"/>
        <v>-0.726580000000002</v>
      </c>
      <c r="N147" s="49">
        <v>0.96860000000000002</v>
      </c>
      <c r="O147" s="11">
        <v>0.82920000000000005</v>
      </c>
      <c r="P147" s="11">
        <v>0.99470000000000003</v>
      </c>
      <c r="Q147" s="29">
        <f t="shared" si="101"/>
        <v>26.407643312101925</v>
      </c>
      <c r="R147" s="30">
        <f t="shared" si="102"/>
        <v>-0.49273999999999774</v>
      </c>
      <c r="S147" s="49">
        <v>1.0752999999999999</v>
      </c>
      <c r="T147" s="11">
        <v>-0.28760000000000002</v>
      </c>
      <c r="U147" s="11">
        <v>0.87780000000000002</v>
      </c>
      <c r="V147" s="101">
        <f t="shared" si="103"/>
        <v>3.8193891102257678</v>
      </c>
      <c r="W147" s="102">
        <f t="shared" si="104"/>
        <v>1.4292399999999965</v>
      </c>
      <c r="X147" s="49">
        <v>0.9173</v>
      </c>
      <c r="Y147" s="11">
        <v>1.534</v>
      </c>
      <c r="Z147" s="11">
        <v>0.94089999999999996</v>
      </c>
      <c r="AA147" s="114">
        <f t="shared" si="105"/>
        <v>18.548972188633616</v>
      </c>
      <c r="AB147" s="115">
        <f t="shared" ref="AB147:AB154" si="106">-(AB$3-(X147*AB$3+Y147))</f>
        <v>-2.7746700000000004</v>
      </c>
      <c r="AC147"/>
    </row>
    <row r="148" spans="1:29" x14ac:dyDescent="0.25">
      <c r="A148" s="46"/>
      <c r="B148" s="47"/>
      <c r="C148" s="48">
        <v>2002</v>
      </c>
      <c r="D148" s="49">
        <v>0.95409999999999995</v>
      </c>
      <c r="E148" s="11">
        <v>0.24490000000000001</v>
      </c>
      <c r="F148" s="11">
        <v>0.99709999999999999</v>
      </c>
      <c r="G148" s="89">
        <f t="shared" si="64"/>
        <v>5.3355119825708002</v>
      </c>
      <c r="H148" s="90">
        <f t="shared" si="98"/>
        <v>-1.3294700000000006</v>
      </c>
      <c r="I148" s="49">
        <v>0.9556</v>
      </c>
      <c r="J148" s="11">
        <v>-0.20569999999999999</v>
      </c>
      <c r="K148" s="11">
        <v>0.98780000000000001</v>
      </c>
      <c r="L148" s="22">
        <f t="shared" si="99"/>
        <v>-4.6328828828828836</v>
      </c>
      <c r="M148" s="23">
        <f t="shared" si="100"/>
        <v>-1.4222600000000014</v>
      </c>
      <c r="N148" s="49">
        <v>0.96540000000000004</v>
      </c>
      <c r="O148" s="11">
        <v>0.30930000000000002</v>
      </c>
      <c r="P148" s="11">
        <v>0.99570000000000003</v>
      </c>
      <c r="Q148" s="29">
        <f t="shared" si="101"/>
        <v>8.9393063583815131</v>
      </c>
      <c r="R148" s="30">
        <f t="shared" si="102"/>
        <v>-1.147359999999999</v>
      </c>
      <c r="S148" s="49">
        <v>0.98880000000000001</v>
      </c>
      <c r="T148" s="11">
        <v>0.34939999999999999</v>
      </c>
      <c r="U148" s="11">
        <v>0.91159999999999997</v>
      </c>
      <c r="V148" s="101">
        <f t="shared" si="103"/>
        <v>31.196428571428605</v>
      </c>
      <c r="W148" s="102">
        <f t="shared" si="104"/>
        <v>9.4039999999999679E-2</v>
      </c>
      <c r="X148" s="49">
        <v>0.96120000000000005</v>
      </c>
      <c r="Y148" s="11">
        <v>0.86550000000000005</v>
      </c>
      <c r="Z148" s="11">
        <v>0.9617</v>
      </c>
      <c r="AA148" s="114">
        <f t="shared" si="105"/>
        <v>22.306701030927869</v>
      </c>
      <c r="AB148" s="115">
        <f t="shared" si="106"/>
        <v>-1.1559799999999996</v>
      </c>
      <c r="AC148"/>
    </row>
    <row r="149" spans="1:29" x14ac:dyDescent="0.25">
      <c r="A149" s="46"/>
      <c r="B149" s="47"/>
      <c r="C149" s="48">
        <v>2003</v>
      </c>
      <c r="D149" s="49">
        <v>0.99690000000000001</v>
      </c>
      <c r="E149" s="11">
        <v>0.4652</v>
      </c>
      <c r="F149" s="11">
        <v>0.99670000000000003</v>
      </c>
      <c r="G149" s="89">
        <f t="shared" si="64"/>
        <v>150.06451612903265</v>
      </c>
      <c r="H149" s="90">
        <f t="shared" si="98"/>
        <v>0.35887000000000313</v>
      </c>
      <c r="I149" s="49">
        <v>0.99850000000000005</v>
      </c>
      <c r="J149" s="11">
        <v>0.13719999999999999</v>
      </c>
      <c r="K149" s="11">
        <v>0.98519999999999996</v>
      </c>
      <c r="L149" s="22">
        <f t="shared" si="99"/>
        <v>91.466666666669965</v>
      </c>
      <c r="M149" s="23">
        <f t="shared" si="100"/>
        <v>9.6099999999999852E-2</v>
      </c>
      <c r="N149" s="49">
        <v>0.99409999999999998</v>
      </c>
      <c r="O149" s="11">
        <v>0.6754</v>
      </c>
      <c r="P149" s="11">
        <v>0.99580000000000002</v>
      </c>
      <c r="Q149" s="29">
        <f t="shared" si="101"/>
        <v>114.47457627118612</v>
      </c>
      <c r="R149" s="30">
        <f t="shared" si="102"/>
        <v>0.42701000000000278</v>
      </c>
      <c r="S149" s="49">
        <v>1.0920000000000001</v>
      </c>
      <c r="T149" s="11">
        <v>-0.59650000000000003</v>
      </c>
      <c r="U149" s="11">
        <v>0.90469999999999995</v>
      </c>
      <c r="V149" s="101">
        <f t="shared" si="103"/>
        <v>6.4836956521739078</v>
      </c>
      <c r="W149" s="102">
        <f t="shared" si="104"/>
        <v>1.5011000000000045</v>
      </c>
      <c r="X149" s="49">
        <v>0.9617</v>
      </c>
      <c r="Y149" s="11">
        <v>0.72160000000000002</v>
      </c>
      <c r="Z149" s="11">
        <v>0.91439999999999999</v>
      </c>
      <c r="AA149" s="114">
        <f t="shared" si="105"/>
        <v>18.840731070496084</v>
      </c>
      <c r="AB149" s="115">
        <f t="shared" si="106"/>
        <v>-1.2738299999999967</v>
      </c>
      <c r="AC149"/>
    </row>
    <row r="150" spans="1:29" x14ac:dyDescent="0.25">
      <c r="A150" s="46"/>
      <c r="B150" s="47"/>
      <c r="C150" s="48">
        <v>2004</v>
      </c>
      <c r="D150" s="49">
        <v>0.98750000000000004</v>
      </c>
      <c r="E150" s="11">
        <v>-0.25269999999999998</v>
      </c>
      <c r="F150" s="11">
        <v>0.99570000000000003</v>
      </c>
      <c r="G150" s="89">
        <f t="shared" si="64"/>
        <v>-20.216000000000069</v>
      </c>
      <c r="H150" s="90">
        <f t="shared" si="98"/>
        <v>-0.68144999999999811</v>
      </c>
      <c r="I150" s="49">
        <v>0.99109999999999998</v>
      </c>
      <c r="J150" s="11">
        <v>-0.65590000000000004</v>
      </c>
      <c r="K150" s="11">
        <v>0.98540000000000005</v>
      </c>
      <c r="L150" s="22">
        <f t="shared" si="99"/>
        <v>-73.696629213482993</v>
      </c>
      <c r="M150" s="23">
        <f t="shared" si="100"/>
        <v>-0.89976000000000056</v>
      </c>
      <c r="N150" s="49">
        <v>0.97860000000000003</v>
      </c>
      <c r="O150" s="11">
        <v>-9.1200000000000003E-2</v>
      </c>
      <c r="P150" s="11">
        <v>0.99450000000000005</v>
      </c>
      <c r="Q150" s="29">
        <f t="shared" si="101"/>
        <v>-4.2616822429906591</v>
      </c>
      <c r="R150" s="30">
        <f t="shared" si="102"/>
        <v>-0.99213999999999913</v>
      </c>
      <c r="S150" s="49">
        <v>1.0496000000000001</v>
      </c>
      <c r="T150" s="11">
        <v>-0.31790000000000002</v>
      </c>
      <c r="U150" s="11">
        <v>0.90449999999999997</v>
      </c>
      <c r="V150" s="101">
        <f t="shared" si="103"/>
        <v>6.4092741935483764</v>
      </c>
      <c r="W150" s="102">
        <f t="shared" si="104"/>
        <v>0.81297999999999959</v>
      </c>
      <c r="X150" s="49">
        <v>1.0163</v>
      </c>
      <c r="Y150" s="11">
        <v>0.53059999999999996</v>
      </c>
      <c r="Z150" s="11">
        <v>0.91949999999999998</v>
      </c>
      <c r="AA150" s="114">
        <f t="shared" si="105"/>
        <v>-32.552147239263839</v>
      </c>
      <c r="AB150" s="115">
        <f t="shared" si="106"/>
        <v>1.3798299999999983</v>
      </c>
      <c r="AC150"/>
    </row>
    <row r="151" spans="1:29" x14ac:dyDescent="0.25">
      <c r="A151" s="46"/>
      <c r="B151" s="47"/>
      <c r="C151" s="48">
        <v>2005</v>
      </c>
      <c r="D151" s="49">
        <v>0.96779999999999999</v>
      </c>
      <c r="E151" s="11">
        <v>-0.45839999999999997</v>
      </c>
      <c r="F151" s="11">
        <v>0.99670000000000003</v>
      </c>
      <c r="G151" s="89">
        <f t="shared" si="64"/>
        <v>-14.236024844720493</v>
      </c>
      <c r="H151" s="90">
        <f t="shared" si="98"/>
        <v>-1.5628600000000006</v>
      </c>
      <c r="I151" s="49">
        <v>0.99550000000000005</v>
      </c>
      <c r="J151" s="11">
        <v>-1.2484</v>
      </c>
      <c r="K151" s="11">
        <v>0.98609999999999998</v>
      </c>
      <c r="L151" s="22">
        <f t="shared" si="99"/>
        <v>-277.4222222222254</v>
      </c>
      <c r="M151" s="23">
        <f t="shared" si="100"/>
        <v>-1.371699999999997</v>
      </c>
      <c r="N151" s="49">
        <v>0.97609999999999997</v>
      </c>
      <c r="O151" s="11">
        <v>-0.37640000000000001</v>
      </c>
      <c r="P151" s="11">
        <v>0.99629999999999996</v>
      </c>
      <c r="Q151" s="29">
        <f t="shared" si="101"/>
        <v>-15.748953974895377</v>
      </c>
      <c r="R151" s="30">
        <f t="shared" si="102"/>
        <v>-1.3825900000000004</v>
      </c>
      <c r="S151" s="49">
        <v>1.0456000000000001</v>
      </c>
      <c r="T151" s="11">
        <v>-0.1615</v>
      </c>
      <c r="U151" s="11">
        <v>0.90429999999999999</v>
      </c>
      <c r="V151" s="101">
        <f t="shared" si="103"/>
        <v>3.5416666666666603</v>
      </c>
      <c r="W151" s="102">
        <f t="shared" si="104"/>
        <v>0.8781800000000004</v>
      </c>
      <c r="X151" s="49">
        <v>0.94030000000000002</v>
      </c>
      <c r="Y151" s="11">
        <v>0.73570000000000002</v>
      </c>
      <c r="Z151" s="11">
        <v>0.92900000000000005</v>
      </c>
      <c r="AA151" s="114">
        <f t="shared" si="105"/>
        <v>12.323283082077058</v>
      </c>
      <c r="AB151" s="115">
        <f t="shared" si="106"/>
        <v>-2.3746699999999947</v>
      </c>
      <c r="AC151"/>
    </row>
    <row r="152" spans="1:29" x14ac:dyDescent="0.25">
      <c r="A152" s="46"/>
      <c r="B152" s="47"/>
      <c r="C152" s="48">
        <v>2006</v>
      </c>
      <c r="D152" s="49">
        <v>1.0148999999999999</v>
      </c>
      <c r="E152" s="11">
        <v>-0.51</v>
      </c>
      <c r="F152" s="11">
        <v>0.99429999999999996</v>
      </c>
      <c r="G152" s="89">
        <f t="shared" si="64"/>
        <v>34.228187919463288</v>
      </c>
      <c r="H152" s="90">
        <f t="shared" si="98"/>
        <v>1.0699999999985721E-3</v>
      </c>
      <c r="I152" s="49">
        <v>1.0316000000000001</v>
      </c>
      <c r="J152" s="11">
        <v>-0.92830000000000001</v>
      </c>
      <c r="K152" s="11">
        <v>0.98540000000000005</v>
      </c>
      <c r="L152" s="22">
        <f t="shared" si="99"/>
        <v>29.376582278480946</v>
      </c>
      <c r="M152" s="23">
        <f t="shared" si="100"/>
        <v>-6.2459999999997962E-2</v>
      </c>
      <c r="N152" s="49">
        <v>1.0169999999999999</v>
      </c>
      <c r="O152" s="11">
        <v>-0.53590000000000004</v>
      </c>
      <c r="P152" s="11">
        <v>0.99280000000000002</v>
      </c>
      <c r="Q152" s="29">
        <f t="shared" si="101"/>
        <v>31.523529411764887</v>
      </c>
      <c r="R152" s="30">
        <f t="shared" si="102"/>
        <v>0.17980000000000018</v>
      </c>
      <c r="S152" s="49">
        <v>1.0548999999999999</v>
      </c>
      <c r="T152" s="11">
        <v>-0.15939999999999999</v>
      </c>
      <c r="U152" s="11">
        <v>0.90080000000000005</v>
      </c>
      <c r="V152" s="101">
        <f t="shared" si="103"/>
        <v>2.9034608378870699</v>
      </c>
      <c r="W152" s="102">
        <f t="shared" si="104"/>
        <v>1.0923199999999973</v>
      </c>
      <c r="X152" s="49">
        <v>1.0396000000000001</v>
      </c>
      <c r="Y152" s="11">
        <v>0.17660000000000001</v>
      </c>
      <c r="Z152" s="11">
        <v>0.95289999999999997</v>
      </c>
      <c r="AA152" s="114">
        <f t="shared" si="105"/>
        <v>-4.4595959595959505</v>
      </c>
      <c r="AB152" s="115">
        <f t="shared" si="106"/>
        <v>2.239760000000004</v>
      </c>
      <c r="AC152"/>
    </row>
    <row r="153" spans="1:29" x14ac:dyDescent="0.25">
      <c r="A153" s="46"/>
      <c r="B153" s="47"/>
      <c r="C153" s="48">
        <v>2007</v>
      </c>
      <c r="D153" s="49">
        <v>1.0106999999999999</v>
      </c>
      <c r="E153" s="11">
        <v>-0.6633</v>
      </c>
      <c r="F153" s="11">
        <v>0.9909</v>
      </c>
      <c r="G153" s="89">
        <f t="shared" si="64"/>
        <v>61.990654205607875</v>
      </c>
      <c r="H153" s="90">
        <f t="shared" si="98"/>
        <v>-0.29628999999999905</v>
      </c>
      <c r="I153" s="49"/>
      <c r="J153" s="11"/>
      <c r="K153" s="11"/>
      <c r="L153" s="22"/>
      <c r="M153" s="23"/>
      <c r="N153" s="49"/>
      <c r="O153" s="11"/>
      <c r="P153" s="11"/>
      <c r="Q153" s="29"/>
      <c r="R153" s="30"/>
      <c r="S153" s="49"/>
      <c r="T153" s="11"/>
      <c r="U153" s="11"/>
      <c r="V153" s="101"/>
      <c r="W153" s="102"/>
      <c r="X153" s="49">
        <v>0.90459999999999996</v>
      </c>
      <c r="Y153" s="11">
        <v>1.0666</v>
      </c>
      <c r="Z153" s="11">
        <v>0.95109999999999995</v>
      </c>
      <c r="AA153" s="114">
        <f t="shared" si="105"/>
        <v>11.180293501048213</v>
      </c>
      <c r="AB153" s="115">
        <f t="shared" si="106"/>
        <v>-3.9037399999999991</v>
      </c>
      <c r="AC153"/>
    </row>
    <row r="154" spans="1:29" x14ac:dyDescent="0.25">
      <c r="A154" s="50"/>
      <c r="B154" s="51"/>
      <c r="C154" s="82">
        <v>2008</v>
      </c>
      <c r="D154" s="79">
        <v>0.98740000000000006</v>
      </c>
      <c r="E154" s="14">
        <v>-0.5696</v>
      </c>
      <c r="F154" s="14">
        <v>0.99690000000000001</v>
      </c>
      <c r="G154" s="96">
        <f t="shared" si="64"/>
        <v>-45.206349206349408</v>
      </c>
      <c r="H154" s="95">
        <f t="shared" si="98"/>
        <v>-1.0017799999999966</v>
      </c>
      <c r="I154" s="79"/>
      <c r="J154" s="14"/>
      <c r="K154" s="14"/>
      <c r="L154" s="24"/>
      <c r="M154" s="26"/>
      <c r="N154" s="79"/>
      <c r="O154" s="14"/>
      <c r="P154" s="14"/>
      <c r="Q154" s="31"/>
      <c r="R154" s="33"/>
      <c r="S154" s="79"/>
      <c r="T154" s="14"/>
      <c r="U154" s="14"/>
      <c r="V154" s="103"/>
      <c r="W154" s="104"/>
      <c r="X154" s="79">
        <v>1.0027999999999999</v>
      </c>
      <c r="Y154" s="14">
        <v>0.17610000000000001</v>
      </c>
      <c r="Z154" s="14">
        <v>0.90100000000000002</v>
      </c>
      <c r="AA154" s="116">
        <f t="shared" si="105"/>
        <v>-62.892857142859086</v>
      </c>
      <c r="AB154" s="117">
        <f t="shared" si="106"/>
        <v>0.32197999999999638</v>
      </c>
      <c r="AC154"/>
    </row>
    <row r="155" spans="1:29" x14ac:dyDescent="0.25">
      <c r="A155" s="73"/>
      <c r="B155" s="80" t="s">
        <v>45</v>
      </c>
      <c r="C155" s="75"/>
      <c r="D155" s="49"/>
      <c r="E155" s="11"/>
      <c r="F155" s="18">
        <f>AVERAGE(F148:F154,F146)</f>
        <v>0.99556250000000002</v>
      </c>
      <c r="G155" s="89"/>
      <c r="H155" s="93">
        <f>AVERAGE(H148:H154,H146)</f>
        <v>-0.63379499999999833</v>
      </c>
      <c r="I155" s="49"/>
      <c r="J155" s="11"/>
      <c r="K155" s="18">
        <f>AVERAGE(K148:K154,K146)</f>
        <v>0.98545000000000005</v>
      </c>
      <c r="L155" s="22"/>
      <c r="M155" s="110">
        <f>AVERAGE(M148:M154,M146)</f>
        <v>-0.77044999999999975</v>
      </c>
      <c r="N155" s="49"/>
      <c r="O155" s="11"/>
      <c r="P155" s="18">
        <f>AVERAGE(P148:P154,P146)</f>
        <v>0.99548333333333339</v>
      </c>
      <c r="Q155" s="29"/>
      <c r="R155" s="108">
        <f>AVERAGE(R148:R154,R146)</f>
        <v>-0.43326833333333187</v>
      </c>
      <c r="S155" s="49"/>
      <c r="T155" s="11"/>
      <c r="U155" s="18">
        <f>AVERAGE(U148:U154,U146)</f>
        <v>0.90826666666666667</v>
      </c>
      <c r="V155" s="101"/>
      <c r="W155" s="105">
        <f>AVERAGE(W148:W154,W146)</f>
        <v>1.0424466666666674</v>
      </c>
      <c r="X155" s="49"/>
      <c r="Y155" s="11"/>
      <c r="Z155" s="18">
        <f>AVERAGE(Z148:Z154,Z146)</f>
        <v>0.92917500000000008</v>
      </c>
      <c r="AA155" s="114"/>
      <c r="AB155" s="118">
        <f>AVERAGE(AB148:AB154,AB146)</f>
        <v>-0.31351624999999927</v>
      </c>
      <c r="AC155"/>
    </row>
    <row r="156" spans="1:29" x14ac:dyDescent="0.25">
      <c r="A156" s="76"/>
      <c r="B156" s="81" t="s">
        <v>46</v>
      </c>
      <c r="C156" s="78"/>
      <c r="D156" s="79"/>
      <c r="E156" s="14"/>
      <c r="F156" s="19">
        <f>STDEV(F148:F154,F146)</f>
        <v>2.0873342534712329E-3</v>
      </c>
      <c r="G156" s="91"/>
      <c r="H156" s="94">
        <f>STDEV(H148:H154,H146)</f>
        <v>0.65387125246488753</v>
      </c>
      <c r="I156" s="79"/>
      <c r="J156" s="14"/>
      <c r="K156" s="19">
        <f>STDEV(K148:K154,K146)</f>
        <v>1.6146206984923731E-3</v>
      </c>
      <c r="L156" s="24"/>
      <c r="M156" s="111">
        <f>STDEV(M148:M154,M146)</f>
        <v>0.64686427729470442</v>
      </c>
      <c r="N156" s="79"/>
      <c r="O156" s="14"/>
      <c r="P156" s="19">
        <f>STDEV(P148:P154,P146)</f>
        <v>1.6940090515303163E-3</v>
      </c>
      <c r="Q156" s="31"/>
      <c r="R156" s="109">
        <f>STDEV(R148:R154,R146)</f>
        <v>0.82465948054737648</v>
      </c>
      <c r="S156" s="79"/>
      <c r="T156" s="14"/>
      <c r="U156" s="19">
        <f>STDEV(U148:U154,U146)</f>
        <v>8.3389847503557886E-3</v>
      </c>
      <c r="V156" s="103"/>
      <c r="W156" s="106">
        <f>STDEV(W148:W154,W146)</f>
        <v>0.61430857284158791</v>
      </c>
      <c r="X156" s="79"/>
      <c r="Y156" s="14"/>
      <c r="Z156" s="19">
        <f>STDEV(Z148:Z154,Z146)</f>
        <v>2.3455474536113838E-2</v>
      </c>
      <c r="AA156" s="116"/>
      <c r="AB156" s="119">
        <f>STDEV(AB148:AB154,AB146)</f>
        <v>2.2416790936065079</v>
      </c>
      <c r="AC156"/>
    </row>
    <row r="157" spans="1:29" x14ac:dyDescent="0.25">
      <c r="A157" s="46" t="s">
        <v>29</v>
      </c>
      <c r="B157" s="47" t="s">
        <v>30</v>
      </c>
      <c r="C157" s="48">
        <v>2000</v>
      </c>
      <c r="D157" s="49">
        <v>0.94499999999999995</v>
      </c>
      <c r="E157" s="11">
        <v>1.306</v>
      </c>
      <c r="F157" s="11">
        <v>0.99399999999999999</v>
      </c>
      <c r="G157" s="89">
        <f t="shared" si="64"/>
        <v>23.745454545454525</v>
      </c>
      <c r="H157" s="90">
        <f t="shared" ref="H157:H170" si="107">(H$3-(D157*H$3+E157))</f>
        <v>0.58050000000000068</v>
      </c>
      <c r="I157" s="49">
        <v>0.91900000000000004</v>
      </c>
      <c r="J157" s="11">
        <v>0.28599999999999998</v>
      </c>
      <c r="K157" s="11">
        <v>0.97299999999999998</v>
      </c>
      <c r="L157" s="22">
        <f t="shared" ref="L157:L163" si="108">J157/(1-I157)</f>
        <v>3.5308641975308657</v>
      </c>
      <c r="M157" s="23">
        <f t="shared" ref="M157:M163" si="109">(M$3-(I157*M$3+J157))</f>
        <v>1.9333999999999989</v>
      </c>
      <c r="N157" s="49">
        <v>1.002</v>
      </c>
      <c r="O157" s="11">
        <v>2.0739999999999998</v>
      </c>
      <c r="P157" s="11">
        <v>0.997</v>
      </c>
      <c r="Q157" s="29">
        <f t="shared" ref="Q157:Q163" si="110">O157/(1-N157)</f>
        <v>-1036.9999999999991</v>
      </c>
      <c r="R157" s="30">
        <f t="shared" ref="R157:R163" si="111">(R$3-(N157*R$3+O157))</f>
        <v>-2.1582000000000008</v>
      </c>
      <c r="S157" s="49">
        <v>1.1178999999999999</v>
      </c>
      <c r="T157" s="11">
        <v>0.15</v>
      </c>
      <c r="U157" s="11">
        <v>0.873</v>
      </c>
      <c r="V157" s="101">
        <f t="shared" ref="V157:V163" si="112">T157/(1-S157)</f>
        <v>-1.2722646310432582</v>
      </c>
      <c r="W157" s="102">
        <f t="shared" ref="W157:W163" si="113">(W$3-(S157*W$3+T157))</f>
        <v>-2.8381199999999964</v>
      </c>
      <c r="X157" s="49">
        <v>0.99</v>
      </c>
      <c r="Y157" s="11">
        <v>1.1990000000000001</v>
      </c>
      <c r="Z157" s="11">
        <v>0.85599999999999998</v>
      </c>
      <c r="AA157" s="114">
        <f t="shared" ref="AA157:AA170" si="114">Y157/(1-X157)</f>
        <v>119.89999999999991</v>
      </c>
      <c r="AB157" s="115">
        <f>-(AB$3-(X157*AB$3+Y157))</f>
        <v>0.67799999999999727</v>
      </c>
      <c r="AC157"/>
    </row>
    <row r="158" spans="1:29" x14ac:dyDescent="0.25">
      <c r="A158" s="46"/>
      <c r="B158" s="47"/>
      <c r="C158" s="48">
        <v>2001</v>
      </c>
      <c r="D158" s="49">
        <v>0.99490000000000001</v>
      </c>
      <c r="E158" s="11">
        <v>0.54279999999999995</v>
      </c>
      <c r="F158" s="11">
        <v>0.98519999999999996</v>
      </c>
      <c r="G158" s="89">
        <f t="shared" si="64"/>
        <v>106.43137254901974</v>
      </c>
      <c r="H158" s="90">
        <f t="shared" si="107"/>
        <v>-0.36787000000000347</v>
      </c>
      <c r="I158" s="49">
        <v>0.9889</v>
      </c>
      <c r="J158" s="11">
        <v>1.6899999999999998E-2</v>
      </c>
      <c r="K158" s="11">
        <v>0.97060000000000002</v>
      </c>
      <c r="L158" s="22">
        <f t="shared" si="108"/>
        <v>1.5225225225225225</v>
      </c>
      <c r="M158" s="23">
        <f t="shared" si="109"/>
        <v>0.28724000000000061</v>
      </c>
      <c r="N158" s="49">
        <v>0.98370000000000002</v>
      </c>
      <c r="O158" s="11">
        <v>1.5555000000000001</v>
      </c>
      <c r="P158" s="11">
        <v>0.99180000000000001</v>
      </c>
      <c r="Q158" s="29">
        <f t="shared" si="110"/>
        <v>95.429447852760859</v>
      </c>
      <c r="R158" s="30">
        <f t="shared" si="111"/>
        <v>-0.86927000000000021</v>
      </c>
      <c r="S158" s="49">
        <v>1.1268</v>
      </c>
      <c r="T158" s="11">
        <v>-0.12759999999999999</v>
      </c>
      <c r="U158" s="11">
        <v>0.83689999999999998</v>
      </c>
      <c r="V158" s="101">
        <f t="shared" si="112"/>
        <v>1.006309148264984</v>
      </c>
      <c r="W158" s="102">
        <f t="shared" si="113"/>
        <v>-2.7634399999999992</v>
      </c>
      <c r="X158" s="49">
        <v>0.94720000000000004</v>
      </c>
      <c r="Y158" s="11">
        <v>0.98719999999999997</v>
      </c>
      <c r="Z158" s="11">
        <v>0.93279999999999996</v>
      </c>
      <c r="AA158" s="114">
        <f t="shared" si="114"/>
        <v>18.69696969696971</v>
      </c>
      <c r="AB158" s="115">
        <f t="shared" ref="AB158:AB170" si="115">-(AB$3-(X158*AB$3+Y158))</f>
        <v>-1.7636799999999937</v>
      </c>
      <c r="AC158"/>
    </row>
    <row r="159" spans="1:29" x14ac:dyDescent="0.25">
      <c r="A159" s="46"/>
      <c r="B159" s="47"/>
      <c r="C159" s="48">
        <v>2002</v>
      </c>
      <c r="D159" s="49">
        <v>0.94350000000000001</v>
      </c>
      <c r="E159" s="11">
        <v>0.19470000000000001</v>
      </c>
      <c r="F159" s="11">
        <v>0.99399999999999999</v>
      </c>
      <c r="G159" s="89">
        <f t="shared" si="64"/>
        <v>3.4460176991150449</v>
      </c>
      <c r="H159" s="90">
        <f t="shared" si="107"/>
        <v>1.7432500000000033</v>
      </c>
      <c r="I159" s="49">
        <v>0.95199999999999996</v>
      </c>
      <c r="J159" s="11">
        <v>-0.8367</v>
      </c>
      <c r="K159" s="11">
        <v>0.97889999999999999</v>
      </c>
      <c r="L159" s="22">
        <f t="shared" si="108"/>
        <v>-17.431249999999984</v>
      </c>
      <c r="M159" s="23">
        <f t="shared" si="109"/>
        <v>2.1519000000000013</v>
      </c>
      <c r="N159" s="49">
        <v>0.97040000000000004</v>
      </c>
      <c r="O159" s="11">
        <v>0.55649999999999999</v>
      </c>
      <c r="P159" s="11">
        <v>0.99039999999999995</v>
      </c>
      <c r="Q159" s="29">
        <f t="shared" si="110"/>
        <v>18.800675675675702</v>
      </c>
      <c r="R159" s="30">
        <f t="shared" si="111"/>
        <v>0.68965999999999639</v>
      </c>
      <c r="S159" s="49">
        <v>0.99739999999999995</v>
      </c>
      <c r="T159" s="11">
        <v>1.2801</v>
      </c>
      <c r="U159" s="11">
        <v>0.82930000000000004</v>
      </c>
      <c r="V159" s="101">
        <f t="shared" si="112"/>
        <v>492.346153846145</v>
      </c>
      <c r="W159" s="102">
        <f t="shared" si="113"/>
        <v>-1.2208199999999998</v>
      </c>
      <c r="X159" s="49">
        <v>0.95340000000000003</v>
      </c>
      <c r="Y159" s="11">
        <v>0.96630000000000005</v>
      </c>
      <c r="Z159" s="11">
        <v>0.9345</v>
      </c>
      <c r="AA159" s="114">
        <f t="shared" si="114"/>
        <v>20.736051502145934</v>
      </c>
      <c r="AB159" s="115">
        <f t="shared" si="115"/>
        <v>-1.4615599999999986</v>
      </c>
      <c r="AC159"/>
    </row>
    <row r="160" spans="1:29" x14ac:dyDescent="0.25">
      <c r="A160" s="46"/>
      <c r="B160" s="47"/>
      <c r="C160" s="48">
        <v>2003</v>
      </c>
      <c r="D160" s="49">
        <v>0.97870000000000001</v>
      </c>
      <c r="E160" s="11">
        <v>0.58350000000000002</v>
      </c>
      <c r="F160" s="11">
        <v>0.99519999999999997</v>
      </c>
      <c r="G160" s="89">
        <f t="shared" si="64"/>
        <v>27.394366197183118</v>
      </c>
      <c r="H160" s="90">
        <f t="shared" si="107"/>
        <v>0.14708999999999861</v>
      </c>
      <c r="I160" s="49">
        <v>0.98419999999999996</v>
      </c>
      <c r="J160" s="11">
        <v>-0.1825</v>
      </c>
      <c r="K160" s="11">
        <v>0.97919999999999996</v>
      </c>
      <c r="L160" s="22">
        <f t="shared" si="108"/>
        <v>-11.550632911392379</v>
      </c>
      <c r="M160" s="23">
        <f t="shared" si="109"/>
        <v>0.6154200000000003</v>
      </c>
      <c r="N160" s="49">
        <v>0.98770000000000002</v>
      </c>
      <c r="O160" s="11">
        <v>1.2182999999999999</v>
      </c>
      <c r="P160" s="11">
        <v>0.99390000000000001</v>
      </c>
      <c r="Q160" s="29">
        <f t="shared" si="110"/>
        <v>99.048780487805047</v>
      </c>
      <c r="R160" s="30">
        <f t="shared" si="111"/>
        <v>-0.70047000000000281</v>
      </c>
      <c r="S160" s="49">
        <v>1.1128</v>
      </c>
      <c r="T160" s="11">
        <v>2.4299999999999999E-2</v>
      </c>
      <c r="U160" s="11">
        <v>0.86150000000000004</v>
      </c>
      <c r="V160" s="101">
        <f t="shared" si="112"/>
        <v>-0.21542553191489358</v>
      </c>
      <c r="W160" s="102">
        <f t="shared" si="113"/>
        <v>-2.5961400000000019</v>
      </c>
      <c r="X160" s="49">
        <v>1.0226</v>
      </c>
      <c r="Y160" s="11">
        <v>-9.6100000000000005E-2</v>
      </c>
      <c r="Z160" s="11">
        <v>0.88090000000000002</v>
      </c>
      <c r="AA160" s="114">
        <f t="shared" si="114"/>
        <v>4.2522123893805404</v>
      </c>
      <c r="AB160" s="115">
        <f t="shared" si="115"/>
        <v>1.0813599999999965</v>
      </c>
      <c r="AC160"/>
    </row>
    <row r="161" spans="1:29" x14ac:dyDescent="0.25">
      <c r="A161" s="46"/>
      <c r="B161" s="47"/>
      <c r="C161" s="48">
        <v>2004</v>
      </c>
      <c r="D161" s="49">
        <v>0.96879999999999999</v>
      </c>
      <c r="E161" s="11">
        <v>-0.13270000000000001</v>
      </c>
      <c r="F161" s="11">
        <v>0.99270000000000003</v>
      </c>
      <c r="G161" s="89">
        <f t="shared" si="64"/>
        <v>-4.2532051282051277</v>
      </c>
      <c r="H161" s="90">
        <f t="shared" si="107"/>
        <v>1.2028600000000012</v>
      </c>
      <c r="I161" s="49">
        <v>0.97750000000000004</v>
      </c>
      <c r="J161" s="11">
        <v>-1.1144000000000001</v>
      </c>
      <c r="K161" s="11">
        <v>0.97940000000000005</v>
      </c>
      <c r="L161" s="22">
        <f t="shared" si="108"/>
        <v>-49.528888888888972</v>
      </c>
      <c r="M161" s="23">
        <f t="shared" si="109"/>
        <v>1.7308999999999983</v>
      </c>
      <c r="N161" s="49">
        <v>0.97819999999999996</v>
      </c>
      <c r="O161" s="11">
        <v>0.35620000000000002</v>
      </c>
      <c r="P161" s="11">
        <v>0.9909</v>
      </c>
      <c r="Q161" s="29">
        <f t="shared" si="110"/>
        <v>16.339449541284374</v>
      </c>
      <c r="R161" s="30">
        <f t="shared" si="111"/>
        <v>0.5615799999999993</v>
      </c>
      <c r="S161" s="49">
        <v>1.131</v>
      </c>
      <c r="T161" s="11">
        <v>-0.1797</v>
      </c>
      <c r="U161" s="11">
        <v>0.88</v>
      </c>
      <c r="V161" s="101">
        <f t="shared" si="112"/>
        <v>1.3717557251908397</v>
      </c>
      <c r="W161" s="102">
        <f t="shared" si="113"/>
        <v>-2.8070999999999984</v>
      </c>
      <c r="X161" s="49">
        <v>0.94650000000000001</v>
      </c>
      <c r="Y161" s="11">
        <v>1.0972</v>
      </c>
      <c r="Z161" s="11">
        <v>0.98699999999999999</v>
      </c>
      <c r="AA161" s="114">
        <f t="shared" si="114"/>
        <v>20.508411214953274</v>
      </c>
      <c r="AB161" s="115">
        <f t="shared" si="115"/>
        <v>-1.6901499999999956</v>
      </c>
      <c r="AC161"/>
    </row>
    <row r="162" spans="1:29" x14ac:dyDescent="0.25">
      <c r="A162" s="46"/>
      <c r="B162" s="47"/>
      <c r="C162" s="48">
        <v>2005</v>
      </c>
      <c r="D162" s="49">
        <v>0.97130000000000005</v>
      </c>
      <c r="E162" s="11">
        <v>-0.58299999999999996</v>
      </c>
      <c r="F162" s="11">
        <v>0.99170000000000003</v>
      </c>
      <c r="G162" s="89">
        <f t="shared" ref="G162:G175" si="116">E162/(1-D162)</f>
        <v>-20.313588850174252</v>
      </c>
      <c r="H162" s="90">
        <f t="shared" si="107"/>
        <v>1.5674099999999953</v>
      </c>
      <c r="I162" s="49">
        <v>0.99180000000000001</v>
      </c>
      <c r="J162" s="11">
        <v>-1.8122</v>
      </c>
      <c r="K162" s="11">
        <v>0.97009999999999996</v>
      </c>
      <c r="L162" s="22">
        <f t="shared" si="108"/>
        <v>-221.0000000000004</v>
      </c>
      <c r="M162" s="23">
        <f t="shared" si="109"/>
        <v>2.03688</v>
      </c>
      <c r="N162" s="49">
        <v>0.99339999999999995</v>
      </c>
      <c r="O162" s="11">
        <v>-0.1275</v>
      </c>
      <c r="P162" s="11">
        <v>0.98870000000000002</v>
      </c>
      <c r="Q162" s="29">
        <f t="shared" si="110"/>
        <v>-19.318181818181671</v>
      </c>
      <c r="R162" s="30">
        <f t="shared" si="111"/>
        <v>0.40536000000000172</v>
      </c>
      <c r="S162" s="49">
        <v>1.1383000000000001</v>
      </c>
      <c r="T162" s="11">
        <v>1.3100000000000001E-2</v>
      </c>
      <c r="U162" s="11">
        <v>0.85470000000000002</v>
      </c>
      <c r="V162" s="101">
        <f t="shared" si="112"/>
        <v>-9.4721619667389678E-2</v>
      </c>
      <c r="W162" s="102">
        <f t="shared" si="113"/>
        <v>-3.1663400000000053</v>
      </c>
      <c r="X162" s="49">
        <v>0.98060000000000003</v>
      </c>
      <c r="Y162" s="11">
        <v>0.59050000000000002</v>
      </c>
      <c r="Z162" s="11">
        <v>0.86990000000000001</v>
      </c>
      <c r="AA162" s="114">
        <f t="shared" si="114"/>
        <v>30.43814432989695</v>
      </c>
      <c r="AB162" s="115">
        <f t="shared" si="115"/>
        <v>-0.42023999999999972</v>
      </c>
      <c r="AC162"/>
    </row>
    <row r="163" spans="1:29" x14ac:dyDescent="0.25">
      <c r="A163" s="46"/>
      <c r="B163" s="47"/>
      <c r="C163" s="48">
        <v>2006</v>
      </c>
      <c r="D163" s="49">
        <v>1.0021</v>
      </c>
      <c r="E163" s="11">
        <v>-0.20660000000000001</v>
      </c>
      <c r="F163" s="11">
        <v>0.9899</v>
      </c>
      <c r="G163" s="89">
        <f t="shared" si="116"/>
        <v>98.38095238095282</v>
      </c>
      <c r="H163" s="90">
        <f t="shared" si="107"/>
        <v>0.13457000000000363</v>
      </c>
      <c r="I163" s="49">
        <v>1.0250999999999999</v>
      </c>
      <c r="J163" s="11">
        <v>-1.2198</v>
      </c>
      <c r="K163" s="11">
        <v>0.9708</v>
      </c>
      <c r="L163" s="22">
        <f t="shared" si="108"/>
        <v>48.597609561753181</v>
      </c>
      <c r="M163" s="23">
        <f t="shared" si="109"/>
        <v>0.53206000000000131</v>
      </c>
      <c r="N163" s="49">
        <v>1.0170999999999999</v>
      </c>
      <c r="O163" s="11">
        <v>-2.2200000000000001E-2</v>
      </c>
      <c r="P163" s="11">
        <v>0.9909</v>
      </c>
      <c r="Q163" s="29">
        <f t="shared" si="110"/>
        <v>1.298245614035096</v>
      </c>
      <c r="R163" s="30">
        <f t="shared" si="111"/>
        <v>-0.69771000000000072</v>
      </c>
      <c r="S163" s="49">
        <v>1.1165</v>
      </c>
      <c r="T163" s="11">
        <v>1.04E-2</v>
      </c>
      <c r="U163" s="11">
        <v>0.85799999999999998</v>
      </c>
      <c r="V163" s="101">
        <f t="shared" si="112"/>
        <v>-8.9270386266094376E-2</v>
      </c>
      <c r="W163" s="102">
        <f t="shared" si="113"/>
        <v>-2.6666000000000025</v>
      </c>
      <c r="X163" s="49">
        <v>0.94950000000000001</v>
      </c>
      <c r="Y163" s="11">
        <v>0.93930000000000002</v>
      </c>
      <c r="Z163" s="11">
        <v>0.89459999999999995</v>
      </c>
      <c r="AA163" s="114">
        <f t="shared" si="114"/>
        <v>18.600000000000005</v>
      </c>
      <c r="AB163" s="115">
        <f t="shared" si="115"/>
        <v>-1.691749999999999</v>
      </c>
      <c r="AC163"/>
    </row>
    <row r="164" spans="1:29" x14ac:dyDescent="0.25">
      <c r="A164" s="46"/>
      <c r="B164" s="47"/>
      <c r="C164" s="48">
        <v>2007</v>
      </c>
      <c r="D164" s="49">
        <v>0.99729999999999996</v>
      </c>
      <c r="E164" s="11">
        <v>-1.0851999999999999</v>
      </c>
      <c r="F164" s="11">
        <v>0.98250000000000004</v>
      </c>
      <c r="G164" s="89">
        <f t="shared" si="116"/>
        <v>-401.92592592592058</v>
      </c>
      <c r="H164" s="90">
        <f t="shared" si="107"/>
        <v>1.1778100000000009</v>
      </c>
      <c r="I164" s="49"/>
      <c r="J164" s="11"/>
      <c r="K164" s="11"/>
      <c r="L164" s="22"/>
      <c r="M164" s="23"/>
      <c r="N164" s="49"/>
      <c r="O164" s="11"/>
      <c r="P164" s="11"/>
      <c r="Q164" s="29"/>
      <c r="R164" s="30"/>
      <c r="S164" s="49"/>
      <c r="T164" s="11"/>
      <c r="U164" s="11"/>
      <c r="V164" s="101"/>
      <c r="W164" s="102"/>
      <c r="X164" s="49">
        <v>0.93279999999999996</v>
      </c>
      <c r="Y164" s="11">
        <v>0.94979999999999998</v>
      </c>
      <c r="Z164" s="11">
        <v>0.89900000000000002</v>
      </c>
      <c r="AA164" s="114">
        <f t="shared" si="114"/>
        <v>14.133928571428564</v>
      </c>
      <c r="AB164" s="115">
        <f t="shared" si="115"/>
        <v>-2.5513199999999969</v>
      </c>
      <c r="AC164"/>
    </row>
    <row r="165" spans="1:29" x14ac:dyDescent="0.25">
      <c r="A165" s="46"/>
      <c r="B165" s="47"/>
      <c r="C165" s="48">
        <v>2008</v>
      </c>
      <c r="D165" s="49">
        <v>1.0009999999999999</v>
      </c>
      <c r="E165" s="11">
        <v>-0.9536</v>
      </c>
      <c r="F165" s="11">
        <v>0.99529999999999996</v>
      </c>
      <c r="G165" s="89">
        <f t="shared" si="116"/>
        <v>953.60000000010507</v>
      </c>
      <c r="H165" s="90">
        <f t="shared" si="107"/>
        <v>0.91930000000000689</v>
      </c>
      <c r="I165" s="49"/>
      <c r="J165" s="11"/>
      <c r="K165" s="11"/>
      <c r="L165" s="22"/>
      <c r="M165" s="23"/>
      <c r="N165" s="49"/>
      <c r="O165" s="11"/>
      <c r="P165" s="11"/>
      <c r="Q165" s="29"/>
      <c r="R165" s="30"/>
      <c r="S165" s="49"/>
      <c r="T165" s="11"/>
      <c r="U165" s="11"/>
      <c r="V165" s="101"/>
      <c r="W165" s="102"/>
      <c r="X165" s="49">
        <v>1.0073000000000001</v>
      </c>
      <c r="Y165" s="11">
        <v>0.57220000000000004</v>
      </c>
      <c r="Z165" s="11">
        <v>0.77049999999999996</v>
      </c>
      <c r="AA165" s="114">
        <f t="shared" si="114"/>
        <v>-78.383561643834724</v>
      </c>
      <c r="AB165" s="115">
        <f t="shared" si="115"/>
        <v>0.95253000000001009</v>
      </c>
      <c r="AC165"/>
    </row>
    <row r="166" spans="1:29" x14ac:dyDescent="0.25">
      <c r="A166" s="46"/>
      <c r="B166" s="47"/>
      <c r="C166" s="48">
        <v>2009</v>
      </c>
      <c r="D166" s="49">
        <v>1.0074000000000001</v>
      </c>
      <c r="E166" s="11">
        <v>-0.45419999999999999</v>
      </c>
      <c r="F166" s="11">
        <v>0.99390000000000001</v>
      </c>
      <c r="G166" s="89">
        <f t="shared" si="116"/>
        <v>61.378378378377768</v>
      </c>
      <c r="H166" s="90">
        <f t="shared" si="107"/>
        <v>0.20037999999999556</v>
      </c>
      <c r="I166" s="49"/>
      <c r="J166" s="11"/>
      <c r="K166" s="11"/>
      <c r="L166" s="22"/>
      <c r="M166" s="23"/>
      <c r="N166" s="49"/>
      <c r="O166" s="11"/>
      <c r="P166" s="11"/>
      <c r="Q166" s="29"/>
      <c r="R166" s="30"/>
      <c r="S166" s="49"/>
      <c r="T166" s="11"/>
      <c r="U166" s="11"/>
      <c r="V166" s="101"/>
      <c r="W166" s="102"/>
      <c r="X166" s="49">
        <v>0.94669999999999999</v>
      </c>
      <c r="Y166" s="11">
        <v>1.0831999999999999</v>
      </c>
      <c r="Z166" s="11">
        <v>0.82169999999999999</v>
      </c>
      <c r="AA166" s="114">
        <f t="shared" si="114"/>
        <v>20.322701688555341</v>
      </c>
      <c r="AB166" s="115">
        <f t="shared" si="115"/>
        <v>-1.6937300000000022</v>
      </c>
      <c r="AC166"/>
    </row>
    <row r="167" spans="1:29" x14ac:dyDescent="0.25">
      <c r="A167" s="46"/>
      <c r="B167" s="47"/>
      <c r="C167" s="48">
        <v>2010</v>
      </c>
      <c r="D167" s="49">
        <v>0.98329999999999995</v>
      </c>
      <c r="E167" s="11">
        <v>-0.60929999999999995</v>
      </c>
      <c r="F167" s="11">
        <v>0.98609999999999998</v>
      </c>
      <c r="G167" s="89">
        <f t="shared" si="116"/>
        <v>-36.485029940119652</v>
      </c>
      <c r="H167" s="90">
        <f t="shared" si="107"/>
        <v>1.1821100000000015</v>
      </c>
      <c r="I167" s="49"/>
      <c r="J167" s="11"/>
      <c r="K167" s="11"/>
      <c r="L167" s="22"/>
      <c r="M167" s="23"/>
      <c r="N167" s="49"/>
      <c r="O167" s="11"/>
      <c r="P167" s="11"/>
      <c r="Q167" s="29"/>
      <c r="R167" s="30"/>
      <c r="S167" s="49"/>
      <c r="T167" s="11"/>
      <c r="U167" s="11"/>
      <c r="V167" s="101"/>
      <c r="W167" s="102"/>
      <c r="X167" s="49">
        <v>1.0339</v>
      </c>
      <c r="Y167" s="11">
        <v>-0.39119999999999999</v>
      </c>
      <c r="Z167" s="11">
        <v>0.82089999999999996</v>
      </c>
      <c r="AA167" s="114">
        <f t="shared" si="114"/>
        <v>11.539823008849543</v>
      </c>
      <c r="AB167" s="115">
        <f t="shared" si="115"/>
        <v>1.3749900000000039</v>
      </c>
      <c r="AC167"/>
    </row>
    <row r="168" spans="1:29" x14ac:dyDescent="0.25">
      <c r="A168" s="46"/>
      <c r="B168" s="47"/>
      <c r="C168" s="48">
        <v>2011</v>
      </c>
      <c r="D168" s="49">
        <v>0.96809999999999996</v>
      </c>
      <c r="E168" s="11">
        <v>3.95E-2</v>
      </c>
      <c r="F168" s="11">
        <v>0.99229999999999996</v>
      </c>
      <c r="G168" s="89">
        <f t="shared" si="116"/>
        <v>1.2382445141065817</v>
      </c>
      <c r="H168" s="90">
        <f t="shared" si="107"/>
        <v>1.0546700000000016</v>
      </c>
      <c r="I168" s="49"/>
      <c r="J168" s="11"/>
      <c r="K168" s="11"/>
      <c r="L168" s="22"/>
      <c r="M168" s="23"/>
      <c r="N168" s="49"/>
      <c r="O168" s="11"/>
      <c r="P168" s="11"/>
      <c r="Q168" s="29"/>
      <c r="R168" s="30"/>
      <c r="S168" s="49"/>
      <c r="T168" s="11"/>
      <c r="U168" s="11"/>
      <c r="V168" s="101"/>
      <c r="W168" s="102"/>
      <c r="X168" s="49">
        <v>0.87070000000000003</v>
      </c>
      <c r="Y168" s="11">
        <v>1.7029000000000001</v>
      </c>
      <c r="Z168" s="11">
        <v>0.83520000000000005</v>
      </c>
      <c r="AA168" s="114">
        <f t="shared" si="114"/>
        <v>13.170146945088945</v>
      </c>
      <c r="AB168" s="115">
        <f t="shared" si="115"/>
        <v>-5.0336300000000023</v>
      </c>
      <c r="AC168"/>
    </row>
    <row r="169" spans="1:29" x14ac:dyDescent="0.25">
      <c r="A169" s="46"/>
      <c r="B169" s="47"/>
      <c r="C169" s="48">
        <v>2012</v>
      </c>
      <c r="D169" s="49">
        <v>0.97860000000000003</v>
      </c>
      <c r="E169" s="11">
        <v>0.21440000000000001</v>
      </c>
      <c r="F169" s="11">
        <v>0.98870000000000002</v>
      </c>
      <c r="G169" s="89">
        <f t="shared" si="116"/>
        <v>10.018691588785058</v>
      </c>
      <c r="H169" s="90">
        <f t="shared" si="107"/>
        <v>0.5196200000000033</v>
      </c>
      <c r="I169" s="49"/>
      <c r="J169" s="11"/>
      <c r="K169" s="11"/>
      <c r="L169" s="22"/>
      <c r="M169" s="23"/>
      <c r="N169" s="49"/>
      <c r="O169" s="11"/>
      <c r="P169" s="11"/>
      <c r="Q169" s="29"/>
      <c r="R169" s="30"/>
      <c r="S169" s="49"/>
      <c r="T169" s="11"/>
      <c r="U169" s="11"/>
      <c r="V169" s="101"/>
      <c r="W169" s="102"/>
      <c r="X169" s="49">
        <v>0.2424</v>
      </c>
      <c r="Y169" s="11">
        <v>8.5271000000000008</v>
      </c>
      <c r="Z169" s="11">
        <v>5.8099999999999999E-2</v>
      </c>
      <c r="AA169" s="114">
        <f t="shared" si="114"/>
        <v>11.255411826821542</v>
      </c>
      <c r="AB169" s="115">
        <f t="shared" si="115"/>
        <v>-30.943860000000001</v>
      </c>
      <c r="AC169"/>
    </row>
    <row r="170" spans="1:29" x14ac:dyDescent="0.25">
      <c r="A170" s="50"/>
      <c r="B170" s="51"/>
      <c r="C170" s="82">
        <v>2013</v>
      </c>
      <c r="D170" s="79">
        <v>0.99509999999999998</v>
      </c>
      <c r="E170" s="14">
        <v>-0.60289999999999999</v>
      </c>
      <c r="F170" s="14">
        <v>0.99509999999999998</v>
      </c>
      <c r="G170" s="91">
        <f t="shared" si="116"/>
        <v>-123.04081632653022</v>
      </c>
      <c r="H170" s="92">
        <f t="shared" si="107"/>
        <v>0.77096999999999838</v>
      </c>
      <c r="I170" s="79"/>
      <c r="J170" s="14"/>
      <c r="K170" s="14"/>
      <c r="L170" s="24"/>
      <c r="M170" s="25"/>
      <c r="N170" s="79"/>
      <c r="O170" s="14"/>
      <c r="P170" s="14"/>
      <c r="Q170" s="31"/>
      <c r="R170" s="32"/>
      <c r="S170" s="79"/>
      <c r="T170" s="14"/>
      <c r="U170" s="14"/>
      <c r="V170" s="103"/>
      <c r="W170" s="107"/>
      <c r="X170" s="79">
        <v>0.48899999999999999</v>
      </c>
      <c r="Y170" s="14">
        <v>7.4843000000000002</v>
      </c>
      <c r="Z170" s="14">
        <v>9.2700000000000005E-2</v>
      </c>
      <c r="AA170" s="116">
        <f t="shared" si="114"/>
        <v>14.646379647749511</v>
      </c>
      <c r="AB170" s="120">
        <f t="shared" si="115"/>
        <v>-19.138800000000003</v>
      </c>
      <c r="AC170"/>
    </row>
    <row r="171" spans="1:29" x14ac:dyDescent="0.25">
      <c r="A171" s="73"/>
      <c r="B171" s="80" t="s">
        <v>45</v>
      </c>
      <c r="C171" s="75"/>
      <c r="D171" s="49"/>
      <c r="E171" s="11"/>
      <c r="F171" s="18">
        <f>GEOMEAN(F157:F170)</f>
        <v>0.99117775670213171</v>
      </c>
      <c r="G171" s="89"/>
      <c r="H171" s="93">
        <f>AVERAGE(H157:H170)</f>
        <v>0.7737621428571434</v>
      </c>
      <c r="I171" s="49"/>
      <c r="J171" s="11"/>
      <c r="K171" s="18">
        <f>GEOMEAN(K157:K170)</f>
        <v>0.97456293560931107</v>
      </c>
      <c r="L171" s="22"/>
      <c r="M171" s="110">
        <f>AVERAGE(M157:M170)</f>
        <v>1.3268285714285715</v>
      </c>
      <c r="N171" s="49"/>
      <c r="O171" s="11"/>
      <c r="P171" s="18">
        <f>GEOMEAN(P157:P170)</f>
        <v>0.99193965761938241</v>
      </c>
      <c r="Q171" s="29"/>
      <c r="R171" s="108">
        <f>AVERAGE(R157:R170)</f>
        <v>-0.39557857142857245</v>
      </c>
      <c r="S171" s="49"/>
      <c r="T171" s="11"/>
      <c r="U171" s="18">
        <f>GEOMEAN(U157:U170)</f>
        <v>0.85603437232375501</v>
      </c>
      <c r="V171" s="101"/>
      <c r="W171" s="105">
        <f>AVERAGE(W157:W170)</f>
        <v>-2.5797942857142862</v>
      </c>
      <c r="X171" s="49"/>
      <c r="Y171" s="11"/>
      <c r="Z171" s="18">
        <f>GEOMEAN(Z157:Z168)</f>
        <v>0.87339190665667887</v>
      </c>
      <c r="AA171" s="114"/>
      <c r="AB171" s="118">
        <f>AVERAGE(AB157:AB168)</f>
        <v>-1.0182649999999984</v>
      </c>
      <c r="AC171"/>
    </row>
    <row r="172" spans="1:29" x14ac:dyDescent="0.25">
      <c r="A172" s="76"/>
      <c r="B172" s="81" t="s">
        <v>46</v>
      </c>
      <c r="C172" s="78"/>
      <c r="D172" s="79"/>
      <c r="E172" s="14"/>
      <c r="F172" s="19">
        <f>STDEV(F157:F170)</f>
        <v>4.1169176563311208E-3</v>
      </c>
      <c r="G172" s="91"/>
      <c r="H172" s="94">
        <f>STDEV(H157:H170)</f>
        <v>0.60251547154318119</v>
      </c>
      <c r="I172" s="79"/>
      <c r="J172" s="14"/>
      <c r="K172" s="19">
        <f>STDEV(K157:K170)</f>
        <v>4.3957230295346185E-3</v>
      </c>
      <c r="L172" s="24"/>
      <c r="M172" s="111">
        <f>STDEV(M157:M170)</f>
        <v>0.80979649154234112</v>
      </c>
      <c r="N172" s="79"/>
      <c r="O172" s="14"/>
      <c r="P172" s="19">
        <f>STDEV(P157:P170)</f>
        <v>2.7232683445063714E-3</v>
      </c>
      <c r="Q172" s="31"/>
      <c r="R172" s="109">
        <f>STDEV(R157:R170)</f>
        <v>1.0206907739602717</v>
      </c>
      <c r="S172" s="79"/>
      <c r="T172" s="14"/>
      <c r="U172" s="19">
        <f>STDEV(U157:U170)</f>
        <v>1.8158377313699223E-2</v>
      </c>
      <c r="V172" s="103"/>
      <c r="W172" s="106">
        <f>STDEV(W157:W170)</f>
        <v>0.6259359937154686</v>
      </c>
      <c r="X172" s="79"/>
      <c r="Y172" s="14"/>
      <c r="Z172" s="19">
        <f>STDEV(Z157:Z168)</f>
        <v>5.9603470002707368E-2</v>
      </c>
      <c r="AA172" s="116"/>
      <c r="AB172" s="119">
        <f>STDEV(AB157:AB168)</f>
        <v>1.8547704729034662</v>
      </c>
      <c r="AC172"/>
    </row>
    <row r="173" spans="1:29" x14ac:dyDescent="0.25">
      <c r="A173" s="46" t="s">
        <v>31</v>
      </c>
      <c r="B173" s="47" t="s">
        <v>32</v>
      </c>
      <c r="C173" s="48">
        <v>2011</v>
      </c>
      <c r="D173" s="49">
        <v>1.0217000000000001</v>
      </c>
      <c r="E173" s="11">
        <v>-1.1674</v>
      </c>
      <c r="F173" s="11">
        <v>0.96560000000000001</v>
      </c>
      <c r="G173" s="89">
        <f t="shared" si="116"/>
        <v>53.797235023041345</v>
      </c>
      <c r="H173" s="90">
        <f>-(H$3-(D173*H$3+E173))</f>
        <v>-0.42309000000000196</v>
      </c>
      <c r="I173" s="49"/>
      <c r="J173" s="11"/>
      <c r="K173" s="11"/>
      <c r="L173" s="22"/>
      <c r="M173" s="23"/>
      <c r="N173" s="49"/>
      <c r="O173" s="11"/>
      <c r="P173" s="11"/>
      <c r="Q173" s="29"/>
      <c r="R173" s="30"/>
      <c r="S173" s="49"/>
      <c r="T173" s="11"/>
      <c r="U173" s="11"/>
      <c r="V173" s="101"/>
      <c r="W173" s="102"/>
      <c r="X173" s="49">
        <v>0.87549999999999994</v>
      </c>
      <c r="Y173" s="11">
        <v>1.4323999999999999</v>
      </c>
      <c r="Z173" s="11">
        <v>0.91410000000000002</v>
      </c>
      <c r="AA173" s="114">
        <f>Y173/(1-X173)</f>
        <v>11.505220883534131</v>
      </c>
      <c r="AB173" s="115">
        <f>-(AB$3-(X173*AB$3+Y173))</f>
        <v>-5.0540500000000037</v>
      </c>
      <c r="AC173"/>
    </row>
    <row r="174" spans="1:29" x14ac:dyDescent="0.25">
      <c r="A174" s="46"/>
      <c r="B174" s="47"/>
      <c r="C174" s="48">
        <v>2012</v>
      </c>
      <c r="D174" s="49">
        <v>0.97009999999999996</v>
      </c>
      <c r="E174" s="11">
        <v>-0.86029999999999995</v>
      </c>
      <c r="F174" s="11">
        <v>0.97860000000000003</v>
      </c>
      <c r="G174" s="89">
        <f t="shared" si="116"/>
        <v>-28.772575250836084</v>
      </c>
      <c r="H174" s="90">
        <f t="shared" ref="H174:H175" si="117">-(H$3-(D174*H$3+E174))</f>
        <v>-1.8858700000000042</v>
      </c>
      <c r="I174" s="49"/>
      <c r="J174" s="11"/>
      <c r="K174" s="11"/>
      <c r="L174" s="22"/>
      <c r="M174" s="23"/>
      <c r="N174" s="49"/>
      <c r="O174" s="11"/>
      <c r="P174" s="11"/>
      <c r="Q174" s="29"/>
      <c r="R174" s="30"/>
      <c r="S174" s="49"/>
      <c r="T174" s="11"/>
      <c r="U174" s="11"/>
      <c r="V174" s="101"/>
      <c r="W174" s="102"/>
      <c r="X174" s="49">
        <v>0.312</v>
      </c>
      <c r="Y174" s="11">
        <v>7.6704999999999997</v>
      </c>
      <c r="Z174" s="11">
        <v>0.11799999999999999</v>
      </c>
      <c r="AA174" s="114">
        <f>Y174/(1-X174)</f>
        <v>11.148982558139535</v>
      </c>
      <c r="AB174" s="115">
        <f t="shared" ref="AB174:AB175" si="118">-(AB$3-(X174*AB$3+Y174))</f>
        <v>-28.174299999999999</v>
      </c>
      <c r="AC174"/>
    </row>
    <row r="175" spans="1:29" x14ac:dyDescent="0.25">
      <c r="A175" s="50"/>
      <c r="B175" s="51"/>
      <c r="C175" s="82">
        <v>2013</v>
      </c>
      <c r="D175" s="79">
        <v>0.96940000000000004</v>
      </c>
      <c r="E175" s="14">
        <v>-0.56269999999999998</v>
      </c>
      <c r="F175" s="14">
        <v>0.98719999999999997</v>
      </c>
      <c r="G175" s="96">
        <f t="shared" si="116"/>
        <v>-18.388888888888911</v>
      </c>
      <c r="H175" s="95">
        <f t="shared" si="117"/>
        <v>-1.6122799999999984</v>
      </c>
      <c r="I175" s="79"/>
      <c r="J175" s="14"/>
      <c r="K175" s="14"/>
      <c r="L175" s="24"/>
      <c r="M175" s="26"/>
      <c r="N175" s="79"/>
      <c r="O175" s="14"/>
      <c r="P175" s="14"/>
      <c r="Q175" s="31"/>
      <c r="R175" s="33"/>
      <c r="S175" s="79"/>
      <c r="T175" s="14"/>
      <c r="U175" s="14"/>
      <c r="V175" s="103"/>
      <c r="W175" s="104"/>
      <c r="X175" s="79">
        <v>0.53469999999999995</v>
      </c>
      <c r="Y175" s="14">
        <v>6.9242999999999997</v>
      </c>
      <c r="Z175" s="14">
        <v>0.13339999999999999</v>
      </c>
      <c r="AA175" s="116">
        <f>Y175/(1-X175)</f>
        <v>14.881366860090262</v>
      </c>
      <c r="AB175" s="117">
        <f t="shared" si="118"/>
        <v>-17.317830000000001</v>
      </c>
      <c r="AC175"/>
    </row>
    <row r="176" spans="1:29" x14ac:dyDescent="0.25">
      <c r="A176" s="73"/>
      <c r="B176" s="80" t="s">
        <v>45</v>
      </c>
      <c r="C176" s="75"/>
      <c r="D176" s="49"/>
      <c r="E176" s="11"/>
      <c r="F176" s="18">
        <f>GEOMEAN(F173:F175)</f>
        <v>0.97709293198985803</v>
      </c>
      <c r="G176" s="89"/>
      <c r="H176" s="93">
        <f>AVERAGE(H173:H175)</f>
        <v>-1.3070800000000016</v>
      </c>
      <c r="I176" s="49"/>
      <c r="J176" s="11"/>
      <c r="K176" s="11"/>
      <c r="L176" s="22"/>
      <c r="M176" s="23"/>
      <c r="N176" s="49"/>
      <c r="O176" s="11"/>
      <c r="P176" s="11"/>
      <c r="Q176" s="29"/>
      <c r="R176" s="30"/>
      <c r="S176" s="49"/>
      <c r="T176" s="11"/>
      <c r="U176" s="11"/>
      <c r="V176" s="101"/>
      <c r="W176" s="102"/>
      <c r="X176" s="49"/>
      <c r="Y176" s="11"/>
      <c r="Z176" s="18"/>
      <c r="AA176" s="114"/>
      <c r="AB176" s="118">
        <f>AVERAGE(AB173)</f>
        <v>-5.0540500000000037</v>
      </c>
      <c r="AC176"/>
    </row>
    <row r="177" spans="1:29" x14ac:dyDescent="0.25">
      <c r="A177" s="76"/>
      <c r="B177" s="81" t="s">
        <v>46</v>
      </c>
      <c r="C177" s="78"/>
      <c r="D177" s="79"/>
      <c r="E177" s="14"/>
      <c r="F177" s="19">
        <f>STDEV(F173:F175)</f>
        <v>1.0874434851215619E-2</v>
      </c>
      <c r="G177" s="91"/>
      <c r="H177" s="94">
        <f>STDEV(H173:H175)</f>
        <v>0.77768349095245692</v>
      </c>
      <c r="I177" s="79"/>
      <c r="J177" s="14"/>
      <c r="K177" s="14"/>
      <c r="L177" s="24"/>
      <c r="M177" s="26"/>
      <c r="N177" s="79"/>
      <c r="O177" s="14"/>
      <c r="P177" s="14"/>
      <c r="Q177" s="31"/>
      <c r="R177" s="33"/>
      <c r="S177" s="79"/>
      <c r="T177" s="14"/>
      <c r="U177" s="14"/>
      <c r="V177" s="103"/>
      <c r="W177" s="104"/>
      <c r="X177" s="79"/>
      <c r="Y177" s="14"/>
      <c r="Z177" s="19"/>
      <c r="AA177" s="116"/>
      <c r="AB177" s="119" t="s">
        <v>54</v>
      </c>
      <c r="AC177"/>
    </row>
  </sheetData>
  <mergeCells count="6">
    <mergeCell ref="X2:Z2"/>
    <mergeCell ref="C2:C3"/>
    <mergeCell ref="D2:F2"/>
    <mergeCell ref="I2:K2"/>
    <mergeCell ref="N2:P2"/>
    <mergeCell ref="S2:U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zoomScale="90" zoomScaleNormal="90" workbookViewId="0">
      <selection activeCell="A5" sqref="A5:P18"/>
    </sheetView>
  </sheetViews>
  <sheetFormatPr defaultRowHeight="15" x14ac:dyDescent="0.25"/>
  <cols>
    <col min="1" max="1" width="14.85546875" customWidth="1"/>
    <col min="3" max="3" width="3" style="16" customWidth="1"/>
    <col min="6" max="6" width="3" style="16" customWidth="1"/>
    <col min="9" max="9" width="3" style="16" customWidth="1"/>
    <col min="12" max="12" width="3" style="16" customWidth="1"/>
    <col min="15" max="15" width="3" style="16" customWidth="1"/>
    <col min="18" max="18" width="16" customWidth="1"/>
    <col min="20" max="20" width="2.140625" customWidth="1"/>
    <col min="21" max="21" width="9.140625" style="139"/>
    <col min="23" max="23" width="2.85546875" customWidth="1"/>
    <col min="24" max="24" width="9.140625" style="139"/>
    <col min="26" max="26" width="2" customWidth="1"/>
    <col min="27" max="27" width="9.140625" style="139"/>
    <col min="29" max="29" width="3" customWidth="1"/>
    <col min="30" max="30" width="9.140625" style="139"/>
    <col min="32" max="32" width="2.140625" customWidth="1"/>
    <col min="33" max="33" width="9.140625" style="139"/>
  </cols>
  <sheetData>
    <row r="1" spans="1:33" x14ac:dyDescent="0.25">
      <c r="A1" t="s">
        <v>0</v>
      </c>
      <c r="R1" t="s">
        <v>0</v>
      </c>
    </row>
    <row r="3" spans="1:33" x14ac:dyDescent="0.25">
      <c r="A3" s="42"/>
      <c r="B3" s="204" t="s">
        <v>48</v>
      </c>
      <c r="C3" s="204"/>
      <c r="D3" s="204"/>
      <c r="E3" s="204" t="s">
        <v>49</v>
      </c>
      <c r="F3" s="204"/>
      <c r="G3" s="204"/>
      <c r="H3" s="204" t="s">
        <v>50</v>
      </c>
      <c r="I3" s="204"/>
      <c r="J3" s="204"/>
      <c r="K3" s="205" t="s">
        <v>51</v>
      </c>
      <c r="L3" s="204"/>
      <c r="M3" s="206"/>
      <c r="N3" s="204" t="s">
        <v>52</v>
      </c>
      <c r="O3" s="204"/>
      <c r="P3" s="206"/>
      <c r="S3" s="204" t="s">
        <v>48</v>
      </c>
      <c r="T3" s="204"/>
      <c r="U3" s="204"/>
      <c r="V3" s="204" t="s">
        <v>49</v>
      </c>
      <c r="W3" s="204"/>
      <c r="X3" s="204"/>
      <c r="Y3" s="204" t="s">
        <v>50</v>
      </c>
      <c r="Z3" s="204"/>
      <c r="AA3" s="204"/>
      <c r="AB3" s="205" t="s">
        <v>51</v>
      </c>
      <c r="AC3" s="204"/>
      <c r="AD3" s="206"/>
      <c r="AE3" s="204" t="s">
        <v>52</v>
      </c>
      <c r="AF3" s="204"/>
      <c r="AG3" s="206"/>
    </row>
    <row r="4" spans="1:33" ht="15.75" thickBot="1" x14ac:dyDescent="0.3">
      <c r="A4" s="43" t="s">
        <v>1</v>
      </c>
      <c r="B4" s="213">
        <v>34.299999999999997</v>
      </c>
      <c r="C4" s="213"/>
      <c r="D4" s="213"/>
      <c r="E4" s="213">
        <v>27.4</v>
      </c>
      <c r="F4" s="213"/>
      <c r="G4" s="213"/>
      <c r="H4" s="213">
        <v>42.1</v>
      </c>
      <c r="I4" s="213"/>
      <c r="J4" s="213"/>
      <c r="K4" s="214">
        <v>22.8</v>
      </c>
      <c r="L4" s="213"/>
      <c r="M4" s="215"/>
      <c r="N4" s="213">
        <v>52.1</v>
      </c>
      <c r="O4" s="213"/>
      <c r="P4" s="215"/>
      <c r="R4" t="s">
        <v>1</v>
      </c>
      <c r="S4" s="213">
        <v>34.299999999999997</v>
      </c>
      <c r="T4" s="213"/>
      <c r="U4" s="213"/>
      <c r="V4" s="213">
        <v>27.4</v>
      </c>
      <c r="W4" s="213"/>
      <c r="X4" s="213"/>
      <c r="Y4" s="213">
        <v>42.1</v>
      </c>
      <c r="Z4" s="213"/>
      <c r="AA4" s="213"/>
      <c r="AB4" s="214">
        <v>22.8</v>
      </c>
      <c r="AC4" s="213"/>
      <c r="AD4" s="215"/>
      <c r="AE4" s="213">
        <v>52.1</v>
      </c>
      <c r="AF4" s="213"/>
      <c r="AG4" s="215"/>
    </row>
    <row r="5" spans="1:33" ht="15.75" thickTop="1" x14ac:dyDescent="0.25">
      <c r="A5" s="3" t="s">
        <v>42</v>
      </c>
      <c r="B5" s="37">
        <v>-2.588188666666666</v>
      </c>
      <c r="C5" s="38" t="s">
        <v>53</v>
      </c>
      <c r="D5" s="39">
        <v>0.95334109427893432</v>
      </c>
      <c r="E5" s="37">
        <v>-3.0993679999999992</v>
      </c>
      <c r="F5" s="38" t="s">
        <v>53</v>
      </c>
      <c r="G5" s="39">
        <v>1.0925668352686206</v>
      </c>
      <c r="H5" s="37">
        <v>-3.4222422222222217</v>
      </c>
      <c r="I5" s="38" t="s">
        <v>53</v>
      </c>
      <c r="J5" s="39">
        <v>0.97690449412644587</v>
      </c>
      <c r="K5" s="44">
        <v>-1.289544444444445</v>
      </c>
      <c r="L5" s="38" t="s">
        <v>53</v>
      </c>
      <c r="M5" s="40">
        <v>0.73393817844405562</v>
      </c>
      <c r="N5" s="37">
        <v>-8.2303438461538452</v>
      </c>
      <c r="O5" s="38" t="s">
        <v>53</v>
      </c>
      <c r="P5" s="40">
        <v>2.8814167215293551</v>
      </c>
      <c r="R5" t="s">
        <v>42</v>
      </c>
      <c r="S5" s="15">
        <v>-2.588188666666666</v>
      </c>
      <c r="T5" s="38" t="s">
        <v>53</v>
      </c>
      <c r="U5" s="130">
        <v>0.95334109427893432</v>
      </c>
      <c r="V5" s="15">
        <v>-3.0993679999999992</v>
      </c>
      <c r="W5" s="38" t="s">
        <v>53</v>
      </c>
      <c r="X5" s="130">
        <v>1.0925668352686206</v>
      </c>
      <c r="Y5" s="15">
        <v>-3.4222422222222217</v>
      </c>
      <c r="Z5" s="38" t="s">
        <v>53</v>
      </c>
      <c r="AA5" s="130">
        <v>0.97690449412644587</v>
      </c>
      <c r="AB5" s="15">
        <v>-1.289544444444445</v>
      </c>
      <c r="AC5" s="38" t="s">
        <v>53</v>
      </c>
      <c r="AD5" s="130">
        <v>0.73393817844405562</v>
      </c>
      <c r="AE5" s="15">
        <v>-8.2303438461538452</v>
      </c>
      <c r="AF5" s="38" t="s">
        <v>53</v>
      </c>
      <c r="AG5" s="130">
        <v>2.8814167215293551</v>
      </c>
    </row>
    <row r="6" spans="1:33" x14ac:dyDescent="0.25">
      <c r="A6" s="3" t="s">
        <v>9</v>
      </c>
      <c r="B6" s="37">
        <v>-1.4614728571428555</v>
      </c>
      <c r="C6" s="38" t="s">
        <v>53</v>
      </c>
      <c r="D6" s="39">
        <v>0.86119938269668195</v>
      </c>
      <c r="E6" s="37">
        <v>-1.946060000000001</v>
      </c>
      <c r="F6" s="38" t="s">
        <v>53</v>
      </c>
      <c r="G6" s="39">
        <v>0.18577109355332841</v>
      </c>
      <c r="H6" s="37">
        <v>-1.2214599999999969</v>
      </c>
      <c r="I6" s="38" t="s">
        <v>53</v>
      </c>
      <c r="J6" s="39">
        <v>0.57347774167790855</v>
      </c>
      <c r="K6" s="44">
        <v>0.30344999999999978</v>
      </c>
      <c r="L6" s="38" t="s">
        <v>53</v>
      </c>
      <c r="M6" s="40">
        <v>1.7688558974093975</v>
      </c>
      <c r="N6" s="37">
        <v>-5.9390757142857149</v>
      </c>
      <c r="O6" s="38" t="s">
        <v>53</v>
      </c>
      <c r="P6" s="40">
        <v>3.3552776699197175</v>
      </c>
      <c r="R6" t="s">
        <v>9</v>
      </c>
      <c r="S6" s="15">
        <v>-1.4614728571428555</v>
      </c>
      <c r="T6" s="38" t="s">
        <v>53</v>
      </c>
      <c r="U6" s="130">
        <v>0.86119938269668195</v>
      </c>
      <c r="V6" s="15">
        <v>-1.946060000000001</v>
      </c>
      <c r="W6" s="38" t="s">
        <v>53</v>
      </c>
      <c r="X6" s="130">
        <v>0.18577109355332841</v>
      </c>
      <c r="Y6" s="15">
        <v>-1.2214599999999969</v>
      </c>
      <c r="Z6" s="38" t="s">
        <v>53</v>
      </c>
      <c r="AA6" s="130">
        <v>0.57347774167790855</v>
      </c>
      <c r="AB6" s="15">
        <v>0.30344999999999978</v>
      </c>
      <c r="AC6" s="38" t="s">
        <v>53</v>
      </c>
      <c r="AD6" s="130">
        <v>1.7688558974093975</v>
      </c>
      <c r="AE6" s="15">
        <v>-5.9390757142857149</v>
      </c>
      <c r="AF6" s="38" t="s">
        <v>53</v>
      </c>
      <c r="AG6" s="130">
        <v>3.3552776699197175</v>
      </c>
    </row>
    <row r="7" spans="1:33" x14ac:dyDescent="0.25">
      <c r="A7" s="3" t="s">
        <v>31</v>
      </c>
      <c r="B7" s="37">
        <v>-1.3070800000000016</v>
      </c>
      <c r="C7" s="38" t="s">
        <v>53</v>
      </c>
      <c r="D7" s="39">
        <v>0.77768349095245692</v>
      </c>
      <c r="E7" s="37"/>
      <c r="F7" s="38"/>
      <c r="G7" s="39"/>
      <c r="H7" s="37"/>
      <c r="I7" s="38"/>
      <c r="J7" s="39"/>
      <c r="K7" s="44"/>
      <c r="L7" s="38"/>
      <c r="M7" s="40"/>
      <c r="N7" s="37">
        <v>-5.0540500000000037</v>
      </c>
      <c r="O7" s="38" t="s">
        <v>53</v>
      </c>
      <c r="P7" s="40" t="s">
        <v>54</v>
      </c>
      <c r="R7" t="s">
        <v>31</v>
      </c>
      <c r="S7" s="15">
        <v>-1.3070800000000016</v>
      </c>
      <c r="T7" s="38" t="s">
        <v>53</v>
      </c>
      <c r="U7" s="130">
        <v>0.77768349095245692</v>
      </c>
      <c r="V7" s="15"/>
      <c r="W7" s="15"/>
      <c r="X7" s="130"/>
      <c r="Y7" s="15"/>
      <c r="Z7" s="15"/>
      <c r="AA7" s="130"/>
      <c r="AB7" s="15"/>
      <c r="AC7" s="15"/>
      <c r="AD7" s="130"/>
      <c r="AE7" s="15">
        <v>-5.0540500000000037</v>
      </c>
      <c r="AF7" s="38" t="s">
        <v>53</v>
      </c>
      <c r="AG7" s="130" t="s">
        <v>54</v>
      </c>
    </row>
    <row r="8" spans="1:33" x14ac:dyDescent="0.25">
      <c r="A8" s="3" t="s">
        <v>18</v>
      </c>
      <c r="B8" s="37">
        <v>-1.0730128571428565</v>
      </c>
      <c r="C8" s="38" t="s">
        <v>53</v>
      </c>
      <c r="D8" s="39">
        <v>0.7975898985425679</v>
      </c>
      <c r="E8" s="37">
        <v>-1.5202914285714282</v>
      </c>
      <c r="F8" s="38" t="s">
        <v>53</v>
      </c>
      <c r="G8" s="39">
        <v>1.116784389507492</v>
      </c>
      <c r="H8" s="37">
        <v>-0.94937666666666942</v>
      </c>
      <c r="I8" s="38" t="s">
        <v>53</v>
      </c>
      <c r="J8" s="39">
        <v>0.62947791404199982</v>
      </c>
      <c r="K8" s="44">
        <v>0.95302999999999949</v>
      </c>
      <c r="L8" s="38" t="s">
        <v>53</v>
      </c>
      <c r="M8" s="40">
        <v>0.45977764378012248</v>
      </c>
      <c r="N8" s="37">
        <v>0.73713142857142955</v>
      </c>
      <c r="O8" s="38" t="s">
        <v>53</v>
      </c>
      <c r="P8" s="40">
        <v>0.78509225123396642</v>
      </c>
      <c r="R8" t="s">
        <v>18</v>
      </c>
      <c r="S8" s="15">
        <v>-1.0730128571428565</v>
      </c>
      <c r="T8" s="38" t="s">
        <v>53</v>
      </c>
      <c r="U8" s="130">
        <v>0.7975898985425679</v>
      </c>
      <c r="V8" s="15">
        <v>-1.5202914285714282</v>
      </c>
      <c r="W8" s="38" t="s">
        <v>53</v>
      </c>
      <c r="X8" s="130">
        <v>1.116784389507492</v>
      </c>
      <c r="Y8" s="15">
        <v>-0.94937666666666942</v>
      </c>
      <c r="Z8" s="38" t="s">
        <v>53</v>
      </c>
      <c r="AA8" s="130">
        <v>0.62947791404199982</v>
      </c>
      <c r="AB8" s="15">
        <v>0.95302999999999949</v>
      </c>
      <c r="AC8" s="38" t="s">
        <v>53</v>
      </c>
      <c r="AD8" s="130">
        <v>0.45977764378012248</v>
      </c>
      <c r="AE8" s="15">
        <v>0.73713142857142955</v>
      </c>
      <c r="AF8" s="38" t="s">
        <v>53</v>
      </c>
      <c r="AG8" s="130">
        <v>0.78509225123396642</v>
      </c>
    </row>
    <row r="9" spans="1:33" x14ac:dyDescent="0.25">
      <c r="A9" s="3" t="s">
        <v>7</v>
      </c>
      <c r="B9" s="37">
        <v>-1.8812900000000017</v>
      </c>
      <c r="C9" s="38" t="s">
        <v>53</v>
      </c>
      <c r="D9" s="39">
        <v>1.1758354448403296</v>
      </c>
      <c r="E9" s="37">
        <v>-1.4312024999999995</v>
      </c>
      <c r="F9" s="38" t="s">
        <v>53</v>
      </c>
      <c r="G9" s="39">
        <v>1.357443885014878</v>
      </c>
      <c r="H9" s="37">
        <v>-2.1977914285714277</v>
      </c>
      <c r="I9" s="38" t="s">
        <v>53</v>
      </c>
      <c r="J9" s="39">
        <v>0.91966140942248631</v>
      </c>
      <c r="K9" s="44">
        <v>-0.5202971428571429</v>
      </c>
      <c r="L9" s="38" t="s">
        <v>53</v>
      </c>
      <c r="M9" s="40">
        <v>0.45766519297095676</v>
      </c>
      <c r="N9" s="37">
        <v>-4.9561162499999982</v>
      </c>
      <c r="O9" s="38" t="s">
        <v>53</v>
      </c>
      <c r="P9" s="40">
        <v>3.6251788092803596</v>
      </c>
      <c r="R9" t="s">
        <v>7</v>
      </c>
      <c r="S9" s="15">
        <v>-1.8812900000000017</v>
      </c>
      <c r="T9" s="38" t="s">
        <v>53</v>
      </c>
      <c r="U9" s="130">
        <v>1.1758354448403296</v>
      </c>
      <c r="V9" s="15">
        <v>-1.4312024999999995</v>
      </c>
      <c r="W9" s="38" t="s">
        <v>53</v>
      </c>
      <c r="X9" s="130">
        <v>1.357443885014878</v>
      </c>
      <c r="Y9" s="15">
        <v>-2.1977914285714277</v>
      </c>
      <c r="Z9" s="38" t="s">
        <v>53</v>
      </c>
      <c r="AA9" s="130">
        <v>0.91966140942248631</v>
      </c>
      <c r="AB9" s="15">
        <v>-0.5202971428571429</v>
      </c>
      <c r="AC9" s="38" t="s">
        <v>53</v>
      </c>
      <c r="AD9" s="130">
        <v>0.45766519297095676</v>
      </c>
      <c r="AE9" s="15">
        <v>-4.9561162499999982</v>
      </c>
      <c r="AF9" s="38" t="s">
        <v>53</v>
      </c>
      <c r="AG9" s="130">
        <v>3.6251788092803596</v>
      </c>
    </row>
    <row r="10" spans="1:33" x14ac:dyDescent="0.25">
      <c r="A10" s="3" t="s">
        <v>25</v>
      </c>
      <c r="B10" s="37">
        <v>-0.5266674999999994</v>
      </c>
      <c r="C10" s="38" t="s">
        <v>53</v>
      </c>
      <c r="D10" s="39">
        <v>0.82070786039073718</v>
      </c>
      <c r="E10" s="37">
        <v>-1.4048400000000019</v>
      </c>
      <c r="F10" s="38" t="s">
        <v>53</v>
      </c>
      <c r="G10" s="39">
        <v>0.71796794134557074</v>
      </c>
      <c r="H10" s="37">
        <v>-1.7557249999999982</v>
      </c>
      <c r="I10" s="38" t="s">
        <v>53</v>
      </c>
      <c r="J10" s="39">
        <v>0.95972067876543699</v>
      </c>
      <c r="K10" s="44">
        <v>-0.24839000000000055</v>
      </c>
      <c r="L10" s="38" t="s">
        <v>53</v>
      </c>
      <c r="M10" s="40">
        <v>3.1437967491554489E-2</v>
      </c>
      <c r="N10" s="37">
        <v>-2.8184928571428594</v>
      </c>
      <c r="O10" s="38" t="s">
        <v>53</v>
      </c>
      <c r="P10" s="40">
        <v>1.8041342288081381</v>
      </c>
      <c r="R10" t="s">
        <v>25</v>
      </c>
      <c r="S10" s="15">
        <v>-0.5266674999999994</v>
      </c>
      <c r="T10" s="38" t="s">
        <v>53</v>
      </c>
      <c r="U10" s="130">
        <v>0.82070786039073718</v>
      </c>
      <c r="V10" s="15">
        <v>-1.4048400000000019</v>
      </c>
      <c r="W10" s="38" t="s">
        <v>53</v>
      </c>
      <c r="X10" s="130">
        <v>0.71796794134557074</v>
      </c>
      <c r="Y10" s="15">
        <v>-1.7557249999999982</v>
      </c>
      <c r="Z10" s="38" t="s">
        <v>53</v>
      </c>
      <c r="AA10" s="130">
        <v>0.95972067876543699</v>
      </c>
      <c r="AB10" s="15">
        <v>-0.24839000000000055</v>
      </c>
      <c r="AC10" s="38" t="s">
        <v>53</v>
      </c>
      <c r="AD10" s="130">
        <v>3.1437967491554489E-2</v>
      </c>
      <c r="AE10" s="15">
        <v>-2.8184928571428594</v>
      </c>
      <c r="AF10" s="38" t="s">
        <v>53</v>
      </c>
      <c r="AG10" s="130">
        <v>1.8041342288081381</v>
      </c>
    </row>
    <row r="11" spans="1:33" x14ac:dyDescent="0.25">
      <c r="A11" s="3" t="s">
        <v>17</v>
      </c>
      <c r="B11" s="37">
        <v>-0.58209066666666687</v>
      </c>
      <c r="C11" s="38" t="s">
        <v>53</v>
      </c>
      <c r="D11" s="39">
        <v>0.77471635850499299</v>
      </c>
      <c r="E11" s="37">
        <v>-1.2126874999999999</v>
      </c>
      <c r="F11" s="38" t="s">
        <v>53</v>
      </c>
      <c r="G11" s="39">
        <v>0.74166754592510631</v>
      </c>
      <c r="H11" s="37">
        <v>-0.78151124999999855</v>
      </c>
      <c r="I11" s="38" t="s">
        <v>53</v>
      </c>
      <c r="J11" s="39">
        <v>0.935710058075646</v>
      </c>
      <c r="K11" s="44">
        <v>0.31959999999999988</v>
      </c>
      <c r="L11" s="38" t="s">
        <v>53</v>
      </c>
      <c r="M11" s="40">
        <v>3.0436918797877213</v>
      </c>
      <c r="N11" s="37">
        <v>0.67301866666666588</v>
      </c>
      <c r="O11" s="38" t="s">
        <v>53</v>
      </c>
      <c r="P11" s="40">
        <v>8.4718444619649773</v>
      </c>
      <c r="R11" t="s">
        <v>17</v>
      </c>
      <c r="S11" s="15">
        <v>-0.58209066666666687</v>
      </c>
      <c r="T11" s="38" t="s">
        <v>53</v>
      </c>
      <c r="U11" s="130">
        <v>0.77471635850499299</v>
      </c>
      <c r="V11" s="15">
        <v>-1.2126874999999999</v>
      </c>
      <c r="W11" s="38" t="s">
        <v>53</v>
      </c>
      <c r="X11" s="130">
        <v>0.74166754592510631</v>
      </c>
      <c r="Y11" s="15">
        <v>-0.78151124999999855</v>
      </c>
      <c r="Z11" s="38" t="s">
        <v>53</v>
      </c>
      <c r="AA11" s="130">
        <v>0.935710058075646</v>
      </c>
      <c r="AB11" s="15">
        <v>0.31959999999999988</v>
      </c>
      <c r="AC11" s="38" t="s">
        <v>53</v>
      </c>
      <c r="AD11" s="130">
        <v>3.0436918797877213</v>
      </c>
      <c r="AE11" s="15">
        <v>0.67301866666666588</v>
      </c>
      <c r="AF11" s="38" t="s">
        <v>53</v>
      </c>
      <c r="AG11" s="130">
        <v>8.4718444619649773</v>
      </c>
    </row>
    <row r="12" spans="1:33" x14ac:dyDescent="0.25">
      <c r="A12" s="3" t="s">
        <v>4</v>
      </c>
      <c r="B12" s="37">
        <v>-1.0254471428571423</v>
      </c>
      <c r="C12" s="38" t="s">
        <v>53</v>
      </c>
      <c r="D12" s="39">
        <v>0.91081007877080311</v>
      </c>
      <c r="E12" s="37">
        <v>-1.1937399999999994</v>
      </c>
      <c r="F12" s="38" t="s">
        <v>53</v>
      </c>
      <c r="G12" s="39">
        <v>1.0671142078209501</v>
      </c>
      <c r="H12" s="37">
        <v>-1.0513700000000006</v>
      </c>
      <c r="I12" s="38" t="s">
        <v>53</v>
      </c>
      <c r="J12" s="39">
        <v>1.0928260055318373</v>
      </c>
      <c r="K12" s="44">
        <v>0.88581999999999994</v>
      </c>
      <c r="L12" s="38" t="s">
        <v>53</v>
      </c>
      <c r="M12" s="40">
        <v>0.94282491403936419</v>
      </c>
      <c r="N12" s="37">
        <v>-6.6234142857142855</v>
      </c>
      <c r="O12" s="38" t="s">
        <v>53</v>
      </c>
      <c r="P12" s="40">
        <v>2.6679488496024883</v>
      </c>
      <c r="R12" t="s">
        <v>4</v>
      </c>
      <c r="S12" s="15">
        <v>-1.0254471428571423</v>
      </c>
      <c r="T12" s="38" t="s">
        <v>53</v>
      </c>
      <c r="U12" s="130">
        <v>0.91081007877080311</v>
      </c>
      <c r="V12" s="15">
        <v>-1.1937399999999994</v>
      </c>
      <c r="W12" s="38" t="s">
        <v>53</v>
      </c>
      <c r="X12" s="130">
        <v>1.0671142078209501</v>
      </c>
      <c r="Y12" s="15">
        <v>-1.0513700000000006</v>
      </c>
      <c r="Z12" s="38" t="s">
        <v>53</v>
      </c>
      <c r="AA12" s="130">
        <v>1.0928260055318373</v>
      </c>
      <c r="AB12" s="15">
        <v>0.88581999999999994</v>
      </c>
      <c r="AC12" s="38" t="s">
        <v>53</v>
      </c>
      <c r="AD12" s="130">
        <v>0.94282491403936419</v>
      </c>
      <c r="AE12" s="15">
        <v>-6.6234142857142855</v>
      </c>
      <c r="AF12" s="38" t="s">
        <v>53</v>
      </c>
      <c r="AG12" s="130">
        <v>2.6679488496024883</v>
      </c>
    </row>
    <row r="13" spans="1:33" x14ac:dyDescent="0.25">
      <c r="A13" s="3" t="s">
        <v>23</v>
      </c>
      <c r="B13" s="37">
        <v>-0.5711733333333342</v>
      </c>
      <c r="C13" s="38" t="s">
        <v>53</v>
      </c>
      <c r="D13" s="39">
        <v>0.76546944714674936</v>
      </c>
      <c r="E13" s="37">
        <v>-0.78159499999999982</v>
      </c>
      <c r="F13" s="38" t="s">
        <v>53</v>
      </c>
      <c r="G13" s="39">
        <v>0.48648196111029024</v>
      </c>
      <c r="H13" s="37">
        <v>-1.7344450000000018</v>
      </c>
      <c r="I13" s="38" t="s">
        <v>53</v>
      </c>
      <c r="J13" s="39">
        <v>1.5514541975468419</v>
      </c>
      <c r="K13" s="44">
        <v>-1.2565874999999997</v>
      </c>
      <c r="L13" s="38" t="s">
        <v>53</v>
      </c>
      <c r="M13" s="40">
        <v>3.2680133765058903</v>
      </c>
      <c r="N13" s="37">
        <v>0.23804416666666781</v>
      </c>
      <c r="O13" s="38" t="s">
        <v>53</v>
      </c>
      <c r="P13" s="40">
        <v>1.518252842288605</v>
      </c>
      <c r="R13" t="s">
        <v>23</v>
      </c>
      <c r="S13" s="15">
        <v>-0.5711733333333342</v>
      </c>
      <c r="T13" s="38" t="s">
        <v>53</v>
      </c>
      <c r="U13" s="130">
        <v>0.76546944714674936</v>
      </c>
      <c r="V13" s="15">
        <v>-0.78159499999999982</v>
      </c>
      <c r="W13" s="38" t="s">
        <v>53</v>
      </c>
      <c r="X13" s="130">
        <v>0.48648196111029024</v>
      </c>
      <c r="Y13" s="15">
        <v>-1.7344450000000018</v>
      </c>
      <c r="Z13" s="38" t="s">
        <v>53</v>
      </c>
      <c r="AA13" s="130">
        <v>1.5514541975468419</v>
      </c>
      <c r="AB13" s="15">
        <v>-1.2565874999999997</v>
      </c>
      <c r="AC13" s="38" t="s">
        <v>53</v>
      </c>
      <c r="AD13" s="130">
        <v>3.2680133765058903</v>
      </c>
      <c r="AE13" s="15">
        <v>0.23804416666666781</v>
      </c>
      <c r="AF13" s="38" t="s">
        <v>53</v>
      </c>
      <c r="AG13" s="130">
        <v>1.518252842288605</v>
      </c>
    </row>
    <row r="14" spans="1:33" x14ac:dyDescent="0.25">
      <c r="A14" s="3" t="s">
        <v>27</v>
      </c>
      <c r="B14" s="37">
        <v>-0.63379499999999833</v>
      </c>
      <c r="C14" s="45" t="s">
        <v>53</v>
      </c>
      <c r="D14" s="39">
        <v>0.65387125246488753</v>
      </c>
      <c r="E14" s="37">
        <v>-0.77044999999999975</v>
      </c>
      <c r="F14" s="45" t="s">
        <v>53</v>
      </c>
      <c r="G14" s="39">
        <v>0.64686427729470442</v>
      </c>
      <c r="H14" s="37">
        <v>-0.43326833333333187</v>
      </c>
      <c r="I14" s="45" t="s">
        <v>53</v>
      </c>
      <c r="J14" s="39">
        <v>0.82465948054737648</v>
      </c>
      <c r="K14" s="44">
        <v>1.0424466666666674</v>
      </c>
      <c r="L14" s="45" t="s">
        <v>53</v>
      </c>
      <c r="M14" s="40">
        <v>0.61430857284158791</v>
      </c>
      <c r="N14" s="37">
        <v>-0.31351624999999927</v>
      </c>
      <c r="O14" s="45" t="s">
        <v>53</v>
      </c>
      <c r="P14" s="40">
        <v>2.2416790936065079</v>
      </c>
      <c r="R14" t="s">
        <v>27</v>
      </c>
      <c r="S14" s="15">
        <v>-0.63379499999999833</v>
      </c>
      <c r="T14" s="38" t="s">
        <v>53</v>
      </c>
      <c r="U14" s="130">
        <v>0.65387125246488753</v>
      </c>
      <c r="V14" s="15">
        <v>-0.77044999999999975</v>
      </c>
      <c r="W14" s="38" t="s">
        <v>53</v>
      </c>
      <c r="X14" s="130">
        <v>0.64686427729470442</v>
      </c>
      <c r="Y14" s="15">
        <v>-0.43326833333333187</v>
      </c>
      <c r="Z14" s="38" t="s">
        <v>53</v>
      </c>
      <c r="AA14" s="130">
        <v>0.82465948054737648</v>
      </c>
      <c r="AB14" s="15">
        <v>1.0424466666666674</v>
      </c>
      <c r="AC14" s="38" t="s">
        <v>53</v>
      </c>
      <c r="AD14" s="130">
        <v>0.61430857284158791</v>
      </c>
      <c r="AE14" s="15">
        <v>-0.31351624999999927</v>
      </c>
      <c r="AF14" s="38" t="s">
        <v>53</v>
      </c>
      <c r="AG14" s="130">
        <v>2.2416790936065079</v>
      </c>
    </row>
    <row r="15" spans="1:33" x14ac:dyDescent="0.25">
      <c r="A15" s="3" t="s">
        <v>11</v>
      </c>
      <c r="B15" s="37">
        <v>-0.39061928571428439</v>
      </c>
      <c r="C15" s="45" t="s">
        <v>53</v>
      </c>
      <c r="D15" s="39">
        <v>0.793090709211697</v>
      </c>
      <c r="E15" s="37">
        <v>-0.62656285714285731</v>
      </c>
      <c r="F15" s="45" t="s">
        <v>53</v>
      </c>
      <c r="G15" s="39">
        <v>0.69848442592311422</v>
      </c>
      <c r="H15" s="37">
        <v>-0.89833285714285849</v>
      </c>
      <c r="I15" s="45" t="s">
        <v>53</v>
      </c>
      <c r="J15" s="39">
        <v>0.93959451761055324</v>
      </c>
      <c r="K15" s="44">
        <v>-0.23679428571428623</v>
      </c>
      <c r="L15" s="45" t="s">
        <v>53</v>
      </c>
      <c r="M15" s="40">
        <v>0.95459775589611795</v>
      </c>
      <c r="N15" s="37">
        <v>-0.69591857142857172</v>
      </c>
      <c r="O15" s="45" t="s">
        <v>53</v>
      </c>
      <c r="P15" s="40">
        <v>8.7777938159556115</v>
      </c>
      <c r="R15" t="s">
        <v>11</v>
      </c>
      <c r="S15" s="15">
        <v>-0.39061928571428439</v>
      </c>
      <c r="T15" s="38" t="s">
        <v>53</v>
      </c>
      <c r="U15" s="130">
        <v>0.793090709211697</v>
      </c>
      <c r="V15" s="15">
        <v>-0.62656285714285731</v>
      </c>
      <c r="W15" s="38" t="s">
        <v>53</v>
      </c>
      <c r="X15" s="130">
        <v>0.69848442592311422</v>
      </c>
      <c r="Y15" s="15">
        <v>-0.89833285714285849</v>
      </c>
      <c r="Z15" s="38" t="s">
        <v>53</v>
      </c>
      <c r="AA15" s="130">
        <v>0.93959451761055324</v>
      </c>
      <c r="AB15" s="15">
        <v>-0.23679428571428623</v>
      </c>
      <c r="AC15" s="38" t="s">
        <v>53</v>
      </c>
      <c r="AD15" s="130">
        <v>0.95459775589611795</v>
      </c>
      <c r="AE15" s="15">
        <v>-0.69591857142857172</v>
      </c>
      <c r="AF15" s="38" t="s">
        <v>53</v>
      </c>
      <c r="AG15" s="130">
        <v>8.7777938159556115</v>
      </c>
    </row>
    <row r="16" spans="1:33" x14ac:dyDescent="0.25">
      <c r="A16" s="3" t="s">
        <v>21</v>
      </c>
      <c r="B16" s="37">
        <v>-0.20534666666666782</v>
      </c>
      <c r="C16" s="38" t="s">
        <v>53</v>
      </c>
      <c r="D16" s="39">
        <v>0.63831520865952995</v>
      </c>
      <c r="E16" s="37">
        <v>-0.43202749999999934</v>
      </c>
      <c r="F16" s="38" t="s">
        <v>53</v>
      </c>
      <c r="G16" s="39">
        <v>0.68801745550427096</v>
      </c>
      <c r="H16" s="37">
        <v>-0.67556500000000064</v>
      </c>
      <c r="I16" s="38" t="s">
        <v>53</v>
      </c>
      <c r="J16" s="39">
        <v>0.74905050838664233</v>
      </c>
      <c r="K16" s="44">
        <v>0.33705749999999979</v>
      </c>
      <c r="L16" s="38" t="s">
        <v>53</v>
      </c>
      <c r="M16" s="40">
        <v>0.72061962904453647</v>
      </c>
      <c r="N16" s="37">
        <v>2.6497533333333361</v>
      </c>
      <c r="O16" s="38" t="s">
        <v>53</v>
      </c>
      <c r="P16" s="40">
        <v>1.9944626844173681</v>
      </c>
      <c r="R16" t="s">
        <v>21</v>
      </c>
      <c r="S16" s="15">
        <v>-0.20534666666666782</v>
      </c>
      <c r="T16" s="38" t="s">
        <v>53</v>
      </c>
      <c r="U16" s="130">
        <v>0.63831520865952995</v>
      </c>
      <c r="V16" s="15">
        <v>-0.43202749999999934</v>
      </c>
      <c r="W16" s="38" t="s">
        <v>53</v>
      </c>
      <c r="X16" s="130">
        <v>0.68801745550427096</v>
      </c>
      <c r="Y16" s="15">
        <v>-0.67556500000000064</v>
      </c>
      <c r="Z16" s="38" t="s">
        <v>53</v>
      </c>
      <c r="AA16" s="130">
        <v>0.74905050838664233</v>
      </c>
      <c r="AB16" s="15">
        <v>0.33705749999999979</v>
      </c>
      <c r="AC16" s="38" t="s">
        <v>53</v>
      </c>
      <c r="AD16" s="130">
        <v>0.72061962904453647</v>
      </c>
      <c r="AE16" s="15">
        <v>2.6497533333333361</v>
      </c>
      <c r="AF16" s="38" t="s">
        <v>53</v>
      </c>
      <c r="AG16" s="130">
        <v>1.9944626844173681</v>
      </c>
    </row>
    <row r="17" spans="1:33" x14ac:dyDescent="0.25">
      <c r="A17" s="3" t="s">
        <v>5</v>
      </c>
      <c r="B17" s="37">
        <v>-0.47595999999999999</v>
      </c>
      <c r="C17" s="38" t="s">
        <v>53</v>
      </c>
      <c r="D17" s="39">
        <v>0.74072982325173231</v>
      </c>
      <c r="E17" s="37">
        <v>-0.32356799999999986</v>
      </c>
      <c r="F17" s="38" t="s">
        <v>53</v>
      </c>
      <c r="G17" s="39">
        <v>0.90604592217196411</v>
      </c>
      <c r="H17" s="37">
        <v>-1.3418720000000022</v>
      </c>
      <c r="I17" s="38" t="s">
        <v>53</v>
      </c>
      <c r="J17" s="39">
        <v>0.98541446552312273</v>
      </c>
      <c r="K17" s="44">
        <v>-0.81903999999999966</v>
      </c>
      <c r="L17" s="38" t="s">
        <v>53</v>
      </c>
      <c r="M17" s="40">
        <v>0.83961663987533852</v>
      </c>
      <c r="N17" s="37">
        <v>-3.6411733333333323</v>
      </c>
      <c r="O17" s="38" t="s">
        <v>53</v>
      </c>
      <c r="P17" s="40">
        <v>2.6621394311456728</v>
      </c>
      <c r="R17" t="s">
        <v>5</v>
      </c>
      <c r="S17" s="15">
        <v>-0.47595999999999999</v>
      </c>
      <c r="T17" s="38" t="s">
        <v>53</v>
      </c>
      <c r="U17" s="130">
        <v>0.74072982325173231</v>
      </c>
      <c r="V17" s="15">
        <v>-0.32356799999999986</v>
      </c>
      <c r="W17" s="38" t="s">
        <v>53</v>
      </c>
      <c r="X17" s="130">
        <v>0.90604592217196411</v>
      </c>
      <c r="Y17" s="15">
        <v>-1.3418720000000022</v>
      </c>
      <c r="Z17" s="38" t="s">
        <v>53</v>
      </c>
      <c r="AA17" s="130">
        <v>0.98541446552312273</v>
      </c>
      <c r="AB17" s="15">
        <v>-0.81903999999999966</v>
      </c>
      <c r="AC17" s="38" t="s">
        <v>53</v>
      </c>
      <c r="AD17" s="130">
        <v>0.83961663987533852</v>
      </c>
      <c r="AE17" s="15">
        <v>-3.6411733333333323</v>
      </c>
      <c r="AF17" s="38" t="s">
        <v>53</v>
      </c>
      <c r="AG17" s="130">
        <v>2.6621394311456728</v>
      </c>
    </row>
    <row r="18" spans="1:33" x14ac:dyDescent="0.25">
      <c r="A18" s="3" t="s">
        <v>29</v>
      </c>
      <c r="B18" s="37">
        <v>0.7737621428571434</v>
      </c>
      <c r="C18" s="38" t="s">
        <v>53</v>
      </c>
      <c r="D18" s="39">
        <v>0.60251547154318119</v>
      </c>
      <c r="E18" s="37">
        <v>1.3268285714285715</v>
      </c>
      <c r="F18" s="38" t="s">
        <v>53</v>
      </c>
      <c r="G18" s="39">
        <v>0.80979649154234112</v>
      </c>
      <c r="H18" s="37">
        <v>-0.39557857142857245</v>
      </c>
      <c r="I18" s="38" t="s">
        <v>53</v>
      </c>
      <c r="J18" s="39">
        <v>1.0206907739602717</v>
      </c>
      <c r="K18" s="44">
        <v>-2.5797942857142862</v>
      </c>
      <c r="L18" s="38" t="s">
        <v>53</v>
      </c>
      <c r="M18" s="40">
        <v>0.6259359937154686</v>
      </c>
      <c r="N18" s="37">
        <v>-1.0182649999999984</v>
      </c>
      <c r="O18" s="38" t="s">
        <v>53</v>
      </c>
      <c r="P18" s="40">
        <v>1.8547704729034662</v>
      </c>
      <c r="R18" t="s">
        <v>29</v>
      </c>
      <c r="S18" s="15">
        <v>0.7737621428571434</v>
      </c>
      <c r="T18" s="38" t="s">
        <v>53</v>
      </c>
      <c r="U18" s="130">
        <v>0.60251547154318119</v>
      </c>
      <c r="V18" s="15">
        <v>1.3268285714285715</v>
      </c>
      <c r="W18" s="38" t="s">
        <v>53</v>
      </c>
      <c r="X18" s="130">
        <v>0.80979649154234112</v>
      </c>
      <c r="Y18" s="15">
        <v>-0.39557857142857245</v>
      </c>
      <c r="Z18" s="38" t="s">
        <v>53</v>
      </c>
      <c r="AA18" s="130">
        <v>1.0206907739602717</v>
      </c>
      <c r="AB18" s="15">
        <v>-2.5797942857142862</v>
      </c>
      <c r="AC18" s="38" t="s">
        <v>53</v>
      </c>
      <c r="AD18" s="130">
        <v>0.6259359937154686</v>
      </c>
      <c r="AE18" s="15">
        <v>-1.0182649999999984</v>
      </c>
      <c r="AF18" s="38" t="s">
        <v>53</v>
      </c>
      <c r="AG18" s="130">
        <v>1.8547704729034662</v>
      </c>
    </row>
    <row r="19" spans="1:33" x14ac:dyDescent="0.25">
      <c r="A19" s="3"/>
      <c r="B19" s="37"/>
      <c r="C19" s="38"/>
      <c r="D19" s="39"/>
      <c r="E19" s="37"/>
      <c r="F19" s="38"/>
      <c r="G19" s="39"/>
      <c r="H19" s="37"/>
      <c r="I19" s="38"/>
      <c r="J19" s="39"/>
      <c r="K19" s="44"/>
      <c r="L19" s="38"/>
      <c r="M19" s="40"/>
      <c r="N19" s="37"/>
      <c r="O19" s="38"/>
      <c r="P19" s="40"/>
    </row>
    <row r="20" spans="1:33" x14ac:dyDescent="0.25">
      <c r="A20" s="3"/>
      <c r="B20" s="37"/>
      <c r="C20" s="38"/>
      <c r="D20" s="39"/>
      <c r="E20" s="37"/>
      <c r="F20" s="38"/>
      <c r="G20" s="39"/>
      <c r="H20" s="37"/>
      <c r="I20" s="38"/>
      <c r="J20" s="39"/>
      <c r="K20" s="44"/>
      <c r="L20" s="38"/>
      <c r="M20" s="40"/>
      <c r="N20" s="37"/>
      <c r="O20" s="38"/>
      <c r="P20" s="40"/>
    </row>
    <row r="21" spans="1:33" x14ac:dyDescent="0.25">
      <c r="A21" s="4"/>
      <c r="B21" s="34"/>
      <c r="C21" s="36"/>
      <c r="D21" s="34"/>
      <c r="E21" s="34"/>
      <c r="F21" s="36"/>
      <c r="G21" s="34"/>
      <c r="H21" s="34"/>
      <c r="I21" s="36"/>
      <c r="J21" s="34"/>
      <c r="K21" s="2"/>
      <c r="L21" s="36"/>
      <c r="M21" s="41"/>
      <c r="N21" s="34"/>
      <c r="O21" s="36"/>
      <c r="P21" s="41"/>
    </row>
  </sheetData>
  <sortState ref="R6:AG17">
    <sortCondition ref="V6:V17"/>
  </sortState>
  <mergeCells count="20"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S3:U3"/>
    <mergeCell ref="V3:X3"/>
    <mergeCell ref="Y3:AA3"/>
    <mergeCell ref="AB3:AD3"/>
    <mergeCell ref="AE3:AG3"/>
    <mergeCell ref="S4:U4"/>
    <mergeCell ref="V4:X4"/>
    <mergeCell ref="Y4:AA4"/>
    <mergeCell ref="AB4:AD4"/>
    <mergeCell ref="AE4:A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90" zoomScaleNormal="90" workbookViewId="0">
      <selection activeCell="O6" sqref="O6:P18"/>
    </sheetView>
  </sheetViews>
  <sheetFormatPr defaultRowHeight="15" x14ac:dyDescent="0.25"/>
  <cols>
    <col min="1" max="1" width="12.42578125" bestFit="1" customWidth="1"/>
    <col min="2" max="2" width="9.140625" style="15"/>
    <col min="3" max="3" width="2.140625" style="15" customWidth="1"/>
    <col min="5" max="5" width="15" style="59" customWidth="1"/>
    <col min="7" max="7" width="3" style="16" customWidth="1"/>
    <col min="9" max="9" width="14.85546875" style="59" customWidth="1"/>
    <col min="11" max="11" width="3.28515625" customWidth="1"/>
    <col min="15" max="15" width="11.42578125" bestFit="1" customWidth="1"/>
  </cols>
  <sheetData>
    <row r="1" spans="1:19" ht="18" x14ac:dyDescent="0.35">
      <c r="A1" t="s">
        <v>55</v>
      </c>
    </row>
    <row r="3" spans="1:19" x14ac:dyDescent="0.25">
      <c r="A3" s="42"/>
      <c r="B3" s="204" t="s">
        <v>58</v>
      </c>
      <c r="C3" s="204"/>
      <c r="D3" s="204"/>
      <c r="E3" s="6"/>
      <c r="F3" s="205" t="s">
        <v>59</v>
      </c>
      <c r="G3" s="204"/>
      <c r="H3" s="204"/>
      <c r="I3" s="6"/>
      <c r="J3" s="204" t="s">
        <v>60</v>
      </c>
      <c r="K3" s="204"/>
      <c r="L3" s="206"/>
    </row>
    <row r="4" spans="1:19" ht="15.75" thickBot="1" x14ac:dyDescent="0.3">
      <c r="A4" s="43" t="s">
        <v>1</v>
      </c>
      <c r="B4" s="208">
        <v>14.22</v>
      </c>
      <c r="C4" s="207"/>
      <c r="D4" s="209"/>
      <c r="E4" s="7" t="s">
        <v>1</v>
      </c>
      <c r="F4" s="208">
        <v>-15.2</v>
      </c>
      <c r="G4" s="207"/>
      <c r="H4" s="207"/>
      <c r="I4" s="7" t="s">
        <v>1</v>
      </c>
      <c r="J4" s="213">
        <v>34.299999999999997</v>
      </c>
      <c r="K4" s="213"/>
      <c r="L4" s="215"/>
      <c r="M4" t="s">
        <v>84</v>
      </c>
    </row>
    <row r="5" spans="1:19" ht="15.75" thickTop="1" x14ac:dyDescent="0.25">
      <c r="A5" s="3" t="s">
        <v>42</v>
      </c>
      <c r="B5" s="37">
        <v>-2.6148281333333325</v>
      </c>
      <c r="C5" s="38" t="s">
        <v>53</v>
      </c>
      <c r="D5" s="39">
        <v>0.60652245837042018</v>
      </c>
      <c r="E5" s="8" t="s">
        <v>42</v>
      </c>
      <c r="F5" s="44">
        <v>-2.6538586666666664</v>
      </c>
      <c r="G5" s="38" t="s">
        <v>53</v>
      </c>
      <c r="H5" s="39">
        <v>1.0150324899927861</v>
      </c>
      <c r="I5" s="8" t="s">
        <v>42</v>
      </c>
      <c r="J5" s="150">
        <v>-2.588188666666666</v>
      </c>
      <c r="K5" s="38" t="s">
        <v>53</v>
      </c>
      <c r="L5" s="40">
        <v>0.95334109427893432</v>
      </c>
      <c r="R5" t="s">
        <v>83</v>
      </c>
      <c r="S5" s="3" t="s">
        <v>42</v>
      </c>
    </row>
    <row r="6" spans="1:19" x14ac:dyDescent="0.25">
      <c r="A6" s="3" t="s">
        <v>25</v>
      </c>
      <c r="B6" s="37">
        <v>-0.78820949999999956</v>
      </c>
      <c r="C6" s="38" t="s">
        <v>53</v>
      </c>
      <c r="D6" s="39">
        <v>0.44715009456237781</v>
      </c>
      <c r="E6" s="8" t="s">
        <v>25</v>
      </c>
      <c r="F6" s="44">
        <v>-1.1714050000000011</v>
      </c>
      <c r="G6" s="38" t="s">
        <v>53</v>
      </c>
      <c r="H6" s="39">
        <v>0.92573211421324053</v>
      </c>
      <c r="I6" s="8" t="s">
        <v>25</v>
      </c>
      <c r="J6" s="37">
        <v>-0.5266674999999994</v>
      </c>
      <c r="K6" s="38" t="s">
        <v>53</v>
      </c>
      <c r="L6" s="40">
        <v>0.82070786039073718</v>
      </c>
      <c r="O6" s="1" t="s">
        <v>25</v>
      </c>
      <c r="P6" s="9">
        <v>259</v>
      </c>
      <c r="S6" s="3"/>
    </row>
    <row r="7" spans="1:19" x14ac:dyDescent="0.25">
      <c r="A7" s="3" t="s">
        <v>31</v>
      </c>
      <c r="B7" s="37">
        <v>-1.0473786666666669</v>
      </c>
      <c r="C7" s="38" t="s">
        <v>53</v>
      </c>
      <c r="D7" s="39">
        <v>0.21759856711231687</v>
      </c>
      <c r="E7" s="8" t="s">
        <v>31</v>
      </c>
      <c r="F7" s="44">
        <v>-0.66688000000000081</v>
      </c>
      <c r="G7" s="38" t="s">
        <v>53</v>
      </c>
      <c r="H7" s="39">
        <v>0.7354429084572105</v>
      </c>
      <c r="I7" s="8" t="s">
        <v>31</v>
      </c>
      <c r="J7" s="150">
        <v>-1.3070800000000016</v>
      </c>
      <c r="K7" s="38" t="s">
        <v>53</v>
      </c>
      <c r="L7" s="40">
        <v>0.77768349095245692</v>
      </c>
      <c r="O7" s="1" t="s">
        <v>31</v>
      </c>
      <c r="P7" s="9">
        <v>158</v>
      </c>
      <c r="R7" t="s">
        <v>82</v>
      </c>
      <c r="S7" s="3" t="s">
        <v>31</v>
      </c>
    </row>
    <row r="8" spans="1:19" x14ac:dyDescent="0.25">
      <c r="A8" s="3" t="s">
        <v>4</v>
      </c>
      <c r="B8" s="37">
        <v>-0.58340028571428604</v>
      </c>
      <c r="C8" s="38" t="s">
        <v>53</v>
      </c>
      <c r="D8" s="39">
        <v>0.47862411123194631</v>
      </c>
      <c r="E8" s="8" t="s">
        <v>4</v>
      </c>
      <c r="F8" s="44">
        <v>6.4260000000000622E-2</v>
      </c>
      <c r="G8" s="38" t="s">
        <v>53</v>
      </c>
      <c r="H8" s="39">
        <v>0.897881918591377</v>
      </c>
      <c r="I8" s="8" t="s">
        <v>4</v>
      </c>
      <c r="J8" s="37">
        <v>-1.0254471428571423</v>
      </c>
      <c r="K8" s="38" t="s">
        <v>53</v>
      </c>
      <c r="L8" s="40">
        <v>0.91081007877080311</v>
      </c>
      <c r="O8" s="1" t="s">
        <v>4</v>
      </c>
      <c r="P8" s="9">
        <v>251</v>
      </c>
      <c r="S8" s="3"/>
    </row>
    <row r="9" spans="1:19" x14ac:dyDescent="0.25">
      <c r="A9" s="3" t="s">
        <v>5</v>
      </c>
      <c r="B9" s="37">
        <v>-0.24939066666666618</v>
      </c>
      <c r="C9" s="38" t="s">
        <v>53</v>
      </c>
      <c r="D9" s="39">
        <v>0.38221522929111645</v>
      </c>
      <c r="E9" s="60" t="s">
        <v>5</v>
      </c>
      <c r="F9" s="44">
        <v>8.2564999999999777E-2</v>
      </c>
      <c r="G9" s="38" t="s">
        <v>53</v>
      </c>
      <c r="H9" s="39">
        <v>0.46791763223300914</v>
      </c>
      <c r="I9" s="8" t="s">
        <v>5</v>
      </c>
      <c r="J9" s="37">
        <v>-0.47595999999999999</v>
      </c>
      <c r="K9" s="38" t="s">
        <v>53</v>
      </c>
      <c r="L9" s="40">
        <v>0.74072982325173231</v>
      </c>
      <c r="O9" s="1" t="s">
        <v>5</v>
      </c>
      <c r="P9" s="9">
        <v>225</v>
      </c>
      <c r="S9" s="3"/>
    </row>
    <row r="10" spans="1:19" x14ac:dyDescent="0.25">
      <c r="A10" s="3" t="s">
        <v>9</v>
      </c>
      <c r="B10" s="37">
        <v>-0.82264199999999987</v>
      </c>
      <c r="C10" s="38" t="s">
        <v>53</v>
      </c>
      <c r="D10" s="39">
        <v>0.64543935253747908</v>
      </c>
      <c r="E10" s="8" t="s">
        <v>9</v>
      </c>
      <c r="F10" s="44">
        <v>0.11333428571428554</v>
      </c>
      <c r="G10" s="38" t="s">
        <v>53</v>
      </c>
      <c r="H10" s="39">
        <v>0.85023451813518491</v>
      </c>
      <c r="I10" s="8" t="s">
        <v>9</v>
      </c>
      <c r="J10" s="150">
        <v>-1.4614728571428555</v>
      </c>
      <c r="K10" s="38" t="s">
        <v>53</v>
      </c>
      <c r="L10" s="40">
        <v>0.86119938269668195</v>
      </c>
      <c r="O10" s="1" t="s">
        <v>9</v>
      </c>
      <c r="P10" s="9">
        <v>262</v>
      </c>
      <c r="R10" t="s">
        <v>77</v>
      </c>
      <c r="S10" s="3" t="s">
        <v>9</v>
      </c>
    </row>
    <row r="11" spans="1:19" s="147" customFormat="1" x14ac:dyDescent="0.25">
      <c r="A11" s="140" t="s">
        <v>29</v>
      </c>
      <c r="B11" s="141">
        <v>0.39381985714285722</v>
      </c>
      <c r="C11" s="142" t="s">
        <v>53</v>
      </c>
      <c r="D11" s="143">
        <v>0.53601054227317058</v>
      </c>
      <c r="E11" s="144" t="s">
        <v>29</v>
      </c>
      <c r="F11" s="145">
        <v>-0.16284857142857159</v>
      </c>
      <c r="G11" s="142" t="s">
        <v>53</v>
      </c>
      <c r="H11" s="143">
        <v>0.87931471050215781</v>
      </c>
      <c r="I11" s="144" t="s">
        <v>29</v>
      </c>
      <c r="J11" s="141">
        <v>0.7737621428571434</v>
      </c>
      <c r="K11" s="142" t="s">
        <v>53</v>
      </c>
      <c r="L11" s="146">
        <v>0.60251547154318119</v>
      </c>
      <c r="O11" s="148" t="s">
        <v>29</v>
      </c>
      <c r="P11" s="149">
        <v>187</v>
      </c>
      <c r="S11" s="140"/>
    </row>
    <row r="12" spans="1:19" x14ac:dyDescent="0.25">
      <c r="A12" s="3" t="s">
        <v>17</v>
      </c>
      <c r="B12" s="37">
        <v>-0.27660693333333364</v>
      </c>
      <c r="C12" s="38" t="s">
        <v>53</v>
      </c>
      <c r="D12" s="39">
        <v>0.57804086385646136</v>
      </c>
      <c r="E12" s="8" t="s">
        <v>17</v>
      </c>
      <c r="F12" s="44">
        <v>0.17096933333333317</v>
      </c>
      <c r="G12" s="38" t="s">
        <v>53</v>
      </c>
      <c r="H12" s="39">
        <v>0.86867958580386895</v>
      </c>
      <c r="I12" s="8" t="s">
        <v>17</v>
      </c>
      <c r="J12" s="37">
        <v>-0.58209066666666687</v>
      </c>
      <c r="K12" s="38" t="s">
        <v>53</v>
      </c>
      <c r="L12" s="40">
        <v>0.77471635850499299</v>
      </c>
      <c r="O12" s="1" t="s">
        <v>17</v>
      </c>
      <c r="P12" s="9">
        <v>163</v>
      </c>
      <c r="S12" s="3"/>
    </row>
    <row r="13" spans="1:19" x14ac:dyDescent="0.25">
      <c r="A13" s="3" t="s">
        <v>21</v>
      </c>
      <c r="B13" s="37">
        <v>-4.7718666666666909E-2</v>
      </c>
      <c r="C13" s="38" t="s">
        <v>53</v>
      </c>
      <c r="D13" s="39">
        <v>0.30796042651121519</v>
      </c>
      <c r="E13" s="8" t="s">
        <v>21</v>
      </c>
      <c r="F13" s="44">
        <v>0.18322833333333324</v>
      </c>
      <c r="G13" s="38" t="s">
        <v>53</v>
      </c>
      <c r="H13" s="39">
        <v>0.60933887788820829</v>
      </c>
      <c r="I13" s="8" t="s">
        <v>21</v>
      </c>
      <c r="J13" s="150">
        <v>-0.20534666666666782</v>
      </c>
      <c r="K13" s="38" t="s">
        <v>53</v>
      </c>
      <c r="L13" s="40">
        <v>0.63831520865952995</v>
      </c>
      <c r="O13" s="1" t="s">
        <v>21</v>
      </c>
      <c r="P13" s="9">
        <v>161</v>
      </c>
      <c r="R13" t="s">
        <v>80</v>
      </c>
      <c r="S13" s="3" t="s">
        <v>21</v>
      </c>
    </row>
    <row r="14" spans="1:19" x14ac:dyDescent="0.25">
      <c r="A14" s="3" t="s">
        <v>23</v>
      </c>
      <c r="B14" s="37">
        <v>-0.22211600000000034</v>
      </c>
      <c r="C14" s="38" t="s">
        <v>53</v>
      </c>
      <c r="D14" s="39">
        <v>0.51888956003092868</v>
      </c>
      <c r="E14" s="8" t="s">
        <v>23</v>
      </c>
      <c r="F14" s="44">
        <v>0.28930166666666679</v>
      </c>
      <c r="G14" s="38" t="s">
        <v>53</v>
      </c>
      <c r="H14" s="39">
        <v>0.71164145959545677</v>
      </c>
      <c r="I14" s="8" t="s">
        <v>23</v>
      </c>
      <c r="J14" s="150">
        <v>-0.5711733333333342</v>
      </c>
      <c r="K14" s="38" t="s">
        <v>53</v>
      </c>
      <c r="L14" s="40">
        <v>0.76546944714674936</v>
      </c>
      <c r="O14" s="1" t="s">
        <v>23</v>
      </c>
      <c r="P14" s="9">
        <v>194</v>
      </c>
      <c r="R14" t="s">
        <v>79</v>
      </c>
      <c r="S14" s="3" t="s">
        <v>23</v>
      </c>
    </row>
    <row r="15" spans="1:19" x14ac:dyDescent="0.25">
      <c r="A15" s="3" t="s">
        <v>18</v>
      </c>
      <c r="B15" s="37">
        <v>-0.48409514285714267</v>
      </c>
      <c r="C15" s="38" t="s">
        <v>53</v>
      </c>
      <c r="D15" s="39">
        <v>0.37680337312866924</v>
      </c>
      <c r="E15" s="8" t="s">
        <v>18</v>
      </c>
      <c r="F15" s="44">
        <v>0.37875142857142841</v>
      </c>
      <c r="G15" s="38" t="s">
        <v>53</v>
      </c>
      <c r="H15" s="39">
        <v>0.4636286144256912</v>
      </c>
      <c r="I15" s="8" t="s">
        <v>18</v>
      </c>
      <c r="J15" s="150">
        <v>-1.0730128571428565</v>
      </c>
      <c r="K15" s="38" t="s">
        <v>53</v>
      </c>
      <c r="L15" s="40">
        <v>0.7975898985425679</v>
      </c>
      <c r="O15" s="1" t="s">
        <v>18</v>
      </c>
      <c r="P15" s="9">
        <v>198</v>
      </c>
      <c r="R15" t="s">
        <v>81</v>
      </c>
      <c r="S15" s="3" t="s">
        <v>18</v>
      </c>
    </row>
    <row r="16" spans="1:19" s="147" customFormat="1" x14ac:dyDescent="0.25">
      <c r="A16" s="140" t="s">
        <v>27</v>
      </c>
      <c r="B16" s="141">
        <v>-0.35719300000000009</v>
      </c>
      <c r="C16" s="142" t="s">
        <v>53</v>
      </c>
      <c r="D16" s="143">
        <v>0.4242244675667417</v>
      </c>
      <c r="E16" s="144" t="s">
        <v>27</v>
      </c>
      <c r="F16" s="145">
        <v>4.806749999999993E-2</v>
      </c>
      <c r="G16" s="142" t="s">
        <v>53</v>
      </c>
      <c r="H16" s="143">
        <v>0.68848769408548049</v>
      </c>
      <c r="I16" s="144" t="s">
        <v>27</v>
      </c>
      <c r="J16" s="150">
        <v>-0.63379499999999833</v>
      </c>
      <c r="K16" s="142" t="s">
        <v>53</v>
      </c>
      <c r="L16" s="146">
        <v>0.65387125246488753</v>
      </c>
      <c r="O16" s="148" t="s">
        <v>27</v>
      </c>
      <c r="P16" s="149">
        <v>194</v>
      </c>
      <c r="R16" s="147" t="s">
        <v>78</v>
      </c>
      <c r="S16" s="140" t="s">
        <v>27</v>
      </c>
    </row>
    <row r="17" spans="1:16" x14ac:dyDescent="0.25">
      <c r="A17" s="3" t="s">
        <v>7</v>
      </c>
      <c r="B17" s="54">
        <v>-0.79094600000000059</v>
      </c>
      <c r="C17" s="55" t="s">
        <v>53</v>
      </c>
      <c r="D17" s="56">
        <v>0.92512888775132274</v>
      </c>
      <c r="E17" s="8" t="s">
        <v>7</v>
      </c>
      <c r="F17" s="44">
        <v>0.80655999999999994</v>
      </c>
      <c r="G17" s="38" t="s">
        <v>53</v>
      </c>
      <c r="H17" s="39">
        <v>0.70571042487087376</v>
      </c>
      <c r="I17" s="8" t="s">
        <v>7</v>
      </c>
      <c r="J17" s="37">
        <v>-1.8812900000000017</v>
      </c>
      <c r="K17" s="38" t="s">
        <v>53</v>
      </c>
      <c r="L17" s="40">
        <v>1.1758354448403296</v>
      </c>
      <c r="O17" s="1" t="s">
        <v>7</v>
      </c>
      <c r="P17" s="9">
        <v>238</v>
      </c>
    </row>
    <row r="18" spans="1:16" x14ac:dyDescent="0.25">
      <c r="A18" s="3" t="s">
        <v>11</v>
      </c>
      <c r="B18" s="37">
        <v>0.10693442857142862</v>
      </c>
      <c r="C18" s="38" t="s">
        <v>53</v>
      </c>
      <c r="D18" s="39">
        <v>0.57123073960443771</v>
      </c>
      <c r="E18" s="8" t="s">
        <v>11</v>
      </c>
      <c r="F18" s="44">
        <v>0.83592000000000033</v>
      </c>
      <c r="G18" s="38" t="s">
        <v>53</v>
      </c>
      <c r="H18" s="39">
        <v>0.87770746333844019</v>
      </c>
      <c r="I18" s="8" t="s">
        <v>11</v>
      </c>
      <c r="J18" s="37">
        <v>-0.39061928571428439</v>
      </c>
      <c r="K18" s="38" t="s">
        <v>53</v>
      </c>
      <c r="L18" s="40">
        <v>0.793090709211697</v>
      </c>
      <c r="O18" s="1" t="s">
        <v>11</v>
      </c>
      <c r="P18" s="9">
        <v>167</v>
      </c>
    </row>
    <row r="19" spans="1:16" x14ac:dyDescent="0.25">
      <c r="A19" s="4"/>
      <c r="B19" s="35"/>
      <c r="C19" s="35"/>
      <c r="D19" s="34"/>
      <c r="E19" s="13"/>
      <c r="F19" s="2"/>
      <c r="G19" s="36"/>
      <c r="H19" s="34"/>
      <c r="I19" s="13"/>
      <c r="J19" s="34"/>
      <c r="K19" s="34"/>
      <c r="L19" s="41"/>
    </row>
    <row r="23" spans="1:16" x14ac:dyDescent="0.25">
      <c r="O23" s="1" t="s">
        <v>13</v>
      </c>
      <c r="P23" s="9">
        <v>256</v>
      </c>
    </row>
    <row r="24" spans="1:16" x14ac:dyDescent="0.25">
      <c r="O24" s="1" t="s">
        <v>15</v>
      </c>
      <c r="P24" s="9">
        <v>162</v>
      </c>
    </row>
  </sheetData>
  <sortState ref="A5:L18">
    <sortCondition descending="1" ref="F5:F18"/>
  </sortState>
  <mergeCells count="6">
    <mergeCell ref="J3:L3"/>
    <mergeCell ref="J4:L4"/>
    <mergeCell ref="F3:H3"/>
    <mergeCell ref="F4:H4"/>
    <mergeCell ref="B3:D3"/>
    <mergeCell ref="B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A3" sqref="A3:L19"/>
    </sheetView>
  </sheetViews>
  <sheetFormatPr defaultRowHeight="15" x14ac:dyDescent="0.25"/>
  <cols>
    <col min="1" max="1" width="12.42578125" bestFit="1" customWidth="1"/>
    <col min="2" max="2" width="9.140625" style="15"/>
    <col min="3" max="3" width="2.140625" style="15" customWidth="1"/>
    <col min="5" max="5" width="15" style="59" customWidth="1"/>
    <col min="7" max="7" width="3" style="16" customWidth="1"/>
    <col min="9" max="9" width="14.85546875" style="59" customWidth="1"/>
    <col min="11" max="11" width="3.28515625" customWidth="1"/>
  </cols>
  <sheetData>
    <row r="1" spans="1:14" ht="18" x14ac:dyDescent="0.35">
      <c r="A1" t="s">
        <v>57</v>
      </c>
    </row>
    <row r="3" spans="1:14" x14ac:dyDescent="0.25">
      <c r="A3" s="42"/>
      <c r="B3" s="204" t="s">
        <v>58</v>
      </c>
      <c r="C3" s="204"/>
      <c r="D3" s="204"/>
      <c r="E3" s="6"/>
      <c r="F3" s="205" t="s">
        <v>59</v>
      </c>
      <c r="G3" s="204"/>
      <c r="H3" s="204"/>
      <c r="I3" s="6"/>
      <c r="J3" s="204" t="s">
        <v>60</v>
      </c>
      <c r="K3" s="204"/>
      <c r="L3" s="206"/>
    </row>
    <row r="4" spans="1:14" ht="15.75" thickBot="1" x14ac:dyDescent="0.3">
      <c r="A4" s="43" t="s">
        <v>1</v>
      </c>
      <c r="B4" s="208"/>
      <c r="C4" s="207"/>
      <c r="D4" s="209"/>
      <c r="E4" s="7" t="s">
        <v>1</v>
      </c>
      <c r="F4" s="208"/>
      <c r="G4" s="207"/>
      <c r="H4" s="207"/>
      <c r="I4" s="7" t="s">
        <v>1</v>
      </c>
      <c r="J4" s="213"/>
      <c r="K4" s="213"/>
      <c r="L4" s="215"/>
    </row>
    <row r="5" spans="1:14" ht="15.75" thickTop="1" x14ac:dyDescent="0.25">
      <c r="A5" s="3" t="s">
        <v>42</v>
      </c>
      <c r="B5" s="37">
        <v>-3.0103160000000004</v>
      </c>
      <c r="C5" s="38" t="s">
        <v>53</v>
      </c>
      <c r="D5" s="39">
        <v>0.6561931591840906</v>
      </c>
      <c r="E5" s="8" t="s">
        <v>42</v>
      </c>
      <c r="F5" s="44">
        <v>-2.8641919999999996</v>
      </c>
      <c r="G5" s="38" t="s">
        <v>53</v>
      </c>
      <c r="H5" s="39">
        <v>1.1226376846694566</v>
      </c>
      <c r="I5" s="8" t="s">
        <v>42</v>
      </c>
      <c r="J5" s="37">
        <v>-3.0993679999999992</v>
      </c>
      <c r="K5" s="38" t="s">
        <v>53</v>
      </c>
      <c r="L5" s="40">
        <v>1.0925668352686206</v>
      </c>
      <c r="M5" t="s">
        <v>83</v>
      </c>
      <c r="N5" s="3" t="s">
        <v>42</v>
      </c>
    </row>
    <row r="6" spans="1:14" x14ac:dyDescent="0.25">
      <c r="A6" s="3" t="s">
        <v>25</v>
      </c>
      <c r="B6" s="37">
        <v>-1.8193300000000003</v>
      </c>
      <c r="C6" s="38" t="s">
        <v>53</v>
      </c>
      <c r="D6" s="39">
        <v>0.20090317867072105</v>
      </c>
      <c r="E6" s="8" t="s">
        <v>25</v>
      </c>
      <c r="F6" s="44">
        <v>-2.4994599999999974</v>
      </c>
      <c r="G6" s="38" t="s">
        <v>53</v>
      </c>
      <c r="H6" s="39">
        <v>0.64754010593939459</v>
      </c>
      <c r="I6" s="8" t="s">
        <v>25</v>
      </c>
      <c r="J6" s="37">
        <v>-1.4048400000000019</v>
      </c>
      <c r="K6" s="38" t="s">
        <v>53</v>
      </c>
      <c r="L6" s="40">
        <v>0.71796794134557074</v>
      </c>
      <c r="N6" s="3"/>
    </row>
    <row r="7" spans="1:14" x14ac:dyDescent="0.25">
      <c r="A7" s="3" t="s">
        <v>31</v>
      </c>
      <c r="B7" s="37"/>
      <c r="C7" s="38"/>
      <c r="D7" s="39"/>
      <c r="E7" s="8" t="s">
        <v>31</v>
      </c>
      <c r="F7" s="44"/>
      <c r="G7" s="38"/>
      <c r="H7" s="39"/>
      <c r="I7" s="8" t="s">
        <v>31</v>
      </c>
      <c r="J7" s="37"/>
      <c r="K7" s="38"/>
      <c r="L7" s="40"/>
      <c r="M7" t="s">
        <v>82</v>
      </c>
      <c r="N7" s="3" t="s">
        <v>31</v>
      </c>
    </row>
    <row r="8" spans="1:14" x14ac:dyDescent="0.25">
      <c r="A8" s="3" t="s">
        <v>4</v>
      </c>
      <c r="B8" s="37">
        <v>-1.179001428571429</v>
      </c>
      <c r="C8" s="38" t="s">
        <v>53</v>
      </c>
      <c r="D8" s="39">
        <v>0.81620116230474704</v>
      </c>
      <c r="E8" s="8" t="s">
        <v>4</v>
      </c>
      <c r="F8" s="44">
        <v>-1.1548171428571423</v>
      </c>
      <c r="G8" s="38" t="s">
        <v>53</v>
      </c>
      <c r="H8" s="39">
        <v>1.0568852366224408</v>
      </c>
      <c r="I8" s="8" t="s">
        <v>4</v>
      </c>
      <c r="J8" s="37">
        <v>-1.1937399999999994</v>
      </c>
      <c r="K8" s="38" t="s">
        <v>53</v>
      </c>
      <c r="L8" s="40">
        <v>1.0671142078209501</v>
      </c>
      <c r="N8" s="3"/>
    </row>
    <row r="9" spans="1:14" x14ac:dyDescent="0.25">
      <c r="A9" s="3" t="s">
        <v>5</v>
      </c>
      <c r="B9" s="37">
        <v>-0.32592100000000013</v>
      </c>
      <c r="C9" s="38" t="s">
        <v>53</v>
      </c>
      <c r="D9" s="39">
        <v>0.42274057320326153</v>
      </c>
      <c r="E9" s="60" t="s">
        <v>5</v>
      </c>
      <c r="F9" s="44">
        <v>-0.32978200000000013</v>
      </c>
      <c r="G9" s="38" t="s">
        <v>53</v>
      </c>
      <c r="H9" s="39">
        <v>0.63335782608429358</v>
      </c>
      <c r="I9" s="8" t="s">
        <v>5</v>
      </c>
      <c r="J9" s="37">
        <v>-0.32356799999999986</v>
      </c>
      <c r="K9" s="38" t="s">
        <v>53</v>
      </c>
      <c r="L9" s="40">
        <v>0.90604592217196411</v>
      </c>
      <c r="N9" s="3"/>
    </row>
    <row r="10" spans="1:14" x14ac:dyDescent="0.25">
      <c r="A10" s="3" t="s">
        <v>9</v>
      </c>
      <c r="B10" s="37">
        <v>-1.4003450000000002</v>
      </c>
      <c r="C10" s="38" t="s">
        <v>53</v>
      </c>
      <c r="D10" s="39">
        <v>0.51469595495787601</v>
      </c>
      <c r="E10" s="8" t="s">
        <v>9</v>
      </c>
      <c r="F10" s="44">
        <v>-0.50488999999999962</v>
      </c>
      <c r="G10" s="38" t="s">
        <v>53</v>
      </c>
      <c r="H10" s="39">
        <v>1.054423489969756</v>
      </c>
      <c r="I10" s="8" t="s">
        <v>9</v>
      </c>
      <c r="J10" s="37">
        <v>-1.946060000000001</v>
      </c>
      <c r="K10" s="38" t="s">
        <v>53</v>
      </c>
      <c r="L10" s="40">
        <v>0.18577109355332841</v>
      </c>
      <c r="M10" t="s">
        <v>77</v>
      </c>
      <c r="N10" s="3" t="s">
        <v>9</v>
      </c>
    </row>
    <row r="11" spans="1:14" s="147" customFormat="1" x14ac:dyDescent="0.25">
      <c r="A11" s="140" t="s">
        <v>29</v>
      </c>
      <c r="B11" s="141">
        <v>0.90923571428571426</v>
      </c>
      <c r="C11" s="142" t="s">
        <v>53</v>
      </c>
      <c r="D11" s="143">
        <v>0.64355622191219986</v>
      </c>
      <c r="E11" s="144" t="s">
        <v>29</v>
      </c>
      <c r="F11" s="145">
        <v>0.22401428571428536</v>
      </c>
      <c r="G11" s="142" t="s">
        <v>53</v>
      </c>
      <c r="H11" s="143">
        <v>1.2675283526461671</v>
      </c>
      <c r="I11" s="144" t="s">
        <v>29</v>
      </c>
      <c r="J11" s="141">
        <v>1.3268285714285715</v>
      </c>
      <c r="K11" s="142" t="s">
        <v>53</v>
      </c>
      <c r="L11" s="146">
        <v>0.80979649154234112</v>
      </c>
      <c r="N11" s="140"/>
    </row>
    <row r="12" spans="1:14" x14ac:dyDescent="0.25">
      <c r="A12" s="3" t="s">
        <v>17</v>
      </c>
      <c r="B12" s="37">
        <v>-0.69186000000000003</v>
      </c>
      <c r="C12" s="38" t="s">
        <v>53</v>
      </c>
      <c r="D12" s="39">
        <v>0.64851355165926461</v>
      </c>
      <c r="E12" s="8" t="s">
        <v>17</v>
      </c>
      <c r="F12" s="44">
        <v>0.162757500000001</v>
      </c>
      <c r="G12" s="38" t="s">
        <v>53</v>
      </c>
      <c r="H12" s="39">
        <v>1.3437699307943836</v>
      </c>
      <c r="I12" s="8" t="s">
        <v>17</v>
      </c>
      <c r="J12" s="37">
        <v>-1.2126874999999999</v>
      </c>
      <c r="K12" s="38" t="s">
        <v>53</v>
      </c>
      <c r="L12" s="40">
        <v>0.74166754592510631</v>
      </c>
      <c r="N12" s="3"/>
    </row>
    <row r="13" spans="1:14" x14ac:dyDescent="0.25">
      <c r="A13" s="3" t="s">
        <v>21</v>
      </c>
      <c r="B13" s="37">
        <v>-0.31256749999999967</v>
      </c>
      <c r="C13" s="38" t="s">
        <v>53</v>
      </c>
      <c r="D13" s="39">
        <v>0.43452093142908577</v>
      </c>
      <c r="E13" s="8" t="s">
        <v>21</v>
      </c>
      <c r="F13" s="44">
        <v>-0.11654750000000069</v>
      </c>
      <c r="G13" s="38" t="s">
        <v>53</v>
      </c>
      <c r="H13" s="39">
        <v>0.52530766842598375</v>
      </c>
      <c r="I13" s="8" t="s">
        <v>21</v>
      </c>
      <c r="J13" s="37">
        <v>-0.43202749999999934</v>
      </c>
      <c r="K13" s="38" t="s">
        <v>53</v>
      </c>
      <c r="L13" s="40">
        <v>0.68801745550427096</v>
      </c>
      <c r="M13" t="s">
        <v>80</v>
      </c>
      <c r="N13" s="3" t="s">
        <v>21</v>
      </c>
    </row>
    <row r="14" spans="1:14" x14ac:dyDescent="0.25">
      <c r="A14" s="3" t="s">
        <v>23</v>
      </c>
      <c r="B14" s="37">
        <v>-0.38927749999999994</v>
      </c>
      <c r="C14" s="38" t="s">
        <v>53</v>
      </c>
      <c r="D14" s="39">
        <v>0.40689139273099778</v>
      </c>
      <c r="E14" s="8" t="s">
        <v>23</v>
      </c>
      <c r="F14" s="44">
        <v>0.25447000000000086</v>
      </c>
      <c r="G14" s="38" t="s">
        <v>53</v>
      </c>
      <c r="H14" s="39">
        <v>0.85678400965470825</v>
      </c>
      <c r="I14" s="8" t="s">
        <v>23</v>
      </c>
      <c r="J14" s="37">
        <v>-0.78159499999999982</v>
      </c>
      <c r="K14" s="38" t="s">
        <v>53</v>
      </c>
      <c r="L14" s="40">
        <v>0.48648196111029024</v>
      </c>
      <c r="M14" t="s">
        <v>79</v>
      </c>
      <c r="N14" s="3" t="s">
        <v>23</v>
      </c>
    </row>
    <row r="15" spans="1:14" x14ac:dyDescent="0.25">
      <c r="A15" s="3" t="s">
        <v>18</v>
      </c>
      <c r="B15" s="37">
        <v>-1.0352114285714287</v>
      </c>
      <c r="C15" s="38" t="s">
        <v>53</v>
      </c>
      <c r="D15" s="39">
        <v>0.41384900239211903</v>
      </c>
      <c r="E15" s="8" t="s">
        <v>18</v>
      </c>
      <c r="F15" s="44">
        <v>-0.23925142857142845</v>
      </c>
      <c r="G15" s="38" t="s">
        <v>53</v>
      </c>
      <c r="H15" s="39">
        <v>0.83614643333626137</v>
      </c>
      <c r="I15" s="8" t="s">
        <v>18</v>
      </c>
      <c r="J15" s="37">
        <v>-1.5202914285714282</v>
      </c>
      <c r="K15" s="38" t="s">
        <v>53</v>
      </c>
      <c r="L15" s="40">
        <v>1.116784389507492</v>
      </c>
      <c r="M15" t="s">
        <v>81</v>
      </c>
      <c r="N15" s="3" t="s">
        <v>18</v>
      </c>
    </row>
    <row r="16" spans="1:14" s="147" customFormat="1" x14ac:dyDescent="0.25">
      <c r="A16" s="140" t="s">
        <v>27</v>
      </c>
      <c r="B16" s="141">
        <v>-0.59849999999999992</v>
      </c>
      <c r="C16" s="142" t="s">
        <v>53</v>
      </c>
      <c r="D16" s="143">
        <v>0.45791037961592468</v>
      </c>
      <c r="E16" s="144" t="s">
        <v>27</v>
      </c>
      <c r="F16" s="145">
        <v>-0.31635000000000052</v>
      </c>
      <c r="G16" s="142" t="s">
        <v>53</v>
      </c>
      <c r="H16" s="143">
        <v>0.91064955654741364</v>
      </c>
      <c r="I16" s="144" t="s">
        <v>27</v>
      </c>
      <c r="J16" s="141">
        <v>-0.77044999999999975</v>
      </c>
      <c r="K16" s="142" t="s">
        <v>53</v>
      </c>
      <c r="L16" s="146">
        <v>0.64686427729470442</v>
      </c>
      <c r="M16" s="147" t="s">
        <v>78</v>
      </c>
      <c r="N16" s="140" t="s">
        <v>27</v>
      </c>
    </row>
    <row r="17" spans="1:12" x14ac:dyDescent="0.25">
      <c r="A17" s="3" t="s">
        <v>7</v>
      </c>
      <c r="B17" s="54">
        <v>-0.86037375000000005</v>
      </c>
      <c r="C17" s="55" t="s">
        <v>53</v>
      </c>
      <c r="D17" s="56">
        <v>1.0823731788586137</v>
      </c>
      <c r="E17" s="8" t="s">
        <v>7</v>
      </c>
      <c r="F17" s="44">
        <v>7.6289999999999303E-2</v>
      </c>
      <c r="G17" s="38" t="s">
        <v>53</v>
      </c>
      <c r="H17" s="39">
        <v>0.82227221526693839</v>
      </c>
      <c r="I17" s="8" t="s">
        <v>7</v>
      </c>
      <c r="J17" s="37">
        <v>-1.4312024999999995</v>
      </c>
      <c r="K17" s="38" t="s">
        <v>53</v>
      </c>
      <c r="L17" s="40">
        <v>1.357443885014878</v>
      </c>
    </row>
    <row r="18" spans="1:12" x14ac:dyDescent="0.25">
      <c r="A18" s="3" t="s">
        <v>11</v>
      </c>
      <c r="B18" s="37">
        <v>-2.77114285714288E-2</v>
      </c>
      <c r="C18" s="38" t="s">
        <v>53</v>
      </c>
      <c r="D18" s="39">
        <v>0.70766094646208855</v>
      </c>
      <c r="E18" s="8" t="s">
        <v>11</v>
      </c>
      <c r="F18" s="44">
        <v>0.95493428571428651</v>
      </c>
      <c r="G18" s="38" t="s">
        <v>53</v>
      </c>
      <c r="H18" s="39">
        <v>1.4859768723509477</v>
      </c>
      <c r="I18" s="8" t="s">
        <v>11</v>
      </c>
      <c r="J18" s="37">
        <v>-0.62656285714285731</v>
      </c>
      <c r="K18" s="38" t="s">
        <v>53</v>
      </c>
      <c r="L18" s="40">
        <v>0.69848442592311422</v>
      </c>
    </row>
    <row r="19" spans="1:12" x14ac:dyDescent="0.25">
      <c r="A19" s="4"/>
      <c r="B19" s="35"/>
      <c r="C19" s="35"/>
      <c r="D19" s="34"/>
      <c r="E19" s="13"/>
      <c r="F19" s="2"/>
      <c r="G19" s="36"/>
      <c r="H19" s="34"/>
      <c r="I19" s="13"/>
      <c r="J19" s="34"/>
      <c r="K19" s="34"/>
      <c r="L19" s="41"/>
    </row>
  </sheetData>
  <mergeCells count="6">
    <mergeCell ref="B3:D3"/>
    <mergeCell ref="F3:H3"/>
    <mergeCell ref="J3:L3"/>
    <mergeCell ref="B4:D4"/>
    <mergeCell ref="F4:H4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61-0040 stat</vt:lpstr>
      <vt:lpstr>mean calc</vt:lpstr>
      <vt:lpstr>mean</vt:lpstr>
      <vt:lpstr>min calc</vt:lpstr>
      <vt:lpstr>min</vt:lpstr>
      <vt:lpstr>max calc</vt:lpstr>
      <vt:lpstr>max</vt:lpstr>
      <vt:lpstr>Tavg</vt:lpstr>
      <vt:lpstr>Tmin</vt:lpstr>
      <vt:lpstr>Tmax</vt:lpstr>
      <vt:lpstr>DT</vt:lpstr>
      <vt:lpstr>T4.2 master</vt:lpstr>
      <vt:lpstr>PM2.5</vt:lpstr>
      <vt:lpstr>T4.3 PM </vt:lpstr>
      <vt:lpstr>'mean calc'!Print_Area</vt:lpstr>
      <vt:lpstr>'T4.2 master'!Print_Area</vt:lpstr>
      <vt:lpstr>'T4.3 PM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jyang01</dc:creator>
  <cp:lastModifiedBy>yingping yang</cp:lastModifiedBy>
  <cp:lastPrinted>2015-02-23T01:57:49Z</cp:lastPrinted>
  <dcterms:created xsi:type="dcterms:W3CDTF">2014-03-28T19:06:39Z</dcterms:created>
  <dcterms:modified xsi:type="dcterms:W3CDTF">2015-02-28T03:54:01Z</dcterms:modified>
</cp:coreProperties>
</file>