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Advance Notification STICS\Serrano Science Hub Documents\Main Support Files for  Metabolism Paper  review\data files for HUB\"/>
    </mc:Choice>
  </mc:AlternateContent>
  <bookViews>
    <workbookView xWindow="0" yWindow="60" windowWidth="8805" windowHeight="5925"/>
  </bookViews>
  <sheets>
    <sheet name="General Info " sheetId="5" r:id="rId1"/>
    <sheet name="DPK" sheetId="1" r:id="rId2"/>
    <sheet name="CBP" sheetId="4" r:id="rId3"/>
    <sheet name="Data for bar graphs" sheetId="6" r:id="rId4"/>
    <sheet name="CPK" sheetId="8" r:id="rId5"/>
  </sheets>
  <definedNames>
    <definedName name="_xlnm.Print_Area" localSheetId="2">CBP!$D$31:$Z$71</definedName>
    <definedName name="_xlnm.Print_Area" localSheetId="1">DPK!$A$24:$N$80</definedName>
  </definedNames>
  <calcPr calcId="171027"/>
</workbook>
</file>

<file path=xl/calcChain.xml><?xml version="1.0" encoding="utf-8"?>
<calcChain xmlns="http://schemas.openxmlformats.org/spreadsheetml/2006/main">
  <c r="AD63" i="4" l="1"/>
  <c r="N64" i="6" l="1"/>
  <c r="N60" i="6"/>
  <c r="N53" i="6"/>
  <c r="N49" i="6"/>
  <c r="P49" i="6" s="1"/>
  <c r="N38" i="6"/>
  <c r="O31" i="6"/>
  <c r="N31" i="6"/>
  <c r="O27" i="6"/>
  <c r="P31" i="6"/>
  <c r="N27" i="6"/>
  <c r="P27" i="6" s="1"/>
  <c r="O64" i="6"/>
  <c r="P64" i="6"/>
  <c r="O60" i="6"/>
  <c r="P60" i="6"/>
  <c r="O53" i="6"/>
  <c r="P53" i="6"/>
  <c r="O49" i="6"/>
  <c r="O42" i="6"/>
  <c r="N42" i="6"/>
  <c r="P42" i="6" s="1"/>
  <c r="O38" i="6"/>
  <c r="P38" i="6"/>
  <c r="H65" i="1" l="1"/>
  <c r="I65" i="1"/>
  <c r="I70" i="1" l="1"/>
  <c r="L70" i="1" s="1"/>
  <c r="V70" i="1" s="1"/>
  <c r="X70" i="1" s="1"/>
  <c r="E15" i="6" s="1"/>
  <c r="I69" i="1"/>
  <c r="L69" i="1" s="1"/>
  <c r="V69" i="1" s="1"/>
  <c r="X69" i="1" s="1"/>
  <c r="E14" i="6" s="1"/>
  <c r="H69" i="1"/>
  <c r="K69" i="1" s="1"/>
  <c r="O69" i="1" s="1"/>
  <c r="K65" i="1"/>
  <c r="O65" i="1" s="1"/>
  <c r="J64" i="4"/>
  <c r="M64" i="4" s="1"/>
  <c r="X64" i="4" s="1"/>
  <c r="Z64" i="4" s="1"/>
  <c r="H11" i="6" s="1"/>
  <c r="J65" i="4"/>
  <c r="M65" i="4" s="1"/>
  <c r="X65" i="4" s="1"/>
  <c r="Z65" i="4" s="1"/>
  <c r="H12" i="6" s="1"/>
  <c r="I40" i="6" s="1"/>
  <c r="J66" i="4"/>
  <c r="M66" i="4" s="1"/>
  <c r="X66" i="4" s="1"/>
  <c r="Z66" i="4" s="1"/>
  <c r="H13" i="6" s="1"/>
  <c r="J67" i="4"/>
  <c r="M67" i="4" s="1"/>
  <c r="X67" i="4" s="1"/>
  <c r="Z67" i="4" s="1"/>
  <c r="H14" i="6" s="1"/>
  <c r="J68" i="4"/>
  <c r="M68" i="4" s="1"/>
  <c r="X68" i="4" s="1"/>
  <c r="Z68" i="4" s="1"/>
  <c r="H15" i="6" s="1"/>
  <c r="J70" i="4"/>
  <c r="M70" i="4" s="1"/>
  <c r="X70" i="4" s="1"/>
  <c r="Z70" i="4" s="1"/>
  <c r="H17" i="6" s="1"/>
  <c r="J71" i="4"/>
  <c r="M71" i="4" s="1"/>
  <c r="X71" i="4" s="1"/>
  <c r="Z71" i="4" s="1"/>
  <c r="H18" i="6" s="1"/>
  <c r="J72" i="4"/>
  <c r="M72" i="4" s="1"/>
  <c r="X72" i="4" s="1"/>
  <c r="Z72" i="4" s="1"/>
  <c r="H19" i="6" s="1"/>
  <c r="J73" i="4"/>
  <c r="M73" i="4" s="1"/>
  <c r="X73" i="4" s="1"/>
  <c r="Z73" i="4" s="1"/>
  <c r="H20" i="6" s="1"/>
  <c r="J74" i="4"/>
  <c r="M74" i="4" s="1"/>
  <c r="X74" i="4" s="1"/>
  <c r="Z74" i="4" s="1"/>
  <c r="H21" i="6" s="1"/>
  <c r="J75" i="4"/>
  <c r="M75" i="4" s="1"/>
  <c r="X75" i="4" s="1"/>
  <c r="Z75" i="4" s="1"/>
  <c r="H22" i="6" s="1"/>
  <c r="J63" i="4"/>
  <c r="M63" i="4" s="1"/>
  <c r="X63" i="4" s="1"/>
  <c r="Z63" i="4" s="1"/>
  <c r="H10" i="6" s="1"/>
  <c r="I65" i="4"/>
  <c r="L65" i="4"/>
  <c r="O65" i="4" s="1"/>
  <c r="I66" i="4"/>
  <c r="L66" i="4" s="1"/>
  <c r="Q66" i="4" s="1"/>
  <c r="S66" i="4" s="1"/>
  <c r="G13" i="6" s="1"/>
  <c r="I67" i="4"/>
  <c r="L67" i="4" s="1"/>
  <c r="Q67" i="4" s="1"/>
  <c r="S67" i="4" s="1"/>
  <c r="G14" i="6" s="1"/>
  <c r="I68" i="4"/>
  <c r="L68" i="4" s="1"/>
  <c r="Q68" i="4" s="1"/>
  <c r="S68" i="4" s="1"/>
  <c r="I70" i="4"/>
  <c r="L70" i="4"/>
  <c r="I71" i="4"/>
  <c r="L71" i="4" s="1"/>
  <c r="Q71" i="4" s="1"/>
  <c r="S71" i="4" s="1"/>
  <c r="I72" i="4"/>
  <c r="L72" i="4"/>
  <c r="Q72" i="4" s="1"/>
  <c r="S72" i="4" s="1"/>
  <c r="I73" i="4"/>
  <c r="L73" i="4" s="1"/>
  <c r="O73" i="4" s="1"/>
  <c r="I74" i="4"/>
  <c r="L74" i="4" s="1"/>
  <c r="Q74" i="4" s="1"/>
  <c r="S74" i="4" s="1"/>
  <c r="G21" i="6" s="1"/>
  <c r="I75" i="4"/>
  <c r="L75" i="4"/>
  <c r="O75" i="4" s="1"/>
  <c r="I63" i="4"/>
  <c r="L63" i="4" s="1"/>
  <c r="I64" i="4"/>
  <c r="L64" i="4"/>
  <c r="Q64" i="4" s="1"/>
  <c r="S64" i="4" s="1"/>
  <c r="G11" i="6" s="1"/>
  <c r="I67" i="1"/>
  <c r="L67" i="1" s="1"/>
  <c r="V67" i="1" s="1"/>
  <c r="X67" i="1" s="1"/>
  <c r="E12" i="6" s="1"/>
  <c r="I68" i="1"/>
  <c r="L68" i="1" s="1"/>
  <c r="V68" i="1" s="1"/>
  <c r="X68" i="1" s="1"/>
  <c r="V72" i="1"/>
  <c r="X72" i="1" s="1"/>
  <c r="E17" i="6" s="1"/>
  <c r="V73" i="1"/>
  <c r="X73" i="1" s="1"/>
  <c r="V74" i="1"/>
  <c r="X74" i="1" s="1"/>
  <c r="E19" i="6" s="1"/>
  <c r="V75" i="1"/>
  <c r="X75" i="1" s="1"/>
  <c r="E20" i="6" s="1"/>
  <c r="I76" i="1"/>
  <c r="L76" i="1"/>
  <c r="V76" i="1"/>
  <c r="X76" i="1" s="1"/>
  <c r="E21" i="6" s="1"/>
  <c r="I77" i="1"/>
  <c r="L77" i="1" s="1"/>
  <c r="V77" i="1" s="1"/>
  <c r="X77" i="1" s="1"/>
  <c r="E22" i="6" s="1"/>
  <c r="L65" i="1"/>
  <c r="V65" i="1" s="1"/>
  <c r="I66" i="1"/>
  <c r="L66" i="1" s="1"/>
  <c r="V66" i="1" s="1"/>
  <c r="X66" i="1" s="1"/>
  <c r="E11" i="6" s="1"/>
  <c r="H67" i="1"/>
  <c r="K67" i="1" s="1"/>
  <c r="O67" i="1" s="1"/>
  <c r="H68" i="1"/>
  <c r="K68" i="1"/>
  <c r="Q68" i="1" s="1"/>
  <c r="D13" i="6" s="1"/>
  <c r="H70" i="1"/>
  <c r="K70" i="1" s="1"/>
  <c r="Q70" i="1" s="1"/>
  <c r="D15" i="6" s="1"/>
  <c r="H72" i="1"/>
  <c r="K72" i="1" s="1"/>
  <c r="H73" i="1"/>
  <c r="K73" i="1" s="1"/>
  <c r="H74" i="1"/>
  <c r="K74" i="1" s="1"/>
  <c r="H75" i="1"/>
  <c r="K75" i="1"/>
  <c r="Q75" i="1" s="1"/>
  <c r="D20" i="6" s="1"/>
  <c r="H76" i="1"/>
  <c r="K76" i="1" s="1"/>
  <c r="O76" i="1" s="1"/>
  <c r="H77" i="1"/>
  <c r="K77" i="1"/>
  <c r="O77" i="1" s="1"/>
  <c r="H66" i="1"/>
  <c r="K66" i="1"/>
  <c r="O66" i="1" s="1"/>
  <c r="H37" i="4"/>
  <c r="H36" i="4"/>
  <c r="H35" i="4"/>
  <c r="H34" i="4"/>
  <c r="H33" i="4"/>
  <c r="H32" i="4"/>
  <c r="G39" i="1"/>
  <c r="G38" i="1"/>
  <c r="G37" i="1"/>
  <c r="G36" i="1"/>
  <c r="G35" i="1"/>
  <c r="G34" i="1"/>
  <c r="G33" i="1"/>
  <c r="O74" i="1" l="1"/>
  <c r="Q74" i="1"/>
  <c r="J31" i="6"/>
  <c r="I60" i="6"/>
  <c r="K60" i="6" s="1"/>
  <c r="J60" i="6"/>
  <c r="J62" i="6"/>
  <c r="I62" i="6"/>
  <c r="K62" i="6" s="1"/>
  <c r="O75" i="1"/>
  <c r="Q77" i="1"/>
  <c r="D22" i="6" s="1"/>
  <c r="S63" i="4"/>
  <c r="G10" i="6" s="1"/>
  <c r="I27" i="6" s="1"/>
  <c r="Q63" i="4"/>
  <c r="I38" i="6"/>
  <c r="O70" i="4"/>
  <c r="Q70" i="4"/>
  <c r="I64" i="6"/>
  <c r="K64" i="6" s="1"/>
  <c r="J64" i="6"/>
  <c r="I42" i="6"/>
  <c r="K42" i="6" s="1"/>
  <c r="K40" i="6"/>
  <c r="J40" i="6"/>
  <c r="J38" i="6"/>
  <c r="K38" i="6"/>
  <c r="J42" i="6"/>
  <c r="E62" i="6"/>
  <c r="D62" i="6"/>
  <c r="F62" i="6" s="1"/>
  <c r="J27" i="6"/>
  <c r="D42" i="6"/>
  <c r="F42" i="6" s="1"/>
  <c r="E42" i="6"/>
  <c r="E64" i="6"/>
  <c r="D64" i="6"/>
  <c r="F64" i="6" s="1"/>
  <c r="O64" i="4"/>
  <c r="Q75" i="4"/>
  <c r="S75" i="4" s="1"/>
  <c r="G22" i="6" s="1"/>
  <c r="I53" i="6" s="1"/>
  <c r="K53" i="6" s="1"/>
  <c r="O67" i="4"/>
  <c r="G19" i="6"/>
  <c r="T67" i="4"/>
  <c r="V67" i="4" s="1"/>
  <c r="G15" i="6"/>
  <c r="I31" i="6" s="1"/>
  <c r="K31" i="6" s="1"/>
  <c r="O72" i="4"/>
  <c r="T70" i="4"/>
  <c r="G18" i="6"/>
  <c r="O74" i="4"/>
  <c r="O66" i="4"/>
  <c r="Q65" i="4"/>
  <c r="S65" i="4" s="1"/>
  <c r="G12" i="6" s="1"/>
  <c r="I29" i="6" s="1"/>
  <c r="K29" i="6" s="1"/>
  <c r="Q73" i="4"/>
  <c r="S73" i="4" s="1"/>
  <c r="G20" i="6" s="1"/>
  <c r="S70" i="4"/>
  <c r="G17" i="6" s="1"/>
  <c r="X65" i="1"/>
  <c r="Q72" i="1"/>
  <c r="D17" i="6" s="1"/>
  <c r="O72" i="1"/>
  <c r="Y72" i="1"/>
  <c r="E18" i="6"/>
  <c r="O68" i="1"/>
  <c r="Y67" i="1"/>
  <c r="E13" i="6"/>
  <c r="D40" i="6" s="1"/>
  <c r="F40" i="6" s="1"/>
  <c r="Q66" i="1"/>
  <c r="D11" i="6" s="1"/>
  <c r="R74" i="1"/>
  <c r="U74" i="1" s="1"/>
  <c r="D19" i="6"/>
  <c r="S74" i="1"/>
  <c r="T74" i="1" s="1"/>
  <c r="AB72" i="4"/>
  <c r="AA72" i="4"/>
  <c r="AB67" i="4"/>
  <c r="AA67" i="4"/>
  <c r="Y69" i="1"/>
  <c r="Z69" i="1"/>
  <c r="T63" i="4"/>
  <c r="AB74" i="4"/>
  <c r="AA74" i="4"/>
  <c r="AA65" i="4"/>
  <c r="AB65" i="4"/>
  <c r="Z67" i="1"/>
  <c r="AA67" i="1" s="1"/>
  <c r="Z74" i="1"/>
  <c r="Y74" i="1"/>
  <c r="AB74" i="1" s="1"/>
  <c r="AB63" i="4"/>
  <c r="AA63" i="4"/>
  <c r="Z76" i="1"/>
  <c r="Y76" i="1"/>
  <c r="O73" i="1"/>
  <c r="Q73" i="1"/>
  <c r="R72" i="1" s="1"/>
  <c r="U72" i="1" s="1"/>
  <c r="AB70" i="4"/>
  <c r="AA70" i="4"/>
  <c r="Z72" i="1"/>
  <c r="U70" i="4"/>
  <c r="Q76" i="1"/>
  <c r="D21" i="6" s="1"/>
  <c r="Q65" i="1"/>
  <c r="Q69" i="1"/>
  <c r="D14" i="6" s="1"/>
  <c r="Q67" i="1"/>
  <c r="D12" i="6" s="1"/>
  <c r="O63" i="4"/>
  <c r="O70" i="1"/>
  <c r="O71" i="4"/>
  <c r="O68" i="4"/>
  <c r="J51" i="6" l="1"/>
  <c r="I51" i="6"/>
  <c r="K51" i="6" s="1"/>
  <c r="J53" i="6"/>
  <c r="U65" i="4"/>
  <c r="E10" i="6"/>
  <c r="Y65" i="1"/>
  <c r="AB65" i="1" s="1"/>
  <c r="Z65" i="1"/>
  <c r="AA65" i="1" s="1"/>
  <c r="Z91" i="4"/>
  <c r="U63" i="4"/>
  <c r="I49" i="6"/>
  <c r="K49" i="6" s="1"/>
  <c r="J49" i="6"/>
  <c r="D31" i="6"/>
  <c r="F31" i="6" s="1"/>
  <c r="E31" i="6"/>
  <c r="E40" i="6"/>
  <c r="D53" i="6"/>
  <c r="F53" i="6" s="1"/>
  <c r="E53" i="6"/>
  <c r="E60" i="6"/>
  <c r="D60" i="6"/>
  <c r="F60" i="6" s="1"/>
  <c r="J29" i="6"/>
  <c r="E51" i="6"/>
  <c r="D51" i="6"/>
  <c r="F51" i="6" s="1"/>
  <c r="D29" i="6"/>
  <c r="F29" i="6" s="1"/>
  <c r="E29" i="6"/>
  <c r="AC65" i="4"/>
  <c r="T74" i="4"/>
  <c r="Z92" i="4" s="1"/>
  <c r="U74" i="4"/>
  <c r="T65" i="4"/>
  <c r="AD65" i="4" s="1"/>
  <c r="AC74" i="4"/>
  <c r="T72" i="4"/>
  <c r="AD72" i="4" s="1"/>
  <c r="V70" i="4"/>
  <c r="AD67" i="4"/>
  <c r="U72" i="4"/>
  <c r="AD70" i="4"/>
  <c r="D10" i="6"/>
  <c r="S65" i="1"/>
  <c r="T65" i="1" s="1"/>
  <c r="AA76" i="1"/>
  <c r="S72" i="1"/>
  <c r="T72" i="1" s="1"/>
  <c r="D18" i="6"/>
  <c r="D49" i="6" s="1"/>
  <c r="F49" i="6" s="1"/>
  <c r="AA69" i="1"/>
  <c r="S69" i="1"/>
  <c r="R69" i="1"/>
  <c r="AB69" i="1" s="1"/>
  <c r="AC63" i="4"/>
  <c r="AC70" i="4"/>
  <c r="AC67" i="4"/>
  <c r="AB72" i="1"/>
  <c r="R65" i="1"/>
  <c r="U65" i="1" s="1"/>
  <c r="S76" i="1"/>
  <c r="R76" i="1"/>
  <c r="S67" i="1"/>
  <c r="R67" i="1"/>
  <c r="V63" i="4"/>
  <c r="AC72" i="4"/>
  <c r="E38" i="6" l="1"/>
  <c r="D38" i="6"/>
  <c r="F38" i="6" s="1"/>
  <c r="E49" i="6"/>
  <c r="D27" i="6"/>
  <c r="F27" i="6" s="1"/>
  <c r="E27" i="6"/>
  <c r="AD74" i="4"/>
  <c r="V74" i="4"/>
  <c r="V65" i="4"/>
  <c r="V72" i="4"/>
  <c r="T67" i="1"/>
  <c r="U76" i="1"/>
  <c r="V89" i="1"/>
  <c r="U69" i="1"/>
  <c r="V88" i="1"/>
  <c r="U67" i="1"/>
  <c r="AB67" i="1"/>
  <c r="T76" i="1"/>
  <c r="AB76" i="1"/>
  <c r="T69" i="1"/>
</calcChain>
</file>

<file path=xl/sharedStrings.xml><?xml version="1.0" encoding="utf-8"?>
<sst xmlns="http://schemas.openxmlformats.org/spreadsheetml/2006/main" count="541" uniqueCount="175">
  <si>
    <t>DPK_SLO</t>
  </si>
  <si>
    <t>100601A</t>
  </si>
  <si>
    <t>DPK</t>
  </si>
  <si>
    <t>Chemical:</t>
  </si>
  <si>
    <t>Method:</t>
  </si>
  <si>
    <t>Sequence:</t>
  </si>
  <si>
    <t>Target:</t>
  </si>
  <si>
    <t>SIM ions 182, 184, 115</t>
  </si>
  <si>
    <t>Concentration</t>
  </si>
  <si>
    <t>STD SET 1</t>
  </si>
  <si>
    <t>(Area)</t>
  </si>
  <si>
    <t>STD SET 2</t>
  </si>
  <si>
    <t>DPK Samples</t>
  </si>
  <si>
    <t>Name</t>
  </si>
  <si>
    <t>Time (h)</t>
  </si>
  <si>
    <t>Area DPK</t>
  </si>
  <si>
    <t>Area BADPK</t>
  </si>
  <si>
    <t>Control R1</t>
  </si>
  <si>
    <t>Control R2</t>
  </si>
  <si>
    <t>No Peak</t>
  </si>
  <si>
    <t>% BADPK</t>
  </si>
  <si>
    <t xml:space="preserve"> -4 R1</t>
  </si>
  <si>
    <t xml:space="preserve"> -4 R2</t>
  </si>
  <si>
    <t xml:space="preserve"> -3 R1</t>
  </si>
  <si>
    <t xml:space="preserve"> -3 R2</t>
  </si>
  <si>
    <t>Not Detected</t>
  </si>
  <si>
    <r>
      <t>(</t>
    </r>
    <r>
      <rPr>
        <b/>
        <sz val="10"/>
        <rFont val="Arial"/>
        <family val="2"/>
      </rPr>
      <t>µ</t>
    </r>
    <r>
      <rPr>
        <b/>
        <sz val="10"/>
        <rFont val="Arial"/>
        <family val="2"/>
      </rPr>
      <t>M)</t>
    </r>
  </si>
  <si>
    <t>SIM ions 160, 162, 145</t>
  </si>
  <si>
    <t>100601B</t>
  </si>
  <si>
    <t>No Peak Detected</t>
  </si>
  <si>
    <t>STD Average</t>
  </si>
  <si>
    <t>(Area) n=2</t>
  </si>
  <si>
    <t xml:space="preserve">DPK, uM </t>
  </si>
  <si>
    <t xml:space="preserve">BADPK, uM </t>
  </si>
  <si>
    <t>Dil'n factor</t>
  </si>
  <si>
    <t>Adjusted</t>
  </si>
  <si>
    <t>Nominal</t>
  </si>
  <si>
    <t>% Recovery</t>
  </si>
  <si>
    <t>based on</t>
  </si>
  <si>
    <t>DPK std</t>
  </si>
  <si>
    <t>curve</t>
  </si>
  <si>
    <t>hex:cyt 1:1</t>
  </si>
  <si>
    <t>nd</t>
  </si>
  <si>
    <t xml:space="preserve">CBP, uM </t>
  </si>
  <si>
    <t>CBP, uM</t>
  </si>
  <si>
    <t>CBP</t>
  </si>
  <si>
    <t>CBP std</t>
  </si>
  <si>
    <t>DPK, uM</t>
  </si>
  <si>
    <t>Expt date:</t>
  </si>
  <si>
    <t>Description:</t>
  </si>
  <si>
    <t>DPK, nmoles</t>
  </si>
  <si>
    <t>DPK umoles/L</t>
  </si>
  <si>
    <t>volume in tube, L</t>
  </si>
  <si>
    <t>BADPK umoles/L</t>
  </si>
  <si>
    <t>BADPK, nmoles</t>
  </si>
  <si>
    <t>average nmoles</t>
  </si>
  <si>
    <t>CBP umoles/L</t>
  </si>
  <si>
    <t>CBP, nmoles</t>
  </si>
  <si>
    <t>CBP-OH umoles/L</t>
  </si>
  <si>
    <t>CBP-OH, nmoles</t>
  </si>
  <si>
    <t>from std</t>
  </si>
  <si>
    <t>CBP -4LogM</t>
  </si>
  <si>
    <t>% conversion from areas</t>
  </si>
  <si>
    <t>nmoles, calculated</t>
  </si>
  <si>
    <t>corrected conversion from plots(%)</t>
  </si>
  <si>
    <t>time(h)</t>
  </si>
  <si>
    <t>CBP -3.7LogM</t>
  </si>
  <si>
    <t>uM Alcohol-CPB</t>
  </si>
  <si>
    <t>Note: no 188 (CPK) or CBP (160) were seen in ion chromatograms</t>
  </si>
  <si>
    <t>DPK cytosol study; main objective was to monitor for appearance of alcohol metabolites at any significant levels.</t>
  </si>
  <si>
    <t>Note:  All samples were run at 1200 eV</t>
  </si>
  <si>
    <t>from areas</t>
  </si>
  <si>
    <t>% BADPK calculated</t>
  </si>
  <si>
    <t>uM Alcohol-CBP</t>
  </si>
  <si>
    <t>% Alcohol-CBP</t>
  </si>
  <si>
    <t>Area Alcohol-CBP</t>
  </si>
  <si>
    <t>Area CBP</t>
  </si>
  <si>
    <t>CBP Samples</t>
  </si>
  <si>
    <t>CBP_SLO</t>
  </si>
  <si>
    <t xml:space="preserve">Note:  Instrument automatic compensation  due to loss of detection sensitivity with running time; Original electron multiplier voltage set at 1200eV;  </t>
  </si>
  <si>
    <t xml:space="preserve">ran with sligtly higher EMV(1225eV) </t>
  </si>
  <si>
    <t>STD DEV</t>
  </si>
  <si>
    <t>ADJUSTED</t>
  </si>
  <si>
    <t>% rec from Nom</t>
  </si>
  <si>
    <t xml:space="preserve">DPK -4LogM   OHDPK Summary </t>
  </si>
  <si>
    <t>DPK -3LogM OHDPK Summary</t>
  </si>
  <si>
    <t xml:space="preserve"> conversion from DPK(%)</t>
  </si>
  <si>
    <t>OHDPK=BADPK</t>
  </si>
  <si>
    <t>OHDPK samples</t>
  </si>
  <si>
    <t>conversion from DPK(%)</t>
  </si>
  <si>
    <t xml:space="preserve"> STDev nmoles</t>
  </si>
  <si>
    <t>%RSD</t>
  </si>
  <si>
    <t>STDev nmoles</t>
  </si>
  <si>
    <t xml:space="preserve"> </t>
  </si>
  <si>
    <t>General Experiment Information</t>
  </si>
  <si>
    <t>Chemical Structures</t>
  </si>
  <si>
    <r>
      <t xml:space="preserve">Target ions: </t>
    </r>
    <r>
      <rPr>
        <sz val="10"/>
        <rFont val="Arial"/>
        <family val="2"/>
      </rPr>
      <t xml:space="preserve"> bi= base ion (highest intensity ion); mi= molecular ion (highest molecular weight ion); CBP (105-bi, 77, 160-mi); CBP-OH (107-bi, 79, 162-mi); p-cresol (107-bi,108-mi); No STD available for CBPOH identification or quantification; </t>
    </r>
  </si>
  <si>
    <t>CBP cytosol study; main objective was to monitor for appearance of alcohol metabolites at any significant levels.</t>
  </si>
  <si>
    <r>
      <t>% Mass Balance for X in cytosol = [(X</t>
    </r>
    <r>
      <rPr>
        <b/>
        <vertAlign val="subscript"/>
        <sz val="12"/>
        <rFont val="Arial"/>
        <family val="2"/>
      </rPr>
      <t>20h</t>
    </r>
    <r>
      <rPr>
        <b/>
        <sz val="12"/>
        <rFont val="Arial"/>
        <family val="2"/>
      </rPr>
      <t xml:space="preserve"> + Y</t>
    </r>
    <r>
      <rPr>
        <b/>
        <vertAlign val="subscript"/>
        <sz val="12"/>
        <rFont val="Arial"/>
        <family val="2"/>
      </rPr>
      <t xml:space="preserve">20h) </t>
    </r>
    <r>
      <rPr>
        <b/>
        <sz val="12"/>
        <rFont val="Arial"/>
        <family val="2"/>
      </rPr>
      <t>/X</t>
    </r>
    <r>
      <rPr>
        <b/>
        <vertAlign val="subscript"/>
        <sz val="12"/>
        <rFont val="Arial"/>
        <family val="2"/>
      </rPr>
      <t>0h</t>
    </r>
    <r>
      <rPr>
        <b/>
        <sz val="12"/>
        <rFont val="Arial"/>
        <family val="2"/>
      </rPr>
      <t>] * 100</t>
    </r>
  </si>
  <si>
    <r>
      <t xml:space="preserve"> </t>
    </r>
    <r>
      <rPr>
        <b/>
        <sz val="12"/>
        <rFont val="Arial"/>
        <family val="2"/>
      </rPr>
      <t xml:space="preserve">DPK Mass balance in cytosol </t>
    </r>
  </si>
  <si>
    <t>100uM</t>
  </si>
  <si>
    <t>1000uM</t>
  </si>
  <si>
    <t>% Mass Balance for X in cytosol = [(X20h + Y20h) /X0h] * 100</t>
  </si>
  <si>
    <t>Note: CBP is NOT contaminated with significant amounts of DPK (synthesis precursor- &lt; 1%)</t>
  </si>
  <si>
    <t>TIME</t>
  </si>
  <si>
    <t xml:space="preserve">DPK, CBP and CPK Cytosol data for bar graphs </t>
  </si>
  <si>
    <t>CBP exp nmoles</t>
  </si>
  <si>
    <t>CBPOH exp nmoles</t>
  </si>
  <si>
    <t>DPK exp nmoles</t>
  </si>
  <si>
    <t>DPKOH exp nmoles</t>
  </si>
  <si>
    <t>CPK exp nmoles</t>
  </si>
  <si>
    <t>CPKOH exp nmoles</t>
  </si>
  <si>
    <t>Sample</t>
  </si>
  <si>
    <r>
      <t xml:space="preserve">General Procedure:  </t>
    </r>
    <r>
      <rPr>
        <sz val="10"/>
        <color indexed="8"/>
        <rFont val="Arial"/>
        <family val="2"/>
      </rPr>
      <t xml:space="preserve">To estimate the amount of unconjugated alcohol phase I metabolites  formed during the </t>
    </r>
    <r>
      <rPr>
        <i/>
        <sz val="10"/>
        <color indexed="8"/>
        <rFont val="Arial"/>
        <family val="2"/>
      </rPr>
      <t xml:space="preserve">in vitro </t>
    </r>
    <r>
      <rPr>
        <sz val="10"/>
        <color indexed="8"/>
        <rFont val="Arial"/>
        <family val="2"/>
      </rPr>
      <t xml:space="preserve">metabolic conversion of  CBP, DPK and CPK in cytosol extracts. Procedure followed Jeff </t>
    </r>
  </si>
  <si>
    <t>and Positive Chemical Ionization (pCI) techniques.</t>
  </si>
  <si>
    <r>
      <t>Exposure Times:</t>
    </r>
    <r>
      <rPr>
        <sz val="10"/>
        <rFont val="Arial"/>
        <family val="2"/>
      </rPr>
      <t xml:space="preserve">  0 and 20 hours</t>
    </r>
  </si>
  <si>
    <t>CPK_SLO</t>
  </si>
  <si>
    <t>100601C</t>
  </si>
  <si>
    <t xml:space="preserve">Note: No response Factor was used in this experiment because was previous to J. Serrano's start with Team. </t>
  </si>
  <si>
    <r>
      <t xml:space="preserve">Quantification approaches: </t>
    </r>
    <r>
      <rPr>
        <sz val="10"/>
        <rFont val="Arial"/>
        <family val="2"/>
      </rPr>
      <t xml:space="preserve">selected ions quantified from Total Ion Chromatograms (S-TIC; also called Extracted Ion Chromatograms) for parent chemicals (CPB, DPK, CPK),  alcohol metabolites ( CBPOH, DPKOH and CPKOH) and p-cresol. </t>
    </r>
  </si>
  <si>
    <r>
      <t xml:space="preserve">Objective: </t>
    </r>
    <r>
      <rPr>
        <sz val="10"/>
        <color indexed="8"/>
        <rFont val="Arial"/>
        <family val="2"/>
      </rPr>
      <t>to assess the</t>
    </r>
    <r>
      <rPr>
        <i/>
        <sz val="10"/>
        <color indexed="8"/>
        <rFont val="Arial"/>
        <family val="2"/>
      </rPr>
      <t xml:space="preserve"> in vitro</t>
    </r>
    <r>
      <rPr>
        <sz val="10"/>
        <color indexed="8"/>
        <rFont val="Arial"/>
        <family val="2"/>
      </rPr>
      <t xml:space="preserve"> metabolic conversion of DPK, CBP and  CPK by rt liver cytosol following incubation  at 4</t>
    </r>
    <r>
      <rPr>
        <sz val="10"/>
        <color indexed="8"/>
        <rFont val="Calibri"/>
        <family val="2"/>
      </rPr>
      <t>°</t>
    </r>
    <r>
      <rPr>
        <sz val="10"/>
        <color indexed="8"/>
        <rFont val="Arial"/>
        <family val="2"/>
      </rPr>
      <t xml:space="preserve">C for 20h. </t>
    </r>
  </si>
  <si>
    <t xml:space="preserve">Denny's and Barb Sheedy's methodology described in Book 510. Briefly, chemicals were incubated with cytosol in enclosed vials at 4°C for 20h.  Samples were extracted with hexane, and analyzed by GCMS using Electron Impact (EI) </t>
  </si>
  <si>
    <t xml:space="preserve"> CPK (105-bi, 188-mi); CPKOH (190-mi; unique, non-overlapping ion); DPK (105-bi, 182-mi);; DPKOH (184-mi; unique, non-overlapping ion)</t>
  </si>
  <si>
    <t>Quantitative  analysis of chemicals and all metabolites (but CBPOH)  based upon calibration curve with STDs. CBPOH was measured using area ratio correlation between mass of CBP and two masses higher (m/z105 vs 107) for its alcohol (semi-quant approach)</t>
  </si>
  <si>
    <t xml:space="preserve">Title: DPK, CBP and CPK cytosol metabolism  studies </t>
  </si>
  <si>
    <t>Main Objective: to assess conversion of model cyclic phenones DPK, CBP and CPK into DPKOH, CBPOH and CPKOH alcohol metabolites (phase I metabolism) at any significant levels  in cytosol by oxidorectases.</t>
  </si>
  <si>
    <t>see column AB above</t>
  </si>
  <si>
    <t xml:space="preserve">CPK Concentration (in media spikes):  100 and 1000uM for parent  chemicals; samples done at least in duplicate  </t>
  </si>
  <si>
    <t>% OHCBP calculated</t>
  </si>
  <si>
    <t xml:space="preserve"> CBP Mass balance in cytosol </t>
  </si>
  <si>
    <r>
      <t xml:space="preserve">Incubation Temperatures: </t>
    </r>
    <r>
      <rPr>
        <sz val="10"/>
        <rFont val="Arial"/>
        <family val="2"/>
      </rPr>
      <t>4</t>
    </r>
    <r>
      <rPr>
        <sz val="10"/>
        <rFont val="Calibri"/>
        <family val="2"/>
      </rPr>
      <t>°</t>
    </r>
    <r>
      <rPr>
        <sz val="10"/>
        <rFont val="Arial"/>
        <family val="2"/>
      </rPr>
      <t>C</t>
    </r>
  </si>
  <si>
    <r>
      <t xml:space="preserve">Objective: </t>
    </r>
    <r>
      <rPr>
        <sz val="10"/>
        <color indexed="8"/>
        <rFont val="Arial"/>
        <family val="2"/>
      </rPr>
      <t>to assess the</t>
    </r>
    <r>
      <rPr>
        <i/>
        <sz val="10"/>
        <color indexed="8"/>
        <rFont val="Arial"/>
        <family val="2"/>
      </rPr>
      <t xml:space="preserve"> in vitro</t>
    </r>
    <r>
      <rPr>
        <sz val="10"/>
        <color indexed="8"/>
        <rFont val="Arial"/>
        <family val="2"/>
      </rPr>
      <t xml:space="preserve"> metabolic conversion of   CPK by rt liver cytosol following incubation  at 4</t>
    </r>
    <r>
      <rPr>
        <sz val="10"/>
        <color indexed="8"/>
        <rFont val="Calibri"/>
        <family val="2"/>
      </rPr>
      <t>°</t>
    </r>
    <r>
      <rPr>
        <sz val="10"/>
        <color indexed="8"/>
        <rFont val="Arial"/>
        <family val="2"/>
      </rPr>
      <t xml:space="preserve">C for 20h. </t>
    </r>
  </si>
  <si>
    <r>
      <t xml:space="preserve">Objective: </t>
    </r>
    <r>
      <rPr>
        <b/>
        <sz val="10"/>
        <color indexed="8"/>
        <rFont val="Arial"/>
        <family val="2"/>
      </rPr>
      <t>to assess the</t>
    </r>
    <r>
      <rPr>
        <b/>
        <i/>
        <sz val="10"/>
        <color indexed="8"/>
        <rFont val="Arial"/>
        <family val="2"/>
      </rPr>
      <t xml:space="preserve"> in vitro</t>
    </r>
    <r>
      <rPr>
        <b/>
        <sz val="10"/>
        <color indexed="8"/>
        <rFont val="Arial"/>
        <family val="2"/>
      </rPr>
      <t xml:space="preserve"> metabolic conversion of CBP  by rt liver cytosol following incubation  at 4</t>
    </r>
    <r>
      <rPr>
        <b/>
        <sz val="10"/>
        <color indexed="8"/>
        <rFont val="Calibri"/>
        <family val="2"/>
      </rPr>
      <t>°</t>
    </r>
    <r>
      <rPr>
        <b/>
        <sz val="10"/>
        <color indexed="8"/>
        <rFont val="Arial"/>
        <family val="2"/>
      </rPr>
      <t xml:space="preserve">C for 20h. </t>
    </r>
  </si>
  <si>
    <r>
      <t xml:space="preserve">Objective: </t>
    </r>
    <r>
      <rPr>
        <b/>
        <sz val="10"/>
        <color indexed="8"/>
        <rFont val="Arial"/>
        <family val="2"/>
      </rPr>
      <t>to assess the</t>
    </r>
    <r>
      <rPr>
        <b/>
        <i/>
        <sz val="10"/>
        <color indexed="8"/>
        <rFont val="Arial"/>
        <family val="2"/>
      </rPr>
      <t xml:space="preserve"> in vitro</t>
    </r>
    <r>
      <rPr>
        <b/>
        <sz val="10"/>
        <color indexed="8"/>
        <rFont val="Arial"/>
        <family val="2"/>
      </rPr>
      <t xml:space="preserve"> metabolic conversion of DPK  by rt liver cytosol following incubation  at 4</t>
    </r>
    <r>
      <rPr>
        <b/>
        <sz val="10"/>
        <color indexed="8"/>
        <rFont val="Calibri"/>
        <family val="2"/>
      </rPr>
      <t>°</t>
    </r>
    <r>
      <rPr>
        <b/>
        <sz val="10"/>
        <color indexed="8"/>
        <rFont val="Arial"/>
        <family val="2"/>
      </rPr>
      <t>C for 20h</t>
    </r>
    <r>
      <rPr>
        <sz val="10"/>
        <color indexed="8"/>
        <rFont val="Arial"/>
        <family val="2"/>
      </rPr>
      <t xml:space="preserve">. </t>
    </r>
  </si>
  <si>
    <t xml:space="preserve">curve due to lack of BADPK STD </t>
  </si>
  <si>
    <t xml:space="preserve">in absence of a OHDPK STD at the time. However this practice is accepted and values obtained are estimated. For the particular case of OHDPK in this experiment, </t>
  </si>
  <si>
    <t xml:space="preserve">Acceptance of Data Criteria: </t>
  </si>
  <si>
    <t>criteria used</t>
  </si>
  <si>
    <t xml:space="preserve">Note: nmole values calculated for BADPK (OHDPK) by BS correlated area counts of the metabolite to areas of DPK which constitutes relative quantification </t>
  </si>
  <si>
    <t xml:space="preserve">the final estimated nmoles ranged between 0.12-1.46 (column X) which isinsignificant  in comparion with nominal amounts. </t>
  </si>
  <si>
    <t>Note: There was not a OHCBP STD available</t>
  </si>
  <si>
    <t>Quantitative  analysis of chemicals and all metabolites (but CBPOH)  based upon calibration curve with STDs. CBPOH was measured using area ratio correlation between mass of CBP and two masses higher (m/z105 vs 107) for its alcohol (semi-quant approach) as done for CPK</t>
  </si>
  <si>
    <t>CBP uM</t>
  </si>
  <si>
    <t>OHCBP uM</t>
  </si>
  <si>
    <t>1. Limit of Reporting (acceptance within 40% of lowest calibration curve STD acceptable)= 0.6uM (1.0uM*0.6)</t>
  </si>
  <si>
    <t xml:space="preserve">Experiment Status: Complete </t>
  </si>
  <si>
    <t xml:space="preserve">2. Limit of Detection (peaks with good shape and RM S/N&gt;8)=0.5uM; All non adjusted data is accepted if&gt;0.5uM </t>
  </si>
  <si>
    <t xml:space="preserve">3. Lowest  Limit of Quantification (LOQ at S/N&gt;14)= 1.3uM </t>
  </si>
  <si>
    <r>
      <t>Technique and Instrument Used:</t>
    </r>
    <r>
      <rPr>
        <sz val="10"/>
        <rFont val="Arial"/>
        <family val="2"/>
      </rPr>
      <t xml:space="preserve">   Agilent GCMS  (Room 229 )</t>
    </r>
  </si>
  <si>
    <t>OHDPK=BADPK=BENZHYDROL</t>
  </si>
  <si>
    <t>0h</t>
  </si>
  <si>
    <t>4h</t>
  </si>
  <si>
    <t xml:space="preserve">20h </t>
  </si>
  <si>
    <t>mean DPK (nmoles)</t>
  </si>
  <si>
    <t>mean OHDPK (nmoles)</t>
  </si>
  <si>
    <t xml:space="preserve"> -4Log M (100uM; 20 nmoles nominal )</t>
  </si>
  <si>
    <t xml:space="preserve"> -4Log M (100uM; 20 nmoles nominal)</t>
  </si>
  <si>
    <t xml:space="preserve"> -3Log M (1000uM; 200 nmoles nominal)</t>
  </si>
  <si>
    <t xml:space="preserve"> -4Log M (1000uM; 200 nmolesw nominal)</t>
  </si>
  <si>
    <t xml:space="preserve"> avg STD DEV</t>
  </si>
  <si>
    <t>avg STD DEV</t>
  </si>
  <si>
    <t xml:space="preserve">% nominal </t>
  </si>
  <si>
    <t>OHDPK</t>
  </si>
  <si>
    <t>OHCBP</t>
  </si>
  <si>
    <t>mean CBP (nmoles)</t>
  </si>
  <si>
    <t>mean OHCBP (nmoles)</t>
  </si>
  <si>
    <t xml:space="preserve"> -4Log M (1000uM; 200 nmoles nominal)</t>
  </si>
  <si>
    <t>CPK</t>
  </si>
  <si>
    <t>OHCPK</t>
  </si>
  <si>
    <t>NO DATA</t>
  </si>
  <si>
    <t xml:space="preserve">Sheet 1 : General Information </t>
  </si>
  <si>
    <t>Sheet 2: Cytosol analyses for DPK</t>
  </si>
  <si>
    <t>Sheet 3: Cytosol analyses for CBP</t>
  </si>
  <si>
    <t>Sheet 4: Data for Bargraphs</t>
  </si>
  <si>
    <t>Sheet 5: Cytosol analyses for CPK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</si>
</sst>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23" x14ac:knownFonts="1">
    <font>
      <sz val="10"/>
      <name val="Arial"/>
    </font>
    <font>
      <b/>
      <sz val="10"/>
      <name val="Arial"/>
      <family val="2"/>
    </font>
    <font>
      <sz val="8"/>
      <name val="Arial"/>
      <family val="2"/>
    </font>
    <font>
      <sz val="10"/>
      <name val="Arial"/>
      <family val="2"/>
    </font>
    <font>
      <b/>
      <sz val="14"/>
      <name val="Arial"/>
      <family val="2"/>
    </font>
    <font>
      <b/>
      <sz val="12"/>
      <name val="Arial"/>
      <family val="2"/>
    </font>
    <font>
      <sz val="12"/>
      <name val="Arial"/>
      <family val="2"/>
    </font>
    <font>
      <b/>
      <sz val="11"/>
      <color indexed="8"/>
      <name val="Arial"/>
      <family val="2"/>
    </font>
    <font>
      <sz val="10"/>
      <color indexed="8"/>
      <name val="Arial"/>
      <family val="2"/>
    </font>
    <font>
      <i/>
      <sz val="10"/>
      <color indexed="8"/>
      <name val="Arial"/>
      <family val="2"/>
    </font>
    <font>
      <sz val="10"/>
      <color indexed="8"/>
      <name val="Calibri"/>
      <family val="2"/>
    </font>
    <font>
      <sz val="10"/>
      <name val="Calibri"/>
      <family val="2"/>
    </font>
    <font>
      <b/>
      <sz val="10"/>
      <color indexed="8"/>
      <name val="Arial"/>
      <family val="2"/>
    </font>
    <font>
      <b/>
      <sz val="11"/>
      <name val="Arial"/>
      <family val="2"/>
    </font>
    <font>
      <sz val="11"/>
      <color theme="1"/>
      <name val="Arial"/>
      <family val="2"/>
    </font>
    <font>
      <b/>
      <vertAlign val="subscript"/>
      <sz val="12"/>
      <name val="Arial"/>
      <family val="2"/>
    </font>
    <font>
      <b/>
      <i/>
      <sz val="10"/>
      <color indexed="8"/>
      <name val="Arial"/>
      <family val="2"/>
    </font>
    <font>
      <b/>
      <sz val="10"/>
      <color indexed="8"/>
      <name val="Calibri"/>
      <family val="2"/>
    </font>
    <font>
      <sz val="14"/>
      <color theme="1"/>
      <name val="Arial"/>
      <family val="2"/>
    </font>
    <font>
      <sz val="10"/>
      <color rgb="FF92D050"/>
      <name val="Arial"/>
      <family val="2"/>
    </font>
    <font>
      <sz val="10"/>
      <color rgb="FFFF0000"/>
      <name val="Arial"/>
      <family val="2"/>
    </font>
    <font>
      <sz val="10"/>
      <color rgb="FF00B0F0"/>
      <name val="Arial"/>
      <family val="2"/>
    </font>
    <font>
      <b/>
      <sz val="11"/>
      <color rgb="FF00B0F0"/>
      <name val="Arial"/>
      <family val="2"/>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s>
  <borders count="28">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3" fillId="0" borderId="0"/>
  </cellStyleXfs>
  <cellXfs count="239">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3" fontId="0" fillId="0" borderId="4" xfId="0" applyNumberFormat="1" applyBorder="1"/>
    <xf numFmtId="3" fontId="0" fillId="0" borderId="5" xfId="0" applyNumberFormat="1" applyBorder="1"/>
    <xf numFmtId="0" fontId="1" fillId="0" borderId="3" xfId="0" applyFont="1" applyBorder="1"/>
    <xf numFmtId="0" fontId="1" fillId="0" borderId="3" xfId="0" applyFont="1" applyBorder="1" applyAlignment="1">
      <alignment horizontal="center"/>
    </xf>
    <xf numFmtId="0" fontId="1" fillId="0" borderId="6" xfId="0" applyFont="1" applyBorder="1"/>
    <xf numFmtId="0" fontId="1" fillId="0" borderId="5" xfId="0" applyFont="1" applyBorder="1" applyAlignment="1">
      <alignment horizontal="center"/>
    </xf>
    <xf numFmtId="0" fontId="1" fillId="0" borderId="2" xfId="0" applyFont="1" applyBorder="1" applyAlignment="1">
      <alignment horizontal="center"/>
    </xf>
    <xf numFmtId="3" fontId="0" fillId="0" borderId="1" xfId="0" applyNumberFormat="1" applyBorder="1"/>
    <xf numFmtId="3" fontId="0" fillId="0" borderId="2" xfId="0" applyNumberFormat="1" applyBorder="1"/>
    <xf numFmtId="0" fontId="1" fillId="0" borderId="7" xfId="0" applyFont="1" applyBorder="1"/>
    <xf numFmtId="0" fontId="1" fillId="0" borderId="8" xfId="0" applyFont="1" applyBorder="1"/>
    <xf numFmtId="0" fontId="0" fillId="0" borderId="1" xfId="0" applyFill="1" applyBorder="1"/>
    <xf numFmtId="0" fontId="0" fillId="0" borderId="0" xfId="0" applyBorder="1"/>
    <xf numFmtId="1" fontId="0" fillId="0" borderId="1" xfId="0" applyNumberFormat="1" applyBorder="1"/>
    <xf numFmtId="1" fontId="0" fillId="0" borderId="5" xfId="0" applyNumberFormat="1" applyBorder="1"/>
    <xf numFmtId="164" fontId="0" fillId="0" borderId="0" xfId="0" applyNumberFormat="1"/>
    <xf numFmtId="0" fontId="0" fillId="2" borderId="4" xfId="0" applyFill="1" applyBorder="1"/>
    <xf numFmtId="0" fontId="1" fillId="0" borderId="9" xfId="0" applyFont="1" applyBorder="1"/>
    <xf numFmtId="0" fontId="0" fillId="0" borderId="10" xfId="0" applyBorder="1"/>
    <xf numFmtId="0" fontId="0" fillId="0" borderId="11" xfId="0" applyBorder="1"/>
    <xf numFmtId="0" fontId="1" fillId="0" borderId="7" xfId="0" applyFont="1" applyFill="1" applyBorder="1"/>
    <xf numFmtId="164" fontId="0" fillId="0" borderId="7" xfId="0" applyNumberFormat="1" applyBorder="1"/>
    <xf numFmtId="0" fontId="1" fillId="0" borderId="0" xfId="0" applyFont="1" applyBorder="1"/>
    <xf numFmtId="0" fontId="1" fillId="0" borderId="12" xfId="0" applyFont="1" applyBorder="1"/>
    <xf numFmtId="0" fontId="1" fillId="0" borderId="11" xfId="0" applyFont="1" applyBorder="1" applyAlignment="1">
      <alignment horizontal="center"/>
    </xf>
    <xf numFmtId="3" fontId="0" fillId="0" borderId="0" xfId="0" applyNumberFormat="1" applyBorder="1"/>
    <xf numFmtId="3" fontId="0" fillId="0" borderId="11" xfId="0" applyNumberFormat="1" applyBorder="1"/>
    <xf numFmtId="0" fontId="0" fillId="0" borderId="8" xfId="0" applyBorder="1"/>
    <xf numFmtId="164" fontId="0" fillId="0" borderId="7" xfId="0" applyNumberFormat="1" applyBorder="1" applyProtection="1">
      <protection locked="0"/>
    </xf>
    <xf numFmtId="1" fontId="0" fillId="0" borderId="4" xfId="0" applyNumberFormat="1" applyBorder="1"/>
    <xf numFmtId="2" fontId="0" fillId="0" borderId="0" xfId="0" applyNumberFormat="1"/>
    <xf numFmtId="2" fontId="0" fillId="0" borderId="0" xfId="0" applyNumberFormat="1" applyFill="1"/>
    <xf numFmtId="164" fontId="0" fillId="0" borderId="7" xfId="0" applyNumberFormat="1" applyFill="1" applyBorder="1"/>
    <xf numFmtId="0" fontId="1" fillId="0" borderId="8" xfId="0" applyFont="1" applyFill="1" applyBorder="1"/>
    <xf numFmtId="0" fontId="0" fillId="0" borderId="0" xfId="0" applyFill="1"/>
    <xf numFmtId="0" fontId="0" fillId="0" borderId="4" xfId="0" applyFill="1" applyBorder="1"/>
    <xf numFmtId="3" fontId="0" fillId="0" borderId="1" xfId="0" applyNumberFormat="1" applyFill="1" applyBorder="1"/>
    <xf numFmtId="3" fontId="0" fillId="0" borderId="4" xfId="0" applyNumberFormat="1" applyFill="1" applyBorder="1"/>
    <xf numFmtId="3" fontId="0" fillId="0" borderId="5" xfId="0" applyNumberFormat="1" applyFill="1" applyBorder="1"/>
    <xf numFmtId="164" fontId="0" fillId="0" borderId="7" xfId="0" applyNumberFormat="1" applyFill="1" applyBorder="1" applyProtection="1"/>
    <xf numFmtId="164" fontId="0" fillId="0" borderId="7" xfId="0" applyNumberFormat="1" applyFill="1" applyBorder="1" applyProtection="1">
      <protection locked="0"/>
    </xf>
    <xf numFmtId="164" fontId="0" fillId="0" borderId="0" xfId="0" applyNumberFormat="1" applyFill="1"/>
    <xf numFmtId="0" fontId="1" fillId="2" borderId="0" xfId="0" applyFont="1" applyFill="1"/>
    <xf numFmtId="0" fontId="0" fillId="2" borderId="0" xfId="0" applyFill="1"/>
    <xf numFmtId="164" fontId="1" fillId="0" borderId="0" xfId="0" applyNumberFormat="1" applyFont="1" applyBorder="1" applyProtection="1">
      <protection locked="0"/>
    </xf>
    <xf numFmtId="164" fontId="0" fillId="0" borderId="0" xfId="0" applyNumberFormat="1" applyBorder="1" applyProtection="1">
      <protection locked="0"/>
    </xf>
    <xf numFmtId="164" fontId="0" fillId="0" borderId="0" xfId="0" applyNumberFormat="1" applyBorder="1"/>
    <xf numFmtId="164" fontId="0" fillId="0" borderId="5" xfId="0" applyNumberFormat="1" applyBorder="1"/>
    <xf numFmtId="0" fontId="1" fillId="0" borderId="13" xfId="0" applyFont="1" applyFill="1" applyBorder="1"/>
    <xf numFmtId="0" fontId="0" fillId="3" borderId="4" xfId="0" applyFill="1" applyBorder="1"/>
    <xf numFmtId="0" fontId="0" fillId="3" borderId="10" xfId="0" applyFill="1" applyBorder="1"/>
    <xf numFmtId="0" fontId="0" fillId="4" borderId="0" xfId="0" applyFill="1"/>
    <xf numFmtId="0" fontId="3" fillId="0" borderId="0" xfId="0" applyFont="1"/>
    <xf numFmtId="0" fontId="1" fillId="0" borderId="10" xfId="0" applyFont="1" applyFill="1" applyBorder="1"/>
    <xf numFmtId="0" fontId="1" fillId="4" borderId="0" xfId="0" applyFont="1" applyFill="1"/>
    <xf numFmtId="0" fontId="0" fillId="4" borderId="0" xfId="0" applyFill="1" applyAlignment="1">
      <alignment horizontal="center"/>
    </xf>
    <xf numFmtId="0" fontId="0" fillId="0" borderId="0" xfId="0" applyFill="1" applyAlignment="1">
      <alignment horizontal="center"/>
    </xf>
    <xf numFmtId="0" fontId="3" fillId="4" borderId="0" xfId="0" applyFont="1" applyFill="1" applyAlignment="1">
      <alignment horizontal="center"/>
    </xf>
    <xf numFmtId="0" fontId="1" fillId="0" borderId="0" xfId="0" applyFont="1" applyFill="1"/>
    <xf numFmtId="2" fontId="1" fillId="0" borderId="0" xfId="0" applyNumberFormat="1" applyFont="1" applyFill="1"/>
    <xf numFmtId="2" fontId="1" fillId="0" borderId="0" xfId="0" applyNumberFormat="1" applyFont="1"/>
    <xf numFmtId="0" fontId="3" fillId="0" borderId="0" xfId="0" applyFont="1" applyFill="1"/>
    <xf numFmtId="164" fontId="1" fillId="0" borderId="0" xfId="0" applyNumberFormat="1" applyFont="1"/>
    <xf numFmtId="0" fontId="1" fillId="4" borderId="0" xfId="0" applyFont="1" applyFill="1" applyAlignment="1">
      <alignment horizontal="center"/>
    </xf>
    <xf numFmtId="1" fontId="1" fillId="0" borderId="0" xfId="0" applyNumberFormat="1" applyFont="1"/>
    <xf numFmtId="0" fontId="1" fillId="4" borderId="4" xfId="0" applyFont="1" applyFill="1" applyBorder="1"/>
    <xf numFmtId="0" fontId="4" fillId="0" borderId="0" xfId="0" applyFont="1"/>
    <xf numFmtId="0" fontId="5" fillId="0" borderId="0" xfId="0" applyFont="1"/>
    <xf numFmtId="0" fontId="6" fillId="0" borderId="0" xfId="0" applyFont="1"/>
    <xf numFmtId="0" fontId="7" fillId="0" borderId="0" xfId="0" applyFont="1" applyFill="1"/>
    <xf numFmtId="0" fontId="8" fillId="0" borderId="0" xfId="0" applyFont="1" applyFill="1"/>
    <xf numFmtId="0" fontId="0" fillId="0" borderId="0" xfId="0" applyFont="1"/>
    <xf numFmtId="0" fontId="14" fillId="0" borderId="0" xfId="0" applyFont="1" applyFill="1"/>
    <xf numFmtId="0" fontId="14" fillId="0" borderId="0" xfId="0" applyFont="1"/>
    <xf numFmtId="0" fontId="12" fillId="0" borderId="0" xfId="0" applyFont="1"/>
    <xf numFmtId="0" fontId="13" fillId="0" borderId="0" xfId="1" applyFont="1" applyAlignment="1">
      <alignment horizontal="left"/>
    </xf>
    <xf numFmtId="0" fontId="3" fillId="0" borderId="0" xfId="1"/>
    <xf numFmtId="0" fontId="3" fillId="0" borderId="0" xfId="1" applyAlignment="1">
      <alignment horizontal="left"/>
    </xf>
    <xf numFmtId="0" fontId="3" fillId="0" borderId="0" xfId="1" applyFont="1" applyAlignment="1">
      <alignment horizontal="left"/>
    </xf>
    <xf numFmtId="0" fontId="3" fillId="0" borderId="0" xfId="1" applyFill="1" applyAlignment="1">
      <alignment horizontal="left"/>
    </xf>
    <xf numFmtId="2" fontId="1" fillId="3" borderId="0" xfId="0" applyNumberFormat="1" applyFont="1" applyFill="1"/>
    <xf numFmtId="164" fontId="0" fillId="0" borderId="13" xfId="0" applyNumberFormat="1" applyFill="1" applyBorder="1"/>
    <xf numFmtId="164" fontId="0" fillId="0" borderId="13" xfId="0" applyNumberFormat="1" applyBorder="1"/>
    <xf numFmtId="0" fontId="1" fillId="0" borderId="1" xfId="0" applyFont="1" applyFill="1" applyBorder="1" applyAlignment="1">
      <alignment horizontal="center"/>
    </xf>
    <xf numFmtId="2" fontId="13" fillId="0" borderId="17" xfId="0" applyNumberFormat="1" applyFont="1" applyBorder="1" applyAlignment="1">
      <alignment horizontal="center"/>
    </xf>
    <xf numFmtId="2" fontId="13" fillId="0" borderId="18"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2" fontId="13" fillId="0" borderId="21" xfId="0" applyNumberFormat="1" applyFont="1" applyBorder="1" applyAlignment="1">
      <alignment horizontal="center"/>
    </xf>
    <xf numFmtId="2" fontId="13" fillId="0" borderId="22" xfId="0" applyNumberFormat="1" applyFont="1" applyBorder="1" applyAlignment="1">
      <alignment horizontal="center"/>
    </xf>
    <xf numFmtId="0" fontId="5" fillId="3" borderId="23" xfId="0" applyFont="1" applyFill="1" applyBorder="1"/>
    <xf numFmtId="0" fontId="5" fillId="3" borderId="24" xfId="0" applyFont="1" applyFill="1" applyBorder="1"/>
    <xf numFmtId="0" fontId="5" fillId="3" borderId="25" xfId="0" applyFont="1" applyFill="1" applyBorder="1"/>
    <xf numFmtId="0" fontId="5" fillId="4" borderId="14" xfId="0" applyFont="1" applyFill="1" applyBorder="1"/>
    <xf numFmtId="0" fontId="5" fillId="4" borderId="15" xfId="0" applyFont="1" applyFill="1" applyBorder="1"/>
    <xf numFmtId="0" fontId="5" fillId="4" borderId="16" xfId="0" applyFont="1" applyFill="1" applyBorder="1"/>
    <xf numFmtId="0" fontId="0" fillId="5" borderId="0" xfId="0" applyFill="1"/>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9" xfId="0" applyFont="1" applyFill="1" applyBorder="1" applyAlignment="1">
      <alignment horizontal="center"/>
    </xf>
    <xf numFmtId="0" fontId="5" fillId="4" borderId="0" xfId="0" applyFont="1" applyFill="1" applyBorder="1" applyAlignment="1">
      <alignment horizontal="center"/>
    </xf>
    <xf numFmtId="2" fontId="13" fillId="0" borderId="0" xfId="0" applyNumberFormat="1" applyFont="1" applyBorder="1" applyAlignment="1">
      <alignment horizontal="center"/>
    </xf>
    <xf numFmtId="0" fontId="5" fillId="4" borderId="21" xfId="0" applyFont="1" applyFill="1" applyBorder="1" applyAlignment="1">
      <alignment horizontal="center"/>
    </xf>
    <xf numFmtId="0" fontId="5" fillId="4" borderId="26" xfId="0" applyFont="1" applyFill="1" applyBorder="1" applyAlignment="1">
      <alignment horizontal="center"/>
    </xf>
    <xf numFmtId="2" fontId="13" fillId="0" borderId="26" xfId="0" applyNumberFormat="1" applyFont="1" applyBorder="1" applyAlignment="1">
      <alignment horizontal="center"/>
    </xf>
    <xf numFmtId="0" fontId="0" fillId="0" borderId="27" xfId="0" applyBorder="1"/>
    <xf numFmtId="0" fontId="0" fillId="0" borderId="18" xfId="0" applyBorder="1"/>
    <xf numFmtId="0" fontId="0" fillId="0" borderId="19" xfId="0" applyBorder="1"/>
    <xf numFmtId="0" fontId="0" fillId="0" borderId="20" xfId="0" applyBorder="1"/>
    <xf numFmtId="0" fontId="0" fillId="0" borderId="0" xfId="0" applyFill="1" applyBorder="1"/>
    <xf numFmtId="0" fontId="0" fillId="0" borderId="26" xfId="0" applyBorder="1"/>
    <xf numFmtId="0" fontId="0" fillId="0" borderId="22" xfId="0" applyBorder="1"/>
    <xf numFmtId="0" fontId="0" fillId="3" borderId="17" xfId="0" applyFill="1" applyBorder="1"/>
    <xf numFmtId="0" fontId="6" fillId="3" borderId="27" xfId="0" applyFont="1" applyFill="1" applyBorder="1"/>
    <xf numFmtId="0" fontId="0" fillId="3" borderId="27" xfId="0" applyFill="1" applyBorder="1"/>
    <xf numFmtId="0" fontId="0" fillId="3" borderId="18" xfId="0" applyFill="1" applyBorder="1"/>
    <xf numFmtId="0" fontId="0" fillId="3" borderId="19" xfId="0" applyFill="1" applyBorder="1"/>
    <xf numFmtId="0" fontId="6" fillId="3" borderId="0" xfId="0" applyFont="1" applyFill="1" applyBorder="1"/>
    <xf numFmtId="0" fontId="5" fillId="3" borderId="0" xfId="0" applyFont="1" applyFill="1" applyBorder="1" applyAlignment="1">
      <alignment horizontal="center" vertical="center"/>
    </xf>
    <xf numFmtId="0" fontId="0" fillId="3" borderId="0" xfId="0" applyFill="1" applyBorder="1"/>
    <xf numFmtId="0" fontId="0" fillId="3" borderId="20" xfId="0" applyFill="1" applyBorder="1"/>
    <xf numFmtId="0" fontId="5" fillId="3" borderId="0" xfId="0" applyFont="1" applyFill="1" applyBorder="1"/>
    <xf numFmtId="1" fontId="5" fillId="3" borderId="0" xfId="0" applyNumberFormat="1" applyFont="1" applyFill="1" applyBorder="1"/>
    <xf numFmtId="0" fontId="5" fillId="3" borderId="0" xfId="0" applyFont="1" applyFill="1" applyBorder="1" applyAlignment="1">
      <alignment horizontal="left"/>
    </xf>
    <xf numFmtId="0" fontId="0" fillId="3" borderId="21" xfId="0" applyFill="1" applyBorder="1"/>
    <xf numFmtId="0" fontId="0" fillId="3" borderId="26" xfId="0" applyFill="1" applyBorder="1" applyAlignment="1">
      <alignment horizontal="center"/>
    </xf>
    <xf numFmtId="0" fontId="0" fillId="3" borderId="26" xfId="0" applyFill="1" applyBorder="1"/>
    <xf numFmtId="0" fontId="0" fillId="3" borderId="22" xfId="0" applyFill="1" applyBorder="1"/>
    <xf numFmtId="2" fontId="1" fillId="0" borderId="0" xfId="0" applyNumberFormat="1" applyFont="1" applyAlignment="1">
      <alignment horizontal="center"/>
    </xf>
    <xf numFmtId="2" fontId="0" fillId="0" borderId="0" xfId="0" applyNumberFormat="1" applyAlignment="1">
      <alignment horizontal="center"/>
    </xf>
    <xf numFmtId="0" fontId="1" fillId="4" borderId="10" xfId="0" applyFont="1" applyFill="1" applyBorder="1"/>
    <xf numFmtId="0" fontId="0" fillId="0" borderId="17" xfId="0" applyBorder="1"/>
    <xf numFmtId="0" fontId="0" fillId="0" borderId="20" xfId="0" applyFill="1" applyBorder="1"/>
    <xf numFmtId="0" fontId="0" fillId="0" borderId="21" xfId="0" applyBorder="1"/>
    <xf numFmtId="0" fontId="5" fillId="4" borderId="17" xfId="0" applyFont="1" applyFill="1" applyBorder="1"/>
    <xf numFmtId="0" fontId="5" fillId="4" borderId="27" xfId="0" applyFont="1" applyFill="1" applyBorder="1"/>
    <xf numFmtId="0" fontId="1" fillId="4" borderId="18" xfId="0" applyFont="1" applyFill="1" applyBorder="1"/>
    <xf numFmtId="0" fontId="5" fillId="4" borderId="19" xfId="0" applyFont="1" applyFill="1" applyBorder="1"/>
    <xf numFmtId="0" fontId="5" fillId="4" borderId="0" xfId="0" applyFont="1" applyFill="1" applyBorder="1"/>
    <xf numFmtId="0" fontId="1" fillId="4" borderId="20" xfId="0" applyFont="1" applyFill="1" applyBorder="1"/>
    <xf numFmtId="0" fontId="1" fillId="4" borderId="19" xfId="0" applyFont="1" applyFill="1" applyBorder="1"/>
    <xf numFmtId="0" fontId="1" fillId="4" borderId="0" xfId="0" applyFont="1" applyFill="1" applyBorder="1"/>
    <xf numFmtId="1" fontId="5" fillId="4" borderId="0" xfId="0" applyNumberFormat="1" applyFont="1" applyFill="1" applyBorder="1"/>
    <xf numFmtId="164" fontId="5" fillId="4" borderId="0" xfId="0" applyNumberFormat="1" applyFont="1" applyFill="1" applyBorder="1"/>
    <xf numFmtId="0" fontId="1" fillId="4" borderId="21" xfId="0" applyFont="1" applyFill="1" applyBorder="1"/>
    <xf numFmtId="0" fontId="1" fillId="4" borderId="26" xfId="0" applyFont="1" applyFill="1" applyBorder="1"/>
    <xf numFmtId="0" fontId="1" fillId="4" borderId="22" xfId="0" applyFont="1" applyFill="1" applyBorder="1"/>
    <xf numFmtId="0" fontId="1" fillId="0" borderId="0" xfId="0" applyFont="1" applyFill="1" applyBorder="1" applyAlignment="1">
      <alignment horizontal="center"/>
    </xf>
    <xf numFmtId="0" fontId="1" fillId="0" borderId="0" xfId="0" applyFont="1" applyFill="1" applyBorder="1"/>
    <xf numFmtId="0" fontId="3" fillId="0" borderId="0" xfId="0" applyFont="1" applyFill="1" applyBorder="1"/>
    <xf numFmtId="0" fontId="1" fillId="0" borderId="1" xfId="0" applyFont="1" applyFill="1" applyBorder="1"/>
    <xf numFmtId="0" fontId="1" fillId="3" borderId="0" xfId="0" applyFont="1" applyFill="1"/>
    <xf numFmtId="0" fontId="13" fillId="3" borderId="0" xfId="0" applyFont="1" applyFill="1"/>
    <xf numFmtId="0" fontId="0" fillId="3" borderId="0" xfId="0" applyFill="1"/>
    <xf numFmtId="0" fontId="13" fillId="0" borderId="0" xfId="0" applyFont="1" applyFill="1"/>
    <xf numFmtId="0" fontId="7" fillId="3" borderId="0" xfId="0" applyFont="1" applyFill="1"/>
    <xf numFmtId="164" fontId="1" fillId="3" borderId="7" xfId="0" applyNumberFormat="1" applyFont="1" applyFill="1" applyBorder="1"/>
    <xf numFmtId="164" fontId="1" fillId="0" borderId="7" xfId="0" applyNumberFormat="1" applyFont="1" applyFill="1" applyBorder="1"/>
    <xf numFmtId="0" fontId="1" fillId="6" borderId="0" xfId="0" applyFont="1" applyFill="1"/>
    <xf numFmtId="0" fontId="5" fillId="4" borderId="0" xfId="0" applyFont="1" applyFill="1"/>
    <xf numFmtId="0" fontId="3" fillId="0" borderId="0" xfId="1" applyFill="1" applyBorder="1"/>
    <xf numFmtId="0" fontId="0" fillId="0" borderId="0" xfId="0" applyFill="1" applyBorder="1" applyAlignment="1">
      <alignment horizontal="right"/>
    </xf>
    <xf numFmtId="0" fontId="0" fillId="0" borderId="0" xfId="0" applyFill="1" applyBorder="1" applyAlignment="1">
      <alignment horizontal="center"/>
    </xf>
    <xf numFmtId="0" fontId="18" fillId="0" borderId="0" xfId="0" applyFont="1"/>
    <xf numFmtId="165" fontId="5" fillId="3" borderId="0" xfId="0" applyNumberFormat="1" applyFont="1" applyFill="1" applyBorder="1"/>
    <xf numFmtId="164" fontId="5" fillId="3" borderId="0" xfId="0" applyNumberFormat="1" applyFont="1" applyFill="1" applyBorder="1"/>
    <xf numFmtId="0" fontId="5" fillId="3" borderId="0" xfId="0" applyFont="1" applyFill="1"/>
    <xf numFmtId="165" fontId="5" fillId="4" borderId="0" xfId="0" applyNumberFormat="1" applyFont="1" applyFill="1" applyBorder="1"/>
    <xf numFmtId="0" fontId="5" fillId="0" borderId="0" xfId="0" applyFont="1" applyFill="1"/>
    <xf numFmtId="0" fontId="13" fillId="3" borderId="0" xfId="0" applyFont="1" applyFill="1" applyBorder="1"/>
    <xf numFmtId="0" fontId="13" fillId="0" borderId="0" xfId="0" applyFont="1"/>
    <xf numFmtId="164" fontId="1" fillId="0" borderId="7" xfId="0" applyNumberFormat="1" applyFont="1" applyBorder="1"/>
    <xf numFmtId="0" fontId="13" fillId="0" borderId="0" xfId="0" applyFont="1" applyBorder="1"/>
    <xf numFmtId="0" fontId="19" fillId="4" borderId="0" xfId="0" applyFont="1" applyFill="1"/>
    <xf numFmtId="0" fontId="0" fillId="0" borderId="0" xfId="0" applyAlignment="1">
      <alignment horizontal="center"/>
    </xf>
    <xf numFmtId="0" fontId="20" fillId="4" borderId="0" xfId="0" applyFont="1" applyFill="1"/>
    <xf numFmtId="0" fontId="5" fillId="0" borderId="27" xfId="0" applyFont="1" applyBorder="1"/>
    <xf numFmtId="0" fontId="5" fillId="0" borderId="17" xfId="0" applyFont="1" applyBorder="1"/>
    <xf numFmtId="0" fontId="5" fillId="0" borderId="19" xfId="0" applyFont="1" applyBorder="1"/>
    <xf numFmtId="0" fontId="5" fillId="0" borderId="17" xfId="0" applyFont="1" applyBorder="1" applyAlignment="1">
      <alignment horizontal="center"/>
    </xf>
    <xf numFmtId="0" fontId="0" fillId="0" borderId="18" xfId="0" applyBorder="1" applyAlignment="1">
      <alignment horizontal="center"/>
    </xf>
    <xf numFmtId="0" fontId="1" fillId="0" borderId="17" xfId="0" applyFont="1" applyBorder="1"/>
    <xf numFmtId="0" fontId="13" fillId="0" borderId="0" xfId="0" applyFont="1" applyBorder="1" applyAlignment="1">
      <alignment horizontal="center"/>
    </xf>
    <xf numFmtId="0" fontId="1" fillId="0" borderId="0" xfId="0" applyFont="1"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5" fillId="0" borderId="0" xfId="0" applyFont="1" applyFill="1" applyBorder="1"/>
    <xf numFmtId="0" fontId="5" fillId="0" borderId="0" xfId="0" applyFont="1" applyFill="1" applyBorder="1" applyAlignment="1">
      <alignment horizontal="center"/>
    </xf>
    <xf numFmtId="2" fontId="13" fillId="0" borderId="0" xfId="0" applyNumberFormat="1" applyFont="1" applyFill="1" applyBorder="1" applyAlignment="1">
      <alignment horizontal="center"/>
    </xf>
    <xf numFmtId="0" fontId="0" fillId="5" borderId="0" xfId="0" applyFill="1" applyBorder="1"/>
    <xf numFmtId="0" fontId="0" fillId="0" borderId="19" xfId="0" applyBorder="1" applyAlignment="1">
      <alignment horizontal="center"/>
    </xf>
    <xf numFmtId="0" fontId="5" fillId="0" borderId="20" xfId="0" applyFont="1" applyBorder="1"/>
    <xf numFmtId="0" fontId="1" fillId="0" borderId="19" xfId="0" applyFont="1" applyBorder="1" applyAlignment="1">
      <alignment horizontal="center"/>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1" fontId="5" fillId="3" borderId="20" xfId="0" applyNumberFormat="1" applyFont="1" applyFill="1" applyBorder="1"/>
    <xf numFmtId="1" fontId="5" fillId="0" borderId="20" xfId="0" applyNumberFormat="1" applyFont="1" applyBorder="1"/>
    <xf numFmtId="164" fontId="5" fillId="0" borderId="20" xfId="0" applyNumberFormat="1" applyFont="1" applyBorder="1"/>
    <xf numFmtId="164" fontId="5" fillId="3" borderId="20" xfId="0" applyNumberFormat="1" applyFont="1" applyFill="1" applyBorder="1"/>
    <xf numFmtId="2" fontId="5" fillId="3" borderId="20" xfId="0" applyNumberFormat="1" applyFont="1" applyFill="1" applyBorder="1" applyAlignment="1">
      <alignment horizontal="center"/>
    </xf>
    <xf numFmtId="2" fontId="5" fillId="0" borderId="20" xfId="0" applyNumberFormat="1" applyFont="1" applyBorder="1" applyAlignment="1">
      <alignment horizontal="center"/>
    </xf>
    <xf numFmtId="1" fontId="1" fillId="0" borderId="0" xfId="0" applyNumberFormat="1" applyFont="1" applyBorder="1" applyAlignment="1">
      <alignment horizontal="center"/>
    </xf>
    <xf numFmtId="0" fontId="1" fillId="0" borderId="21" xfId="0" applyFont="1" applyBorder="1" applyAlignment="1">
      <alignment horizontal="center"/>
    </xf>
    <xf numFmtId="1" fontId="1" fillId="0" borderId="26" xfId="0" applyNumberFormat="1" applyFont="1" applyBorder="1" applyAlignment="1">
      <alignment horizontal="center"/>
    </xf>
    <xf numFmtId="2" fontId="1" fillId="0" borderId="26" xfId="0" applyNumberFormat="1" applyFont="1" applyBorder="1" applyAlignment="1">
      <alignment horizontal="center"/>
    </xf>
    <xf numFmtId="164" fontId="5" fillId="3" borderId="22" xfId="0" applyNumberFormat="1" applyFont="1" applyFill="1" applyBorder="1"/>
    <xf numFmtId="0" fontId="5" fillId="0" borderId="27" xfId="0" applyFont="1" applyBorder="1" applyAlignment="1">
      <alignment horizontal="center"/>
    </xf>
    <xf numFmtId="0" fontId="1" fillId="0" borderId="27" xfId="0" applyFont="1" applyBorder="1" applyAlignment="1">
      <alignment horizontal="center"/>
    </xf>
    <xf numFmtId="0" fontId="1" fillId="0" borderId="20" xfId="0" applyFont="1" applyBorder="1"/>
    <xf numFmtId="2" fontId="5" fillId="3" borderId="22" xfId="0" applyNumberFormat="1" applyFont="1" applyFill="1" applyBorder="1"/>
    <xf numFmtId="0" fontId="5" fillId="3" borderId="20" xfId="0" applyFont="1" applyFill="1" applyBorder="1"/>
    <xf numFmtId="0" fontId="21" fillId="5" borderId="0" xfId="0" applyFont="1" applyFill="1"/>
    <xf numFmtId="0" fontId="22" fillId="5" borderId="0" xfId="0" applyFont="1" applyFill="1" applyAlignment="1">
      <alignment horizontal="center"/>
    </xf>
    <xf numFmtId="0" fontId="5" fillId="0" borderId="27" xfId="0" applyFont="1" applyBorder="1" applyAlignment="1"/>
    <xf numFmtId="0" fontId="13" fillId="0" borderId="19" xfId="0" applyFont="1" applyBorder="1" applyAlignment="1">
      <alignment horizontal="center"/>
    </xf>
    <xf numFmtId="0" fontId="13" fillId="0" borderId="0" xfId="0" applyFont="1" applyBorder="1" applyAlignment="1"/>
    <xf numFmtId="0" fontId="13" fillId="0" borderId="20" xfId="0" applyFont="1" applyBorder="1" applyAlignment="1"/>
    <xf numFmtId="164" fontId="5" fillId="0" borderId="20" xfId="0" applyNumberFormat="1" applyFont="1" applyBorder="1" applyAlignment="1">
      <alignment horizontal="center"/>
    </xf>
    <xf numFmtId="0" fontId="13" fillId="0" borderId="20" xfId="0" applyFont="1" applyBorder="1" applyAlignment="1">
      <alignment horizontal="center"/>
    </xf>
    <xf numFmtId="164" fontId="5" fillId="3" borderId="20" xfId="0" applyNumberFormat="1" applyFont="1" applyFill="1" applyBorder="1" applyAlignment="1">
      <alignment horizontal="center"/>
    </xf>
    <xf numFmtId="0" fontId="5" fillId="0" borderId="18" xfId="0" applyFont="1"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164" fontId="1" fillId="0" borderId="26" xfId="0" applyNumberFormat="1" applyFont="1" applyBorder="1" applyAlignment="1">
      <alignment horizontal="center"/>
    </xf>
    <xf numFmtId="164" fontId="5" fillId="3" borderId="22" xfId="0" applyNumberFormat="1" applyFont="1" applyFill="1" applyBorder="1" applyAlignment="1">
      <alignment horizontal="center"/>
    </xf>
    <xf numFmtId="0" fontId="1" fillId="0" borderId="20" xfId="0" applyFont="1" applyBorder="1" applyAlignment="1">
      <alignment horizontal="center"/>
    </xf>
    <xf numFmtId="2" fontId="1" fillId="0" borderId="20" xfId="0" applyNumberFormat="1" applyFont="1" applyBorder="1" applyAlignment="1">
      <alignment horizontal="center"/>
    </xf>
    <xf numFmtId="0" fontId="0" fillId="0" borderId="20" xfId="0" applyBorder="1" applyAlignment="1">
      <alignment horizontal="center"/>
    </xf>
    <xf numFmtId="0" fontId="1" fillId="0" borderId="26" xfId="0" applyFont="1" applyBorder="1" applyAlignment="1">
      <alignment horizontal="center"/>
    </xf>
    <xf numFmtId="0" fontId="5" fillId="3" borderId="20" xfId="0" applyFont="1" applyFill="1" applyBorder="1" applyAlignment="1">
      <alignment horizontal="center"/>
    </xf>
    <xf numFmtId="0" fontId="5" fillId="3" borderId="22" xfId="0" applyFont="1" applyFill="1" applyBorder="1" applyAlignment="1">
      <alignment horizont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DPK Standard Curve</a:t>
            </a:r>
          </a:p>
        </c:rich>
      </c:tx>
      <c:layout>
        <c:manualLayout>
          <c:xMode val="edge"/>
          <c:yMode val="edge"/>
          <c:x val="0.37708427535666972"/>
          <c:y val="3.1662269129287601E-2"/>
        </c:manualLayout>
      </c:layout>
      <c:overlay val="0"/>
      <c:spPr>
        <a:noFill/>
        <a:ln w="25400">
          <a:noFill/>
        </a:ln>
      </c:spPr>
    </c:title>
    <c:autoTitleDeleted val="0"/>
    <c:plotArea>
      <c:layout>
        <c:manualLayout>
          <c:layoutTarget val="inner"/>
          <c:xMode val="edge"/>
          <c:yMode val="edge"/>
          <c:x val="0.15625031789208557"/>
          <c:y val="0.22955174692826891"/>
          <c:w val="0.76041821374148311"/>
          <c:h val="0.62533062094252578"/>
        </c:manualLayout>
      </c:layout>
      <c:scatterChart>
        <c:scatterStyle val="lineMarker"/>
        <c:varyColors val="0"/>
        <c:ser>
          <c:idx val="2"/>
          <c:order val="0"/>
          <c:tx>
            <c:strRef>
              <c:f>DPK!$G$30:$G$31</c:f>
              <c:strCache>
                <c:ptCount val="2"/>
                <c:pt idx="0">
                  <c:v>STD Average</c:v>
                </c:pt>
                <c:pt idx="1">
                  <c:v>(Area) n=2</c:v>
                </c:pt>
              </c:strCache>
            </c:strRef>
          </c:tx>
          <c:spPr>
            <a:ln w="12700">
              <a:solidFill>
                <a:srgbClr val="0000FF"/>
              </a:solidFill>
              <a:prstDash val="solid"/>
            </a:ln>
          </c:spPr>
          <c:marker>
            <c:symbol val="square"/>
            <c:size val="7"/>
            <c:spPr>
              <a:solidFill>
                <a:srgbClr val="0000FF"/>
              </a:solidFill>
              <a:ln>
                <a:solidFill>
                  <a:srgbClr val="0000FF"/>
                </a:solidFill>
                <a:prstDash val="solid"/>
              </a:ln>
            </c:spPr>
          </c:marker>
          <c:trendline>
            <c:spPr>
              <a:ln w="12700">
                <a:solidFill>
                  <a:srgbClr val="000000"/>
                </a:solidFill>
                <a:prstDash val="solid"/>
              </a:ln>
            </c:spPr>
            <c:trendlineType val="linear"/>
            <c:dispRSqr val="1"/>
            <c:dispEq val="1"/>
            <c:trendlineLbl>
              <c:layout>
                <c:manualLayout>
                  <c:x val="0.11127781754282369"/>
                  <c:y val="0.39863878033826711"/>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DPK!$D$32:$D$39</c:f>
              <c:numCache>
                <c:formatCode>General</c:formatCode>
                <c:ptCount val="8"/>
                <c:pt idx="1">
                  <c:v>0.5</c:v>
                </c:pt>
                <c:pt idx="2">
                  <c:v>1</c:v>
                </c:pt>
                <c:pt idx="3">
                  <c:v>5</c:v>
                </c:pt>
                <c:pt idx="4">
                  <c:v>10</c:v>
                </c:pt>
                <c:pt idx="5">
                  <c:v>50</c:v>
                </c:pt>
                <c:pt idx="6">
                  <c:v>75</c:v>
                </c:pt>
                <c:pt idx="7">
                  <c:v>100</c:v>
                </c:pt>
              </c:numCache>
            </c:numRef>
          </c:xVal>
          <c:yVal>
            <c:numRef>
              <c:f>DPK!$G$32:$G$39</c:f>
              <c:numCache>
                <c:formatCode>0</c:formatCode>
                <c:ptCount val="8"/>
                <c:pt idx="1">
                  <c:v>605.5</c:v>
                </c:pt>
                <c:pt idx="2">
                  <c:v>1105</c:v>
                </c:pt>
                <c:pt idx="3">
                  <c:v>5133</c:v>
                </c:pt>
                <c:pt idx="4">
                  <c:v>10155.5</c:v>
                </c:pt>
                <c:pt idx="5">
                  <c:v>52660</c:v>
                </c:pt>
                <c:pt idx="6">
                  <c:v>81245.5</c:v>
                </c:pt>
                <c:pt idx="7">
                  <c:v>108824.5</c:v>
                </c:pt>
              </c:numCache>
            </c:numRef>
          </c:yVal>
          <c:smooth val="0"/>
          <c:extLst>
            <c:ext xmlns:c16="http://schemas.microsoft.com/office/drawing/2014/chart" uri="{C3380CC4-5D6E-409C-BE32-E72D297353CC}">
              <c16:uniqueId val="{00000000-4807-4BC9-9267-CC2F37943330}"/>
            </c:ext>
          </c:extLst>
        </c:ser>
        <c:dLbls>
          <c:showLegendKey val="0"/>
          <c:showVal val="0"/>
          <c:showCatName val="0"/>
          <c:showSerName val="0"/>
          <c:showPercent val="0"/>
          <c:showBubbleSize val="0"/>
        </c:dLbls>
        <c:axId val="374000296"/>
        <c:axId val="374000688"/>
      </c:scatterChart>
      <c:valAx>
        <c:axId val="3740002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Concentration, uM</a:t>
                </a:r>
              </a:p>
            </c:rich>
          </c:tx>
          <c:layout>
            <c:manualLayout>
              <c:xMode val="edge"/>
              <c:yMode val="edge"/>
              <c:x val="0.42708427535666971"/>
              <c:y val="0.926122480072576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4000688"/>
        <c:crosses val="autoZero"/>
        <c:crossBetween val="midCat"/>
      </c:valAx>
      <c:valAx>
        <c:axId val="3740006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GC/MS area counts</a:t>
                </a:r>
              </a:p>
            </c:rich>
          </c:tx>
          <c:layout>
            <c:manualLayout>
              <c:xMode val="edge"/>
              <c:yMode val="edge"/>
              <c:x val="1.666666666666667E-2"/>
              <c:y val="0.398417440563992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4000296"/>
        <c:crosses val="autoZero"/>
        <c:crossBetween val="midCat"/>
      </c:valAx>
      <c:spPr>
        <a:solidFill>
          <a:srgbClr val="C0C0C0"/>
        </a:solidFill>
        <a:ln w="12700">
          <a:solidFill>
            <a:srgbClr val="808080"/>
          </a:solidFill>
          <a:prstDash val="solid"/>
        </a:ln>
      </c:spPr>
    </c:plotArea>
    <c:legend>
      <c:legendPos val="t"/>
      <c:layout>
        <c:manualLayout>
          <c:xMode val="edge"/>
          <c:yMode val="edge"/>
          <c:x val="6.8750292352069864E-2"/>
          <c:y val="0.11345674139017582"/>
          <c:w val="0.74583482757724595"/>
          <c:h val="5.804749340369393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DPK Low Std curve  (0.5, 1, 5 uM) June1_2010</a:t>
            </a:r>
          </a:p>
        </c:rich>
      </c:tx>
      <c:layout>
        <c:manualLayout>
          <c:xMode val="edge"/>
          <c:yMode val="edge"/>
          <c:x val="0.19478261498304444"/>
          <c:y val="3.3613445378151259E-2"/>
        </c:manualLayout>
      </c:layout>
      <c:overlay val="0"/>
      <c:spPr>
        <a:noFill/>
        <a:ln w="25400">
          <a:noFill/>
        </a:ln>
      </c:spPr>
    </c:title>
    <c:autoTitleDeleted val="0"/>
    <c:plotArea>
      <c:layout>
        <c:manualLayout>
          <c:layoutTarget val="inner"/>
          <c:xMode val="edge"/>
          <c:yMode val="edge"/>
          <c:x val="0.14434782608695651"/>
          <c:y val="0.19327783962994469"/>
          <c:w val="0.66956521739130459"/>
          <c:h val="0.6694696184283595"/>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DPK!$D$33:$D$35</c:f>
              <c:numCache>
                <c:formatCode>General</c:formatCode>
                <c:ptCount val="3"/>
                <c:pt idx="0">
                  <c:v>0.5</c:v>
                </c:pt>
                <c:pt idx="1">
                  <c:v>1</c:v>
                </c:pt>
                <c:pt idx="2">
                  <c:v>5</c:v>
                </c:pt>
              </c:numCache>
            </c:numRef>
          </c:xVal>
          <c:yVal>
            <c:numRef>
              <c:f>DPK!$E$33:$E$35</c:f>
              <c:numCache>
                <c:formatCode>#,##0</c:formatCode>
                <c:ptCount val="3"/>
                <c:pt idx="0" formatCode="General">
                  <c:v>790</c:v>
                </c:pt>
                <c:pt idx="1">
                  <c:v>1341</c:v>
                </c:pt>
                <c:pt idx="2">
                  <c:v>6554</c:v>
                </c:pt>
              </c:numCache>
            </c:numRef>
          </c:yVal>
          <c:smooth val="1"/>
          <c:extLst>
            <c:ext xmlns:c16="http://schemas.microsoft.com/office/drawing/2014/chart" uri="{C3380CC4-5D6E-409C-BE32-E72D297353CC}">
              <c16:uniqueId val="{00000000-1E19-4D15-AE25-2D4FE9E1045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xVal>
            <c:numRef>
              <c:f>DPK!$D$33:$D$35</c:f>
              <c:numCache>
                <c:formatCode>General</c:formatCode>
                <c:ptCount val="3"/>
                <c:pt idx="0">
                  <c:v>0.5</c:v>
                </c:pt>
                <c:pt idx="1">
                  <c:v>1</c:v>
                </c:pt>
                <c:pt idx="2">
                  <c:v>5</c:v>
                </c:pt>
              </c:numCache>
            </c:numRef>
          </c:xVal>
          <c:yVal>
            <c:numRef>
              <c:f>DPK!$F$33:$F$35</c:f>
              <c:numCache>
                <c:formatCode>General</c:formatCode>
                <c:ptCount val="3"/>
                <c:pt idx="0">
                  <c:v>421</c:v>
                </c:pt>
                <c:pt idx="1">
                  <c:v>869</c:v>
                </c:pt>
                <c:pt idx="2" formatCode="#,##0">
                  <c:v>3712</c:v>
                </c:pt>
              </c:numCache>
            </c:numRef>
          </c:yVal>
          <c:smooth val="0"/>
          <c:extLst>
            <c:ext xmlns:c16="http://schemas.microsoft.com/office/drawing/2014/chart" uri="{C3380CC4-5D6E-409C-BE32-E72D297353CC}">
              <c16:uniqueId val="{00000001-1E19-4D15-AE25-2D4FE9E1045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errBars>
            <c:errDir val="y"/>
            <c:errBarType val="both"/>
            <c:errValType val="fixedVal"/>
            <c:noEndCap val="0"/>
            <c:val val="1000"/>
            <c:spPr>
              <a:ln w="12700">
                <a:solidFill>
                  <a:srgbClr val="000000"/>
                </a:solidFill>
                <a:prstDash val="solid"/>
              </a:ln>
            </c:spPr>
          </c:errBars>
          <c:xVal>
            <c:numRef>
              <c:f>DPK!$D$33:$D$35</c:f>
              <c:numCache>
                <c:formatCode>General</c:formatCode>
                <c:ptCount val="3"/>
                <c:pt idx="0">
                  <c:v>0.5</c:v>
                </c:pt>
                <c:pt idx="1">
                  <c:v>1</c:v>
                </c:pt>
                <c:pt idx="2">
                  <c:v>5</c:v>
                </c:pt>
              </c:numCache>
            </c:numRef>
          </c:xVal>
          <c:yVal>
            <c:numRef>
              <c:f>DPK!$G$33:$G$35</c:f>
              <c:numCache>
                <c:formatCode>0</c:formatCode>
                <c:ptCount val="3"/>
                <c:pt idx="0">
                  <c:v>605.5</c:v>
                </c:pt>
                <c:pt idx="1">
                  <c:v>1105</c:v>
                </c:pt>
                <c:pt idx="2">
                  <c:v>5133</c:v>
                </c:pt>
              </c:numCache>
            </c:numRef>
          </c:yVal>
          <c:smooth val="1"/>
          <c:extLst>
            <c:ext xmlns:c16="http://schemas.microsoft.com/office/drawing/2014/chart" uri="{C3380CC4-5D6E-409C-BE32-E72D297353CC}">
              <c16:uniqueId val="{00000002-1E19-4D15-AE25-2D4FE9E1045A}"/>
            </c:ext>
          </c:extLst>
        </c:ser>
        <c:dLbls>
          <c:showLegendKey val="0"/>
          <c:showVal val="0"/>
          <c:showCatName val="0"/>
          <c:showSerName val="0"/>
          <c:showPercent val="0"/>
          <c:showBubbleSize val="0"/>
        </c:dLbls>
        <c:axId val="374001472"/>
        <c:axId val="374001864"/>
      </c:scatterChart>
      <c:valAx>
        <c:axId val="3740014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DPK (uM)</a:t>
                </a:r>
              </a:p>
            </c:rich>
          </c:tx>
          <c:layout>
            <c:manualLayout>
              <c:xMode val="edge"/>
              <c:yMode val="edge"/>
              <c:x val="0.42434770033911057"/>
              <c:y val="0.89355977561628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001864"/>
        <c:crosses val="autoZero"/>
        <c:crossBetween val="midCat"/>
      </c:valAx>
      <c:valAx>
        <c:axId val="3740018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area Cts</a:t>
                </a:r>
              </a:p>
            </c:rich>
          </c:tx>
          <c:layout>
            <c:manualLayout>
              <c:xMode val="edge"/>
              <c:yMode val="edge"/>
              <c:x val="2.7826149830444753E-2"/>
              <c:y val="0.448180448032231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001472"/>
        <c:crosses val="autoZero"/>
        <c:crossBetween val="midCat"/>
      </c:valAx>
      <c:spPr>
        <a:solidFill>
          <a:srgbClr val="C0C0C0"/>
        </a:solidFill>
        <a:ln w="12700">
          <a:solidFill>
            <a:srgbClr val="808080"/>
          </a:solidFill>
          <a:prstDash val="solid"/>
        </a:ln>
      </c:spPr>
    </c:plotArea>
    <c:legend>
      <c:legendPos val="r"/>
      <c:layout>
        <c:manualLayout>
          <c:xMode val="edge"/>
          <c:yMode val="edge"/>
          <c:x val="0.84173922474566709"/>
          <c:y val="0.4397770866876935"/>
          <c:w val="0.14434770033911049"/>
          <c:h val="0.1792722968452472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CBP Standard Curve</a:t>
            </a:r>
          </a:p>
        </c:rich>
      </c:tx>
      <c:layout>
        <c:manualLayout>
          <c:xMode val="edge"/>
          <c:yMode val="edge"/>
          <c:x val="0.37837881491424813"/>
          <c:y val="3.1662269129287601E-2"/>
        </c:manualLayout>
      </c:layout>
      <c:overlay val="0"/>
      <c:spPr>
        <a:noFill/>
        <a:ln w="25400">
          <a:noFill/>
        </a:ln>
      </c:spPr>
    </c:title>
    <c:autoTitleDeleted val="0"/>
    <c:plotArea>
      <c:layout>
        <c:manualLayout>
          <c:layoutTarget val="inner"/>
          <c:xMode val="edge"/>
          <c:yMode val="edge"/>
          <c:x val="0.14345128907395996"/>
          <c:y val="0.22955174692826891"/>
          <c:w val="0.77338955848569735"/>
          <c:h val="0.62533062094252578"/>
        </c:manualLayout>
      </c:layout>
      <c:scatterChart>
        <c:scatterStyle val="lineMarker"/>
        <c:varyColors val="0"/>
        <c:ser>
          <c:idx val="0"/>
          <c:order val="0"/>
          <c:tx>
            <c:v>Standard curve avg n=2</c:v>
          </c:tx>
          <c:spPr>
            <a:ln w="3175">
              <a:solidFill>
                <a:srgbClr val="008000"/>
              </a:solidFill>
              <a:prstDash val="sysDash"/>
            </a:ln>
          </c:spPr>
          <c:marker>
            <c:symbol val="diamond"/>
            <c:size val="7"/>
            <c:spPr>
              <a:solidFill>
                <a:srgbClr val="008000"/>
              </a:solidFill>
              <a:ln>
                <a:solidFill>
                  <a:srgbClr val="008000"/>
                </a:solidFill>
                <a:prstDash val="solid"/>
              </a:ln>
            </c:spPr>
          </c:marker>
          <c:trendline>
            <c:spPr>
              <a:ln w="12700">
                <a:solidFill>
                  <a:srgbClr val="000000"/>
                </a:solidFill>
                <a:prstDash val="solid"/>
              </a:ln>
            </c:spPr>
            <c:trendlineType val="linear"/>
            <c:dispRSqr val="1"/>
            <c:dispEq val="1"/>
            <c:trendlineLbl>
              <c:layout>
                <c:manualLayout>
                  <c:x val="8.8870217482288974E-2"/>
                  <c:y val="0.42182930343465691"/>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CBP!$E$32:$E$37</c:f>
              <c:numCache>
                <c:formatCode>General</c:formatCode>
                <c:ptCount val="6"/>
                <c:pt idx="0">
                  <c:v>1</c:v>
                </c:pt>
                <c:pt idx="1">
                  <c:v>5</c:v>
                </c:pt>
                <c:pt idx="2">
                  <c:v>10</c:v>
                </c:pt>
                <c:pt idx="3">
                  <c:v>50</c:v>
                </c:pt>
                <c:pt idx="4">
                  <c:v>75</c:v>
                </c:pt>
                <c:pt idx="5">
                  <c:v>100</c:v>
                </c:pt>
              </c:numCache>
            </c:numRef>
          </c:xVal>
          <c:yVal>
            <c:numRef>
              <c:f>CBP!$H$32:$H$37</c:f>
              <c:numCache>
                <c:formatCode>0</c:formatCode>
                <c:ptCount val="6"/>
                <c:pt idx="0">
                  <c:v>121</c:v>
                </c:pt>
                <c:pt idx="1">
                  <c:v>637.5</c:v>
                </c:pt>
                <c:pt idx="2">
                  <c:v>1483</c:v>
                </c:pt>
                <c:pt idx="3">
                  <c:v>6725.5</c:v>
                </c:pt>
                <c:pt idx="4">
                  <c:v>10562.5</c:v>
                </c:pt>
                <c:pt idx="5">
                  <c:v>13857.5</c:v>
                </c:pt>
              </c:numCache>
            </c:numRef>
          </c:yVal>
          <c:smooth val="0"/>
          <c:extLst>
            <c:ext xmlns:c16="http://schemas.microsoft.com/office/drawing/2014/chart" uri="{C3380CC4-5D6E-409C-BE32-E72D297353CC}">
              <c16:uniqueId val="{00000000-3524-4CB8-8CBC-1BEB8C8ABCD0}"/>
            </c:ext>
          </c:extLst>
        </c:ser>
        <c:dLbls>
          <c:showLegendKey val="0"/>
          <c:showVal val="0"/>
          <c:showCatName val="0"/>
          <c:showSerName val="0"/>
          <c:showPercent val="0"/>
          <c:showBubbleSize val="0"/>
        </c:dLbls>
        <c:axId val="374003040"/>
        <c:axId val="374003432"/>
      </c:scatterChart>
      <c:valAx>
        <c:axId val="3740030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Concentration, uM</a:t>
                </a:r>
              </a:p>
            </c:rich>
          </c:tx>
          <c:layout>
            <c:manualLayout>
              <c:xMode val="edge"/>
              <c:yMode val="edge"/>
              <c:x val="0.42203785857329157"/>
              <c:y val="0.926122480072576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4003432"/>
        <c:crosses val="autoZero"/>
        <c:crossBetween val="midCat"/>
      </c:valAx>
      <c:valAx>
        <c:axId val="374003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GC/MS area counts</a:t>
                </a:r>
              </a:p>
            </c:rich>
          </c:tx>
          <c:layout>
            <c:manualLayout>
              <c:xMode val="edge"/>
              <c:yMode val="edge"/>
              <c:x val="1.6632016632016636E-2"/>
              <c:y val="0.3984174405639928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4003040"/>
        <c:crosses val="autoZero"/>
        <c:crossBetween val="midCat"/>
      </c:valAx>
      <c:spPr>
        <a:solidFill>
          <a:srgbClr val="C0C0C0"/>
        </a:solidFill>
        <a:ln w="12700">
          <a:solidFill>
            <a:srgbClr val="808080"/>
          </a:solidFill>
          <a:prstDash val="solid"/>
        </a:ln>
      </c:spPr>
    </c:plotArea>
    <c:legend>
      <c:legendPos val="t"/>
      <c:layout>
        <c:manualLayout>
          <c:xMode val="edge"/>
          <c:yMode val="edge"/>
          <c:x val="0.14137235964007616"/>
          <c:y val="0.11345674139017582"/>
          <c:w val="0.78170565477652099"/>
          <c:h val="5.804749340369393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219075</xdr:colOff>
      <xdr:row>32</xdr:row>
      <xdr:rowOff>1</xdr:rowOff>
    </xdr:from>
    <xdr:to>
      <xdr:col>4</xdr:col>
      <xdr:colOff>333375</xdr:colOff>
      <xdr:row>35</xdr:row>
      <xdr:rowOff>9526</xdr:rowOff>
    </xdr:to>
    <xdr:sp macro="" textlink="">
      <xdr:nvSpPr>
        <xdr:cNvPr id="2" name="Subtitle 2">
          <a:extLst>
            <a:ext uri="{FF2B5EF4-FFF2-40B4-BE49-F238E27FC236}">
              <a16:creationId xmlns:a16="http://schemas.microsoft.com/office/drawing/2014/main" id="{00000000-0008-0000-0000-000002000000}"/>
            </a:ext>
          </a:extLst>
        </xdr:cNvPr>
        <xdr:cNvSpPr txBox="1">
          <a:spLocks/>
        </xdr:cNvSpPr>
      </xdr:nvSpPr>
      <xdr:spPr>
        <a:xfrm>
          <a:off x="219075" y="7248526"/>
          <a:ext cx="2552700" cy="495300"/>
        </a:xfrm>
        <a:prstGeom prst="rect">
          <a:avLst/>
        </a:prstGeom>
      </xdr:spPr>
      <xdr:txBody>
        <a:bodyPr vert="horz" wrap="square" lIns="91440" tIns="45720" rIns="91440" bIns="45720" rtlCol="0">
          <a:norm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r>
            <a:rPr kumimoji="0" lang="en-US" sz="1200" b="0" i="0" u="none" strike="noStrike" kern="1200" cap="none" spc="0" normalizeH="0" baseline="0">
              <a:ln>
                <a:noFill/>
              </a:ln>
              <a:solidFill>
                <a:schemeClr val="tx1"/>
              </a:solidFill>
              <a:effectLst/>
              <a:uLnTx/>
              <a:uFillTx/>
              <a:latin typeface="Arial" pitchFamily="34" charset="0"/>
              <a:ea typeface="+mn-ea"/>
              <a:cs typeface="Arial" pitchFamily="34" charset="0"/>
            </a:rPr>
            <a:t>CPK</a:t>
          </a:r>
        </a:p>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r>
            <a:rPr kumimoji="0" lang="en-US" sz="1200" b="0" i="0" u="none" strike="noStrike" kern="1200" cap="none" spc="0" normalizeH="0" baseline="0">
              <a:ln>
                <a:noFill/>
              </a:ln>
              <a:solidFill>
                <a:schemeClr val="tx1"/>
              </a:solidFill>
              <a:effectLst/>
              <a:uLnTx/>
              <a:uFillTx/>
              <a:latin typeface="Arial" pitchFamily="34" charset="0"/>
              <a:ea typeface="+mn-ea"/>
              <a:cs typeface="Arial" pitchFamily="34" charset="0"/>
            </a:rPr>
            <a:t>Cyclohexylphenyl ketone</a:t>
          </a:r>
        </a:p>
      </xdr:txBody>
    </xdr:sp>
    <xdr:clientData/>
  </xdr:twoCellAnchor>
  <xdr:twoCellAnchor editAs="oneCell">
    <xdr:from>
      <xdr:col>9</xdr:col>
      <xdr:colOff>276225</xdr:colOff>
      <xdr:row>25</xdr:row>
      <xdr:rowOff>142875</xdr:rowOff>
    </xdr:from>
    <xdr:to>
      <xdr:col>11</xdr:col>
      <xdr:colOff>95250</xdr:colOff>
      <xdr:row>31</xdr:row>
      <xdr:rowOff>66675</xdr:rowOff>
    </xdr:to>
    <xdr:pic>
      <xdr:nvPicPr>
        <xdr:cNvPr id="110616" name="Object 3">
          <a:extLst>
            <a:ext uri="{FF2B5EF4-FFF2-40B4-BE49-F238E27FC236}">
              <a16:creationId xmlns:a16="http://schemas.microsoft.com/office/drawing/2014/main" id="{00000000-0008-0000-0000-000018B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2625" y="6257925"/>
          <a:ext cx="1038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95250</xdr:colOff>
      <xdr:row>33</xdr:row>
      <xdr:rowOff>104775</xdr:rowOff>
    </xdr:from>
    <xdr:to>
      <xdr:col>11</xdr:col>
      <xdr:colOff>95250</xdr:colOff>
      <xdr:row>36</xdr:row>
      <xdr:rowOff>123825</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5581650" y="7515225"/>
          <a:ext cx="1219200" cy="504825"/>
        </a:xfrm>
        <a:prstGeom prst="rect">
          <a:avLst/>
        </a:prstGeom>
      </xdr:spPr>
      <xdr:txBody>
        <a:bodyPr vert="horz" wrap="square" lIns="91440" tIns="45720" rIns="91440" bIns="45720" rtlCol="0">
          <a:normAutofit/>
        </a:bodyPr>
        <a:lstStyle>
          <a:lvl1pPr marL="0" indent="0" algn="ctr" defTabSz="914400" rtl="0" eaLnBrk="1" latinLnBrk="0" hangingPunct="1">
            <a:spcBef>
              <a:spcPct val="20000"/>
            </a:spcBef>
            <a:buFont typeface="Arial" pitchFamily="34" charset="0"/>
            <a:buNone/>
            <a:defRPr sz="3200" kern="1200">
              <a:solidFill>
                <a:schemeClr val="tx1">
                  <a:tint val="75000"/>
                </a:schemeClr>
              </a:solidFill>
              <a:latin typeface="+mn-lt"/>
              <a:ea typeface="+mn-ea"/>
              <a:cs typeface="+mn-cs"/>
            </a:defRPr>
          </a:lvl1pPr>
          <a:lvl2pPr marL="457200" indent="0" algn="ctr" defTabSz="914400" rtl="0" eaLnBrk="1" latinLnBrk="0" hangingPunct="1">
            <a:spcBef>
              <a:spcPct val="20000"/>
            </a:spcBef>
            <a:buFont typeface="Arial" pitchFamily="34" charset="0"/>
            <a:buNone/>
            <a:defRPr sz="2800" kern="1200">
              <a:solidFill>
                <a:schemeClr val="tx1">
                  <a:tint val="75000"/>
                </a:schemeClr>
              </a:solidFill>
              <a:latin typeface="+mn-lt"/>
              <a:ea typeface="+mn-ea"/>
              <a:cs typeface="+mn-cs"/>
            </a:defRPr>
          </a:lvl2pPr>
          <a:lvl3pPr marL="914400" indent="0" algn="ctr" defTabSz="914400" rtl="0" eaLnBrk="1" latinLnBrk="0" hangingPunct="1">
            <a:spcBef>
              <a:spcPct val="20000"/>
            </a:spcBef>
            <a:buFont typeface="Arial" pitchFamily="34" charset="0"/>
            <a:buNone/>
            <a:defRPr sz="2400" kern="1200">
              <a:solidFill>
                <a:schemeClr val="tx1">
                  <a:tint val="75000"/>
                </a:schemeClr>
              </a:solidFill>
              <a:latin typeface="+mn-lt"/>
              <a:ea typeface="+mn-ea"/>
              <a:cs typeface="+mn-cs"/>
            </a:defRPr>
          </a:lvl3pPr>
          <a:lvl4pPr marL="13716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4pPr>
          <a:lvl5pPr marL="18288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5pPr>
          <a:lvl6pPr marL="22860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6pPr>
          <a:lvl7pPr marL="27432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7pPr>
          <a:lvl8pPr marL="32004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8pPr>
          <a:lvl9pPr marL="3657600" indent="0" algn="ctr" defTabSz="914400" rtl="0" eaLnBrk="1" latinLnBrk="0" hangingPunct="1">
            <a:spcBef>
              <a:spcPct val="20000"/>
            </a:spcBef>
            <a:buFont typeface="Arial" pitchFamily="34" charset="0"/>
            <a:buNone/>
            <a:defRPr sz="2000" kern="1200">
              <a:solidFill>
                <a:schemeClr val="tx1">
                  <a:tint val="75000"/>
                </a:schemeClr>
              </a:solidFill>
              <a:latin typeface="+mn-lt"/>
              <a:ea typeface="+mn-ea"/>
              <a:cs typeface="+mn-cs"/>
            </a:defRPr>
          </a:lvl9pPr>
        </a:lstStyle>
        <a:p>
          <a:r>
            <a:rPr lang="en-US" sz="1200">
              <a:solidFill>
                <a:schemeClr val="tx1"/>
              </a:solidFill>
              <a:latin typeface="Arial" pitchFamily="34" charset="0"/>
              <a:cs typeface="Arial" pitchFamily="34" charset="0"/>
            </a:rPr>
            <a:t>P-cresol</a:t>
          </a:r>
        </a:p>
        <a:p>
          <a:r>
            <a:rPr lang="en-US" sz="1200">
              <a:solidFill>
                <a:schemeClr val="tx1"/>
              </a:solidFill>
              <a:latin typeface="Arial" pitchFamily="34" charset="0"/>
              <a:cs typeface="Arial" pitchFamily="34" charset="0"/>
            </a:rPr>
            <a:t>Internal Standard</a:t>
          </a:r>
        </a:p>
      </xdr:txBody>
    </xdr:sp>
    <xdr:clientData/>
  </xdr:twoCellAnchor>
  <xdr:twoCellAnchor>
    <xdr:from>
      <xdr:col>4</xdr:col>
      <xdr:colOff>581025</xdr:colOff>
      <xdr:row>32</xdr:row>
      <xdr:rowOff>76200</xdr:rowOff>
    </xdr:from>
    <xdr:to>
      <xdr:col>7</xdr:col>
      <xdr:colOff>333375</xdr:colOff>
      <xdr:row>35</xdr:row>
      <xdr:rowOff>9525</xdr:rowOff>
    </xdr:to>
    <xdr:sp macro="" textlink="">
      <xdr:nvSpPr>
        <xdr:cNvPr id="5" name="Subtitle 2">
          <a:extLst>
            <a:ext uri="{FF2B5EF4-FFF2-40B4-BE49-F238E27FC236}">
              <a16:creationId xmlns:a16="http://schemas.microsoft.com/office/drawing/2014/main" id="{00000000-0008-0000-0000-000005000000}"/>
            </a:ext>
          </a:extLst>
        </xdr:cNvPr>
        <xdr:cNvSpPr txBox="1">
          <a:spLocks/>
        </xdr:cNvSpPr>
      </xdr:nvSpPr>
      <xdr:spPr>
        <a:xfrm>
          <a:off x="3267075" y="5867400"/>
          <a:ext cx="1581150" cy="419100"/>
        </a:xfrm>
        <a:prstGeom prst="rect">
          <a:avLst/>
        </a:prstGeom>
      </xdr:spPr>
      <xdr:txBody>
        <a:bodyPr vert="horz" wrap="square" lIns="91440" tIns="45720" rIns="91440" bIns="45720" rtlCol="0">
          <a:norm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r>
            <a:rPr kumimoji="0" lang="en-US" sz="1200" b="0" i="0" u="none" strike="noStrike" kern="1200" cap="none" spc="0" normalizeH="0" baseline="0">
              <a:ln>
                <a:noFill/>
              </a:ln>
              <a:solidFill>
                <a:schemeClr val="tx1"/>
              </a:solidFill>
              <a:effectLst/>
              <a:uLnTx/>
              <a:uFillTx/>
              <a:latin typeface="Arial" pitchFamily="34" charset="0"/>
              <a:ea typeface="+mn-ea"/>
              <a:cs typeface="Arial" pitchFamily="34" charset="0"/>
            </a:rPr>
            <a:t>OHCPK</a:t>
          </a:r>
        </a:p>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r>
            <a:rPr lang="en-US" sz="1200" b="0" i="0" kern="1200" baseline="0">
              <a:solidFill>
                <a:schemeClr val="tx1"/>
              </a:solidFill>
              <a:latin typeface="Arial" pitchFamily="34" charset="0"/>
              <a:ea typeface="+mn-ea"/>
              <a:cs typeface="Arial" pitchFamily="34" charset="0"/>
            </a:rPr>
            <a:t>Cyclohexylphenyl methanol</a:t>
          </a:r>
          <a:endParaRPr lang="en-US" sz="1200">
            <a:latin typeface="Arial" pitchFamily="34" charset="0"/>
            <a:cs typeface="Arial" pitchFamily="34" charset="0"/>
          </a:endParaRPr>
        </a:p>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endParaRPr kumimoji="0" lang="en-US" sz="1200" b="0" i="0" u="none" strike="noStrike" kern="1200" cap="none" spc="0" normalizeH="0" baseline="0">
            <a:ln>
              <a:noFill/>
            </a:ln>
            <a:solidFill>
              <a:schemeClr val="tx1"/>
            </a:solidFill>
            <a:effectLst/>
            <a:uLnTx/>
            <a:uFillTx/>
            <a:latin typeface="Arial" pitchFamily="34" charset="0"/>
            <a:ea typeface="+mn-ea"/>
            <a:cs typeface="Arial" pitchFamily="34" charset="0"/>
          </a:endParaRPr>
        </a:p>
        <a:p>
          <a:pPr marL="0" marR="0" lvl="0" indent="0" algn="ctr" defTabSz="914400" rtl="0" eaLnBrk="1" fontAlgn="auto" latinLnBrk="0" hangingPunct="1">
            <a:lnSpc>
              <a:spcPct val="100000"/>
            </a:lnSpc>
            <a:spcBef>
              <a:spcPct val="20000"/>
            </a:spcBef>
            <a:spcAft>
              <a:spcPts val="0"/>
            </a:spcAft>
            <a:buClrTx/>
            <a:buSzTx/>
            <a:buFont typeface="Arial" pitchFamily="34" charset="0"/>
            <a:buNone/>
            <a:tabLst/>
            <a:defRPr/>
          </a:pPr>
          <a:endParaRPr kumimoji="0" lang="en-US" sz="1200" b="0" i="0" u="none" strike="noStrike" kern="1200" cap="none" spc="0" normalizeH="0">
            <a:ln>
              <a:noFill/>
            </a:ln>
            <a:solidFill>
              <a:schemeClr val="tx1"/>
            </a:solidFill>
            <a:effectLst/>
            <a:uLnTx/>
            <a:uFillTx/>
            <a:latin typeface="Arial" pitchFamily="34" charset="0"/>
            <a:ea typeface="+mn-ea"/>
            <a:cs typeface="Arial" pitchFamily="34" charset="0"/>
          </a:endParaRPr>
        </a:p>
      </xdr:txBody>
    </xdr:sp>
    <xdr:clientData/>
  </xdr:twoCellAnchor>
  <xdr:twoCellAnchor editAs="oneCell">
    <xdr:from>
      <xdr:col>2</xdr:col>
      <xdr:colOff>47625</xdr:colOff>
      <xdr:row>41</xdr:row>
      <xdr:rowOff>0</xdr:rowOff>
    </xdr:from>
    <xdr:to>
      <xdr:col>4</xdr:col>
      <xdr:colOff>152400</xdr:colOff>
      <xdr:row>46</xdr:row>
      <xdr:rowOff>19050</xdr:rowOff>
    </xdr:to>
    <xdr:pic>
      <xdr:nvPicPr>
        <xdr:cNvPr id="110619" name="Object 2">
          <a:extLst>
            <a:ext uri="{FF2B5EF4-FFF2-40B4-BE49-F238E27FC236}">
              <a16:creationId xmlns:a16="http://schemas.microsoft.com/office/drawing/2014/main" id="{00000000-0008-0000-0000-00001BB0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11649075"/>
          <a:ext cx="1476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41</xdr:row>
      <xdr:rowOff>47625</xdr:rowOff>
    </xdr:from>
    <xdr:to>
      <xdr:col>8</xdr:col>
      <xdr:colOff>171450</xdr:colOff>
      <xdr:row>46</xdr:row>
      <xdr:rowOff>66675</xdr:rowOff>
    </xdr:to>
    <xdr:pic>
      <xdr:nvPicPr>
        <xdr:cNvPr id="110620" name="Object 3">
          <a:extLst>
            <a:ext uri="{FF2B5EF4-FFF2-40B4-BE49-F238E27FC236}">
              <a16:creationId xmlns:a16="http://schemas.microsoft.com/office/drawing/2014/main" id="{00000000-0008-0000-0000-00001CB0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1400" y="11696700"/>
          <a:ext cx="1562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76200</xdr:colOff>
      <xdr:row>48</xdr:row>
      <xdr:rowOff>76200</xdr:rowOff>
    </xdr:from>
    <xdr:ext cx="2019655"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95400" y="12858750"/>
          <a:ext cx="201965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100" b="1"/>
            <a:t>Cyclobutyl phenyl ketone (CBP)</a:t>
          </a:r>
        </a:p>
      </xdr:txBody>
    </xdr:sp>
    <xdr:clientData/>
  </xdr:oneCellAnchor>
  <xdr:oneCellAnchor>
    <xdr:from>
      <xdr:col>5</xdr:col>
      <xdr:colOff>514351</xdr:colOff>
      <xdr:row>48</xdr:row>
      <xdr:rowOff>85725</xdr:rowOff>
    </xdr:from>
    <xdr:ext cx="2371724" cy="609013"/>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562351" y="12868275"/>
          <a:ext cx="2371724"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mn-lt"/>
              <a:ea typeface="+mn-ea"/>
              <a:cs typeface="+mn-cs"/>
            </a:rPr>
            <a:t>Cyclobutyl phenyl ketone  methanol</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mn-lt"/>
              <a:ea typeface="+mn-ea"/>
              <a:cs typeface="+mn-cs"/>
            </a:rPr>
            <a:t> (</a:t>
          </a:r>
          <a:r>
            <a:rPr lang="en-US" sz="1100" b="1">
              <a:solidFill>
                <a:schemeClr val="tx1"/>
              </a:solidFill>
              <a:effectLst/>
              <a:latin typeface="+mn-lt"/>
              <a:ea typeface="+mn-ea"/>
              <a:cs typeface="+mn-cs"/>
            </a:rPr>
            <a:t>OH</a:t>
          </a:r>
          <a:r>
            <a:rPr lang="en-US" sz="1100" b="1">
              <a:solidFill>
                <a:schemeClr val="tx1"/>
              </a:solidFill>
              <a:latin typeface="+mn-lt"/>
              <a:ea typeface="+mn-ea"/>
              <a:cs typeface="+mn-cs"/>
            </a:rPr>
            <a:t>CBP)</a:t>
          </a:r>
          <a:endParaRPr lang="en-US"/>
        </a:p>
      </xdr:txBody>
    </xdr:sp>
    <xdr:clientData/>
  </xdr:oneCellAnchor>
  <xdr:oneCellAnchor>
    <xdr:from>
      <xdr:col>9</xdr:col>
      <xdr:colOff>0</xdr:colOff>
      <xdr:row>48</xdr:row>
      <xdr:rowOff>66675</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486400" y="1284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533400</xdr:colOff>
      <xdr:row>60</xdr:row>
      <xdr:rowOff>66675</xdr:rowOff>
    </xdr:from>
    <xdr:to>
      <xdr:col>11</xdr:col>
      <xdr:colOff>523875</xdr:colOff>
      <xdr:row>98</xdr:row>
      <xdr:rowOff>123825</xdr:rowOff>
    </xdr:to>
    <xdr:pic>
      <xdr:nvPicPr>
        <xdr:cNvPr id="110624" name="Picture 1">
          <a:extLst>
            <a:ext uri="{FF2B5EF4-FFF2-40B4-BE49-F238E27FC236}">
              <a16:creationId xmlns:a16="http://schemas.microsoft.com/office/drawing/2014/main" id="{00000000-0008-0000-0000-000020B00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0" y="19897725"/>
          <a:ext cx="6334125" cy="621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26</xdr:row>
          <xdr:rowOff>28575</xdr:rowOff>
        </xdr:from>
        <xdr:to>
          <xdr:col>3</xdr:col>
          <xdr:colOff>333375</xdr:colOff>
          <xdr:row>32</xdr:row>
          <xdr:rowOff>0</xdr:rowOff>
        </xdr:to>
        <xdr:sp macro="" textlink="">
          <xdr:nvSpPr>
            <xdr:cNvPr id="110593" name="Object 1" hidden="1">
              <a:extLst>
                <a:ext uri="{63B3BB69-23CF-44E3-9099-C40C66FF867C}">
                  <a14:compatExt spid="_x0000_s110593"/>
                </a:ext>
                <a:ext uri="{FF2B5EF4-FFF2-40B4-BE49-F238E27FC236}">
                  <a16:creationId xmlns:a16="http://schemas.microsoft.com/office/drawing/2014/main" id="{00000000-0008-0000-0000-000001B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26</xdr:row>
          <xdr:rowOff>28575</xdr:rowOff>
        </xdr:from>
        <xdr:to>
          <xdr:col>7</xdr:col>
          <xdr:colOff>342900</xdr:colOff>
          <xdr:row>31</xdr:row>
          <xdr:rowOff>142875</xdr:rowOff>
        </xdr:to>
        <xdr:sp macro="" textlink="">
          <xdr:nvSpPr>
            <xdr:cNvPr id="110594" name="Object 2" hidden="1">
              <a:extLst>
                <a:ext uri="{63B3BB69-23CF-44E3-9099-C40C66FF867C}">
                  <a14:compatExt spid="_x0000_s110594"/>
                </a:ext>
                <a:ext uri="{FF2B5EF4-FFF2-40B4-BE49-F238E27FC236}">
                  <a16:creationId xmlns:a16="http://schemas.microsoft.com/office/drawing/2014/main" id="{00000000-0008-0000-0000-000002B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38100</xdr:colOff>
      <xdr:row>29</xdr:row>
      <xdr:rowOff>19050</xdr:rowOff>
    </xdr:from>
    <xdr:to>
      <xdr:col>13</xdr:col>
      <xdr:colOff>542925</xdr:colOff>
      <xdr:row>51</xdr:row>
      <xdr:rowOff>66675</xdr:rowOff>
    </xdr:to>
    <xdr:graphicFrame macro="">
      <xdr:nvGraphicFramePr>
        <xdr:cNvPr id="1100" name="Chart 2">
          <a:extLst>
            <a:ext uri="{FF2B5EF4-FFF2-40B4-BE49-F238E27FC236}">
              <a16:creationId xmlns:a16="http://schemas.microsoft.com/office/drawing/2014/main" id="{00000000-0008-0000-0100-00004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29</xdr:row>
      <xdr:rowOff>123825</xdr:rowOff>
    </xdr:from>
    <xdr:to>
      <xdr:col>20</xdr:col>
      <xdr:colOff>628650</xdr:colOff>
      <xdr:row>50</xdr:row>
      <xdr:rowOff>123825</xdr:rowOff>
    </xdr:to>
    <xdr:graphicFrame macro="">
      <xdr:nvGraphicFramePr>
        <xdr:cNvPr id="1101" name="Chart 3">
          <a:extLst>
            <a:ext uri="{FF2B5EF4-FFF2-40B4-BE49-F238E27FC236}">
              <a16:creationId xmlns:a16="http://schemas.microsoft.com/office/drawing/2014/main" id="{00000000-0008-0000-0100-00004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628650</xdr:colOff>
      <xdr:row>159</xdr:row>
      <xdr:rowOff>152400</xdr:rowOff>
    </xdr:from>
    <xdr:ext cx="184731" cy="311496"/>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734050" y="26336625"/>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400" b="1">
            <a:solidFill>
              <a:srgbClr val="FF0000"/>
            </a:solidFill>
          </a:endParaRPr>
        </a:p>
      </xdr:txBody>
    </xdr:sp>
    <xdr:clientData/>
  </xdr:oneCellAnchor>
  <xdr:oneCellAnchor>
    <xdr:from>
      <xdr:col>10</xdr:col>
      <xdr:colOff>247650</xdr:colOff>
      <xdr:row>154</xdr:row>
      <xdr:rowOff>28575</xdr:rowOff>
    </xdr:from>
    <xdr:ext cx="184731" cy="34278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286750" y="254031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600" b="1">
            <a:solidFill>
              <a:srgbClr val="FF0000"/>
            </a:solidFill>
          </a:endParaRPr>
        </a:p>
      </xdr:txBody>
    </xdr:sp>
    <xdr:clientData/>
  </xdr:oneCellAnchor>
  <xdr:twoCellAnchor editAs="oneCell">
    <xdr:from>
      <xdr:col>0</xdr:col>
      <xdr:colOff>466726</xdr:colOff>
      <xdr:row>132</xdr:row>
      <xdr:rowOff>161924</xdr:rowOff>
    </xdr:from>
    <xdr:to>
      <xdr:col>13</xdr:col>
      <xdr:colOff>790576</xdr:colOff>
      <xdr:row>172</xdr:row>
      <xdr:rowOff>38099</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6" y="21974174"/>
          <a:ext cx="10191750" cy="635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514350</xdr:colOff>
          <xdr:row>86</xdr:row>
          <xdr:rowOff>85725</xdr:rowOff>
        </xdr:from>
        <xdr:to>
          <xdr:col>13</xdr:col>
          <xdr:colOff>781050</xdr:colOff>
          <xdr:row>130</xdr:row>
          <xdr:rowOff>76200</xdr:rowOff>
        </xdr:to>
        <xdr:sp macro="" textlink="">
          <xdr:nvSpPr>
            <xdr:cNvPr id="1091" name="Object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371475</xdr:colOff>
      <xdr:row>26</xdr:row>
      <xdr:rowOff>152400</xdr:rowOff>
    </xdr:from>
    <xdr:to>
      <xdr:col>15</xdr:col>
      <xdr:colOff>47625</xdr:colOff>
      <xdr:row>49</xdr:row>
      <xdr:rowOff>38100</xdr:rowOff>
    </xdr:to>
    <xdr:graphicFrame macro="">
      <xdr:nvGraphicFramePr>
        <xdr:cNvPr id="2138" name="Chart 1">
          <a:extLst>
            <a:ext uri="{FF2B5EF4-FFF2-40B4-BE49-F238E27FC236}">
              <a16:creationId xmlns:a16="http://schemas.microsoft.com/office/drawing/2014/main" id="{00000000-0008-0000-0200-00005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108</xdr:row>
      <xdr:rowOff>114300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591425" y="142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600075</xdr:colOff>
      <xdr:row>118</xdr:row>
      <xdr:rowOff>133350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533900"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247650</xdr:colOff>
      <xdr:row>84</xdr:row>
      <xdr:rowOff>57150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400800" y="1025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10</xdr:col>
      <xdr:colOff>9525</xdr:colOff>
      <xdr:row>150</xdr:row>
      <xdr:rowOff>123825</xdr:rowOff>
    </xdr:from>
    <xdr:ext cx="184731" cy="342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343900" y="247935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600" b="1">
            <a:solidFill>
              <a:srgbClr val="FF0000"/>
            </a:solidFill>
          </a:endParaRPr>
        </a:p>
      </xdr:txBody>
    </xdr:sp>
    <xdr:clientData/>
  </xdr:oneCellAnchor>
  <xdr:twoCellAnchor editAs="oneCell">
    <xdr:from>
      <xdr:col>2</xdr:col>
      <xdr:colOff>76201</xdr:colOff>
      <xdr:row>81</xdr:row>
      <xdr:rowOff>57150</xdr:rowOff>
    </xdr:from>
    <xdr:to>
      <xdr:col>12</xdr:col>
      <xdr:colOff>742950</xdr:colOff>
      <xdr:row>123</xdr:row>
      <xdr:rowOff>28574</xdr:rowOff>
    </xdr:to>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1" y="13373100"/>
          <a:ext cx="10391774" cy="69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128</xdr:row>
      <xdr:rowOff>161924</xdr:rowOff>
    </xdr:from>
    <xdr:to>
      <xdr:col>12</xdr:col>
      <xdr:colOff>819150</xdr:colOff>
      <xdr:row>166</xdr:row>
      <xdr:rowOff>76199</xdr:rowOff>
    </xdr:to>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5425" y="21269324"/>
          <a:ext cx="10534650"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600075</xdr:colOff>
      <xdr:row>23</xdr:row>
      <xdr:rowOff>57150</xdr:rowOff>
    </xdr:from>
    <xdr:to>
      <xdr:col>16</xdr:col>
      <xdr:colOff>161925</xdr:colOff>
      <xdr:row>68</xdr:row>
      <xdr:rowOff>142875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4152900"/>
          <a:ext cx="8058150"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247650</xdr:colOff>
      <xdr:row>23</xdr:row>
      <xdr:rowOff>104775</xdr:rowOff>
    </xdr:from>
    <xdr:to>
      <xdr:col>29</xdr:col>
      <xdr:colOff>304800</xdr:colOff>
      <xdr:row>68</xdr:row>
      <xdr:rowOff>57150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0450" y="3990975"/>
          <a:ext cx="6762750"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7.emf"/><Relationship Id="rId4" Type="http://schemas.openxmlformats.org/officeDocument/2006/relationships/package" Target="../embeddings/Microsoft_PowerPoint_Slide.sl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7"/>
  <sheetViews>
    <sheetView tabSelected="1" topLeftCell="A88" workbookViewId="0">
      <selection activeCell="P118" sqref="P118"/>
    </sheetView>
  </sheetViews>
  <sheetFormatPr defaultRowHeight="12.75" x14ac:dyDescent="0.2"/>
  <cols>
    <col min="1" max="1" width="10.5703125" customWidth="1"/>
    <col min="4" max="4" width="11.42578125" customWidth="1"/>
    <col min="8" max="8" width="10.5703125" customWidth="1"/>
    <col min="13" max="13" width="16.28515625" customWidth="1"/>
  </cols>
  <sheetData>
    <row r="1" spans="1:10" ht="15.75" x14ac:dyDescent="0.25">
      <c r="A1" s="74" t="s">
        <v>124</v>
      </c>
      <c r="B1" s="75"/>
      <c r="C1" s="75"/>
      <c r="D1" s="75"/>
    </row>
    <row r="2" spans="1:10" x14ac:dyDescent="0.2">
      <c r="A2" s="65" t="s">
        <v>93</v>
      </c>
      <c r="B2" s="41"/>
      <c r="C2" s="41"/>
      <c r="D2" s="41"/>
      <c r="E2" s="41"/>
      <c r="F2" s="41"/>
      <c r="G2" s="41"/>
      <c r="H2" s="41"/>
      <c r="I2" s="41"/>
      <c r="J2" s="41"/>
    </row>
    <row r="3" spans="1:10" x14ac:dyDescent="0.2">
      <c r="A3" s="1" t="s">
        <v>125</v>
      </c>
    </row>
    <row r="4" spans="1:10" ht="15" x14ac:dyDescent="0.25">
      <c r="A4" s="76" t="s">
        <v>120</v>
      </c>
      <c r="B4" s="41"/>
    </row>
    <row r="5" spans="1:10" ht="15" x14ac:dyDescent="0.25">
      <c r="A5" s="76" t="s">
        <v>113</v>
      </c>
      <c r="B5" s="79"/>
    </row>
    <row r="6" spans="1:10" x14ac:dyDescent="0.2">
      <c r="A6" t="s">
        <v>121</v>
      </c>
    </row>
    <row r="7" spans="1:10" x14ac:dyDescent="0.2">
      <c r="A7" s="77" t="s">
        <v>114</v>
      </c>
      <c r="B7" s="41"/>
    </row>
    <row r="8" spans="1:10" x14ac:dyDescent="0.2">
      <c r="A8" s="41"/>
      <c r="B8" s="41"/>
    </row>
    <row r="9" spans="1:10" ht="15" x14ac:dyDescent="0.25">
      <c r="A9" s="76" t="s">
        <v>94</v>
      </c>
      <c r="B9" s="79"/>
      <c r="C9" s="80"/>
      <c r="D9" s="80"/>
    </row>
    <row r="10" spans="1:10" x14ac:dyDescent="0.2">
      <c r="A10" s="65" t="s">
        <v>115</v>
      </c>
      <c r="B10" s="65"/>
    </row>
    <row r="11" spans="1:10" x14ac:dyDescent="0.2">
      <c r="A11" s="65" t="s">
        <v>130</v>
      </c>
      <c r="B11" s="65"/>
    </row>
    <row r="12" spans="1:10" x14ac:dyDescent="0.2">
      <c r="A12" s="65" t="s">
        <v>127</v>
      </c>
      <c r="B12" s="65"/>
    </row>
    <row r="13" spans="1:10" x14ac:dyDescent="0.2">
      <c r="A13" s="65" t="s">
        <v>148</v>
      </c>
    </row>
    <row r="14" spans="1:10" x14ac:dyDescent="0.2">
      <c r="A14" s="1" t="s">
        <v>4</v>
      </c>
      <c r="B14" t="s">
        <v>0</v>
      </c>
      <c r="D14" s="1" t="s">
        <v>4</v>
      </c>
      <c r="E14" t="s">
        <v>78</v>
      </c>
      <c r="H14" s="1" t="s">
        <v>4</v>
      </c>
      <c r="I14" t="s">
        <v>116</v>
      </c>
    </row>
    <row r="15" spans="1:10" x14ac:dyDescent="0.2">
      <c r="A15" s="1" t="s">
        <v>5</v>
      </c>
      <c r="B15" t="s">
        <v>1</v>
      </c>
      <c r="D15" s="1" t="s">
        <v>5</v>
      </c>
      <c r="E15" t="s">
        <v>28</v>
      </c>
      <c r="H15" s="1" t="s">
        <v>5</v>
      </c>
      <c r="I15" t="s">
        <v>117</v>
      </c>
    </row>
    <row r="16" spans="1:10" x14ac:dyDescent="0.2">
      <c r="A16" s="1"/>
      <c r="D16" s="1"/>
      <c r="H16" s="1"/>
    </row>
    <row r="17" spans="1:9" x14ac:dyDescent="0.2">
      <c r="A17" s="65" t="s">
        <v>96</v>
      </c>
      <c r="B17" s="41"/>
      <c r="C17" s="41"/>
      <c r="D17" s="41"/>
      <c r="E17" s="41"/>
      <c r="F17" s="41"/>
      <c r="G17" s="41"/>
      <c r="H17" s="41"/>
      <c r="I17" s="41"/>
    </row>
    <row r="18" spans="1:9" x14ac:dyDescent="0.2">
      <c r="A18" s="68" t="s">
        <v>122</v>
      </c>
    </row>
    <row r="19" spans="1:9" x14ac:dyDescent="0.2">
      <c r="A19" s="65" t="s">
        <v>119</v>
      </c>
    </row>
    <row r="20" spans="1:9" x14ac:dyDescent="0.2">
      <c r="A20" s="68" t="s">
        <v>123</v>
      </c>
      <c r="B20" s="78"/>
      <c r="C20" s="78"/>
      <c r="D20" s="78"/>
      <c r="E20" s="78"/>
      <c r="F20" s="78"/>
      <c r="G20" s="78"/>
    </row>
    <row r="21" spans="1:9" x14ac:dyDescent="0.2">
      <c r="A21" s="68" t="s">
        <v>118</v>
      </c>
      <c r="B21" s="78"/>
      <c r="C21" s="78"/>
      <c r="D21" s="78"/>
      <c r="E21" s="78"/>
      <c r="F21" s="78"/>
      <c r="G21" s="78"/>
    </row>
    <row r="22" spans="1:9" x14ac:dyDescent="0.2">
      <c r="A22" s="65" t="s">
        <v>145</v>
      </c>
    </row>
    <row r="23" spans="1:9" x14ac:dyDescent="0.2">
      <c r="A23" s="65"/>
    </row>
    <row r="24" spans="1:9" x14ac:dyDescent="0.2">
      <c r="A24" s="41"/>
      <c r="B24" s="41"/>
    </row>
    <row r="25" spans="1:9" x14ac:dyDescent="0.2">
      <c r="A25" s="81" t="s">
        <v>95</v>
      </c>
    </row>
    <row r="39" spans="1:27" ht="15" x14ac:dyDescent="0.25">
      <c r="A39" s="82"/>
      <c r="B39" s="80"/>
      <c r="C39" s="80"/>
      <c r="D39" s="80"/>
      <c r="E39" s="83"/>
      <c r="F39" s="83"/>
      <c r="G39" s="41"/>
    </row>
    <row r="40" spans="1:27" x14ac:dyDescent="0.2">
      <c r="A40" s="84"/>
      <c r="B40" s="83"/>
      <c r="C40" s="84"/>
      <c r="D40" s="83"/>
      <c r="E40" s="83"/>
      <c r="F40" s="83"/>
      <c r="G40" s="41"/>
    </row>
    <row r="41" spans="1:27" x14ac:dyDescent="0.2">
      <c r="A41" s="85"/>
    </row>
    <row r="42" spans="1:27" x14ac:dyDescent="0.2">
      <c r="A42" s="84"/>
    </row>
    <row r="43" spans="1:27" x14ac:dyDescent="0.2">
      <c r="A43" s="86"/>
    </row>
    <row r="44" spans="1:27" x14ac:dyDescent="0.2">
      <c r="A44" s="86"/>
    </row>
    <row r="45" spans="1:27" ht="15.75" x14ac:dyDescent="0.25">
      <c r="A45" s="85"/>
      <c r="N45" s="167" t="s">
        <v>136</v>
      </c>
      <c r="O45" s="167"/>
      <c r="P45" s="167"/>
      <c r="Q45" s="167"/>
      <c r="R45" s="167" t="s">
        <v>93</v>
      </c>
      <c r="S45" s="167"/>
      <c r="T45" s="167"/>
      <c r="U45" s="167"/>
      <c r="V45" s="58"/>
      <c r="W45" s="58"/>
      <c r="X45" s="181"/>
      <c r="Y45" s="181"/>
      <c r="Z45" s="181"/>
    </row>
    <row r="46" spans="1:27" ht="15.75" x14ac:dyDescent="0.25">
      <c r="A46" s="85"/>
      <c r="N46" s="167" t="s">
        <v>144</v>
      </c>
      <c r="O46" s="167"/>
      <c r="P46" s="167"/>
      <c r="Q46" s="167"/>
      <c r="R46" s="167"/>
      <c r="S46" s="167"/>
      <c r="T46" s="167"/>
      <c r="U46" s="167"/>
      <c r="V46" s="58"/>
      <c r="W46" s="58"/>
      <c r="X46" s="181"/>
      <c r="Y46" s="181"/>
      <c r="Z46" s="181"/>
    </row>
    <row r="47" spans="1:27" ht="18" x14ac:dyDescent="0.25">
      <c r="A47" s="85"/>
      <c r="M47" s="171" t="s">
        <v>137</v>
      </c>
      <c r="N47" s="172" t="s">
        <v>146</v>
      </c>
      <c r="O47" s="173"/>
      <c r="P47" s="174"/>
      <c r="Q47" s="174"/>
      <c r="R47" s="174"/>
      <c r="S47" s="174"/>
      <c r="T47" s="174"/>
      <c r="U47" s="174"/>
      <c r="V47" s="161"/>
      <c r="W47" s="161"/>
      <c r="X47" s="161"/>
      <c r="Y47" s="161"/>
      <c r="Z47" s="161"/>
      <c r="AA47" s="161"/>
    </row>
    <row r="48" spans="1:27" ht="15.75" x14ac:dyDescent="0.25">
      <c r="N48" s="175" t="s">
        <v>147</v>
      </c>
      <c r="O48" s="151"/>
      <c r="P48" s="167"/>
      <c r="Q48" s="167"/>
      <c r="R48" s="167"/>
      <c r="S48" s="167"/>
      <c r="T48" s="167"/>
      <c r="U48" s="176"/>
    </row>
    <row r="57" spans="2:9" ht="15" x14ac:dyDescent="0.25">
      <c r="F57" s="160" t="s">
        <v>149</v>
      </c>
      <c r="G57" s="160"/>
      <c r="H57" s="160"/>
      <c r="I57" s="161"/>
    </row>
    <row r="59" spans="2:9" x14ac:dyDescent="0.2">
      <c r="B59" s="1"/>
    </row>
    <row r="103" spans="1:3" ht="15.75" x14ac:dyDescent="0.25">
      <c r="A103" s="74" t="s">
        <v>170</v>
      </c>
      <c r="B103" s="74"/>
      <c r="C103" s="74"/>
    </row>
    <row r="104" spans="1:3" ht="15.75" x14ac:dyDescent="0.25">
      <c r="A104" s="74" t="s">
        <v>171</v>
      </c>
      <c r="B104" s="74"/>
      <c r="C104" s="74"/>
    </row>
    <row r="105" spans="1:3" ht="15.75" x14ac:dyDescent="0.25">
      <c r="A105" s="74" t="s">
        <v>172</v>
      </c>
      <c r="B105" s="74"/>
      <c r="C105" s="74"/>
    </row>
    <row r="106" spans="1:3" ht="15.75" x14ac:dyDescent="0.25">
      <c r="A106" s="74" t="s">
        <v>173</v>
      </c>
      <c r="B106" s="74"/>
      <c r="C106" s="74"/>
    </row>
    <row r="107" spans="1:3" ht="15.75" x14ac:dyDescent="0.25">
      <c r="A107" s="74" t="s">
        <v>174</v>
      </c>
      <c r="B107" s="74"/>
      <c r="C107" s="74"/>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D.ChemSketch.20" shapeId="110593" r:id="rId4">
          <objectPr defaultSize="0" autoPict="0" r:id="rId5">
            <anchor moveWithCells="1">
              <from>
                <xdr:col>1</xdr:col>
                <xdr:colOff>95250</xdr:colOff>
                <xdr:row>26</xdr:row>
                <xdr:rowOff>28575</xdr:rowOff>
              </from>
              <to>
                <xdr:col>3</xdr:col>
                <xdr:colOff>333375</xdr:colOff>
                <xdr:row>32</xdr:row>
                <xdr:rowOff>0</xdr:rowOff>
              </to>
            </anchor>
          </objectPr>
        </oleObject>
      </mc:Choice>
      <mc:Fallback>
        <oleObject progId="ACD.ChemSketch.20" shapeId="110593" r:id="rId4"/>
      </mc:Fallback>
    </mc:AlternateContent>
    <mc:AlternateContent xmlns:mc="http://schemas.openxmlformats.org/markup-compatibility/2006">
      <mc:Choice Requires="x14">
        <oleObject progId="ACD.ChemSketch.20" shapeId="110594" r:id="rId6">
          <objectPr defaultSize="0" autoPict="0" r:id="rId7">
            <anchor moveWithCells="1">
              <from>
                <xdr:col>5</xdr:col>
                <xdr:colOff>133350</xdr:colOff>
                <xdr:row>26</xdr:row>
                <xdr:rowOff>28575</xdr:rowOff>
              </from>
              <to>
                <xdr:col>7</xdr:col>
                <xdr:colOff>342900</xdr:colOff>
                <xdr:row>31</xdr:row>
                <xdr:rowOff>142875</xdr:rowOff>
              </to>
            </anchor>
          </objectPr>
        </oleObject>
      </mc:Choice>
      <mc:Fallback>
        <oleObject progId="ACD.ChemSketch.20" shapeId="110594"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60"/>
  <sheetViews>
    <sheetView topLeftCell="C1" workbookViewId="0">
      <selection activeCell="A51" sqref="A51"/>
    </sheetView>
  </sheetViews>
  <sheetFormatPr defaultRowHeight="12.75" x14ac:dyDescent="0.2"/>
  <cols>
    <col min="1" max="1" width="17.85546875" customWidth="1"/>
    <col min="3" max="3" width="11.85546875" customWidth="1"/>
    <col min="4" max="4" width="9.28515625" customWidth="1"/>
    <col min="5" max="5" width="12.7109375" customWidth="1"/>
    <col min="6" max="6" width="15.7109375" customWidth="1"/>
    <col min="7" max="7" width="12.140625" customWidth="1"/>
    <col min="9" max="9" width="11.28515625" customWidth="1"/>
    <col min="10" max="10" width="11.42578125" customWidth="1"/>
    <col min="14" max="14" width="13.5703125" customWidth="1"/>
    <col min="15" max="15" width="12.5703125" customWidth="1"/>
    <col min="16" max="16" width="21" customWidth="1"/>
    <col min="17" max="17" width="19.5703125" customWidth="1"/>
    <col min="18" max="18" width="22" customWidth="1"/>
    <col min="19" max="19" width="9.5703125" bestFit="1" customWidth="1"/>
    <col min="20" max="20" width="9.5703125" customWidth="1"/>
    <col min="21" max="21" width="16" customWidth="1"/>
    <col min="22" max="22" width="15.85546875" customWidth="1"/>
    <col min="23" max="23" width="14.42578125" customWidth="1"/>
    <col min="24" max="24" width="13.140625" customWidth="1"/>
    <col min="25" max="25" width="16.7109375" customWidth="1"/>
    <col min="27" max="27" width="9.140625" customWidth="1"/>
    <col min="28" max="28" width="20.5703125" customWidth="1"/>
  </cols>
  <sheetData>
    <row r="1" spans="1:13" ht="18.75" customHeight="1" x14ac:dyDescent="0.25">
      <c r="A1" s="74" t="s">
        <v>124</v>
      </c>
      <c r="B1" s="75"/>
      <c r="C1" s="75"/>
      <c r="D1" s="75"/>
    </row>
    <row r="2" spans="1:13" x14ac:dyDescent="0.2">
      <c r="A2" s="65" t="s">
        <v>93</v>
      </c>
      <c r="B2" s="41"/>
      <c r="C2" s="41"/>
      <c r="D2" s="41"/>
      <c r="E2" s="41"/>
      <c r="F2" s="41"/>
      <c r="G2" s="41"/>
      <c r="H2" s="41"/>
      <c r="I2" s="41"/>
      <c r="J2" s="41"/>
    </row>
    <row r="3" spans="1:13" x14ac:dyDescent="0.2">
      <c r="A3" s="1" t="s">
        <v>125</v>
      </c>
    </row>
    <row r="4" spans="1:13" ht="15" x14ac:dyDescent="0.25">
      <c r="A4" s="163" t="s">
        <v>133</v>
      </c>
      <c r="B4" s="161"/>
      <c r="C4" s="161"/>
      <c r="D4" s="161"/>
      <c r="E4" s="161"/>
      <c r="F4" s="161"/>
      <c r="G4" s="161"/>
      <c r="H4" s="161"/>
      <c r="I4" s="161"/>
    </row>
    <row r="5" spans="1:13" ht="15" x14ac:dyDescent="0.25">
      <c r="A5" s="76" t="s">
        <v>113</v>
      </c>
      <c r="B5" s="79"/>
    </row>
    <row r="6" spans="1:13" x14ac:dyDescent="0.2">
      <c r="A6" t="s">
        <v>121</v>
      </c>
    </row>
    <row r="7" spans="1:13" x14ac:dyDescent="0.2">
      <c r="A7" s="77" t="s">
        <v>114</v>
      </c>
      <c r="B7" s="41"/>
    </row>
    <row r="8" spans="1:13" x14ac:dyDescent="0.2">
      <c r="A8" s="41"/>
      <c r="B8" s="41"/>
    </row>
    <row r="9" spans="1:13" ht="15" x14ac:dyDescent="0.25">
      <c r="A9" s="76" t="s">
        <v>94</v>
      </c>
      <c r="B9" s="79"/>
      <c r="C9" s="80"/>
      <c r="D9" s="80"/>
      <c r="J9" s="160" t="s">
        <v>149</v>
      </c>
      <c r="K9" s="160"/>
      <c r="L9" s="160"/>
      <c r="M9" s="161"/>
    </row>
    <row r="10" spans="1:13" x14ac:dyDescent="0.2">
      <c r="A10" s="65" t="s">
        <v>115</v>
      </c>
      <c r="B10" s="65"/>
    </row>
    <row r="11" spans="1:13" x14ac:dyDescent="0.2">
      <c r="A11" s="65" t="s">
        <v>130</v>
      </c>
      <c r="B11" s="65"/>
    </row>
    <row r="12" spans="1:13" x14ac:dyDescent="0.2">
      <c r="A12" s="65" t="s">
        <v>127</v>
      </c>
      <c r="B12" s="65"/>
    </row>
    <row r="13" spans="1:13" x14ac:dyDescent="0.2">
      <c r="A13" s="65" t="s">
        <v>148</v>
      </c>
    </row>
    <row r="14" spans="1:13" x14ac:dyDescent="0.2">
      <c r="A14" s="1" t="s">
        <v>4</v>
      </c>
      <c r="B14" t="s">
        <v>0</v>
      </c>
      <c r="D14" s="1" t="s">
        <v>4</v>
      </c>
      <c r="E14" t="s">
        <v>78</v>
      </c>
      <c r="H14" s="1" t="s">
        <v>4</v>
      </c>
      <c r="I14" t="s">
        <v>116</v>
      </c>
    </row>
    <row r="15" spans="1:13" x14ac:dyDescent="0.2">
      <c r="A15" s="1" t="s">
        <v>5</v>
      </c>
      <c r="B15" t="s">
        <v>1</v>
      </c>
      <c r="D15" s="1" t="s">
        <v>5</v>
      </c>
      <c r="E15" t="s">
        <v>28</v>
      </c>
      <c r="H15" s="1" t="s">
        <v>5</v>
      </c>
      <c r="I15" t="s">
        <v>117</v>
      </c>
    </row>
    <row r="16" spans="1:13" x14ac:dyDescent="0.2">
      <c r="A16" s="1"/>
      <c r="D16" s="1"/>
      <c r="H16" s="1"/>
    </row>
    <row r="17" spans="1:32" x14ac:dyDescent="0.2">
      <c r="A17" s="65" t="s">
        <v>96</v>
      </c>
      <c r="B17" s="41"/>
      <c r="C17" s="41"/>
      <c r="D17" s="41"/>
      <c r="E17" s="41"/>
      <c r="F17" s="41"/>
      <c r="G17" s="41"/>
      <c r="H17" s="41"/>
      <c r="I17" s="41"/>
    </row>
    <row r="18" spans="1:32" x14ac:dyDescent="0.2">
      <c r="A18" s="68" t="s">
        <v>122</v>
      </c>
    </row>
    <row r="19" spans="1:32" x14ac:dyDescent="0.2">
      <c r="A19" s="65" t="s">
        <v>119</v>
      </c>
    </row>
    <row r="20" spans="1:32" x14ac:dyDescent="0.2">
      <c r="A20" s="68" t="s">
        <v>123</v>
      </c>
      <c r="B20" s="78"/>
      <c r="C20" s="78"/>
      <c r="D20" s="78"/>
      <c r="E20" s="78"/>
      <c r="F20" s="78"/>
      <c r="G20" s="78"/>
    </row>
    <row r="21" spans="1:32" x14ac:dyDescent="0.2">
      <c r="A21" s="68" t="s">
        <v>118</v>
      </c>
      <c r="B21" s="78"/>
      <c r="C21" s="78"/>
      <c r="D21" s="78"/>
      <c r="E21" s="78"/>
      <c r="F21" s="78"/>
      <c r="G21" s="78"/>
    </row>
    <row r="22" spans="1:32" x14ac:dyDescent="0.2">
      <c r="A22" s="68"/>
      <c r="B22" s="78"/>
      <c r="C22" s="78"/>
      <c r="D22" s="78"/>
      <c r="E22" s="78"/>
      <c r="F22" s="78"/>
      <c r="G22" s="78"/>
    </row>
    <row r="23" spans="1:32" x14ac:dyDescent="0.2">
      <c r="A23" s="68"/>
      <c r="B23" s="78"/>
      <c r="C23" s="78"/>
      <c r="D23" s="78"/>
      <c r="E23" s="78"/>
      <c r="F23" s="78"/>
      <c r="G23" s="78"/>
      <c r="P23" s="41"/>
      <c r="Q23" s="41"/>
      <c r="R23" s="83"/>
      <c r="S23" s="83"/>
      <c r="T23" s="83"/>
      <c r="U23" s="83"/>
      <c r="V23" s="83"/>
      <c r="W23" s="168"/>
      <c r="X23" s="168"/>
      <c r="Y23" s="117"/>
      <c r="Z23" s="117"/>
      <c r="AA23" s="117"/>
      <c r="AB23" s="169"/>
      <c r="AC23" s="157"/>
      <c r="AD23" s="170"/>
      <c r="AE23" s="117"/>
      <c r="AF23" s="117"/>
    </row>
    <row r="24" spans="1:32" ht="15.75" x14ac:dyDescent="0.25">
      <c r="A24" s="49" t="s">
        <v>69</v>
      </c>
      <c r="B24" s="50"/>
      <c r="C24" s="50"/>
      <c r="D24" s="50"/>
      <c r="E24" s="50"/>
      <c r="F24" s="50"/>
      <c r="G24" s="50"/>
      <c r="H24" s="50"/>
      <c r="I24" s="50"/>
      <c r="Q24" s="167" t="s">
        <v>136</v>
      </c>
      <c r="R24" s="167"/>
      <c r="S24" s="167"/>
      <c r="T24" s="167"/>
      <c r="U24" s="167" t="s">
        <v>93</v>
      </c>
      <c r="V24" s="167"/>
      <c r="W24" s="167"/>
      <c r="X24" s="167"/>
      <c r="Y24" s="58"/>
      <c r="Z24" s="58"/>
      <c r="AC24" s="41"/>
      <c r="AD24" s="41"/>
      <c r="AE24" s="41"/>
      <c r="AF24" s="41"/>
    </row>
    <row r="25" spans="1:32" ht="15.75" x14ac:dyDescent="0.25">
      <c r="A25" s="1" t="s">
        <v>4</v>
      </c>
      <c r="B25" t="s">
        <v>0</v>
      </c>
      <c r="Q25" s="167" t="s">
        <v>144</v>
      </c>
      <c r="R25" s="167"/>
      <c r="S25" s="167"/>
      <c r="T25" s="167"/>
      <c r="U25" s="167"/>
      <c r="V25" s="167"/>
      <c r="W25" s="167"/>
      <c r="X25" s="167"/>
      <c r="Y25" s="58"/>
      <c r="Z25" s="58"/>
      <c r="AC25" s="41"/>
      <c r="AD25" s="41"/>
      <c r="AE25" s="41"/>
      <c r="AF25" s="41"/>
    </row>
    <row r="26" spans="1:32" ht="18" x14ac:dyDescent="0.25">
      <c r="A26" s="1" t="s">
        <v>5</v>
      </c>
      <c r="B26" t="s">
        <v>1</v>
      </c>
      <c r="C26" s="1" t="s">
        <v>3</v>
      </c>
      <c r="D26" t="s">
        <v>2</v>
      </c>
      <c r="G26" s="1" t="s">
        <v>6</v>
      </c>
      <c r="H26" s="50" t="s">
        <v>7</v>
      </c>
      <c r="I26" s="50"/>
      <c r="J26" s="50"/>
      <c r="K26" s="50"/>
      <c r="L26" s="50"/>
      <c r="M26" s="50"/>
      <c r="P26" s="171" t="s">
        <v>137</v>
      </c>
      <c r="Q26" s="172" t="s">
        <v>146</v>
      </c>
      <c r="R26" s="173"/>
      <c r="S26" s="174"/>
      <c r="T26" s="174"/>
      <c r="U26" s="174"/>
      <c r="V26" s="174"/>
      <c r="W26" s="174"/>
      <c r="X26" s="174"/>
      <c r="Y26" s="161"/>
      <c r="Z26" s="161"/>
      <c r="AC26" s="41"/>
      <c r="AD26" s="41"/>
      <c r="AE26" s="41"/>
      <c r="AF26" s="41"/>
    </row>
    <row r="27" spans="1:32" ht="15.75" x14ac:dyDescent="0.25">
      <c r="A27" t="s">
        <v>48</v>
      </c>
      <c r="H27" s="50" t="s">
        <v>68</v>
      </c>
      <c r="I27" s="50"/>
      <c r="J27" s="50"/>
      <c r="K27" s="50"/>
      <c r="L27" s="50"/>
      <c r="M27" s="50"/>
      <c r="Q27" s="175" t="s">
        <v>147</v>
      </c>
      <c r="R27" s="151"/>
      <c r="S27" s="167"/>
      <c r="T27" s="167"/>
      <c r="U27" s="167"/>
      <c r="V27" s="167"/>
      <c r="W27" s="167"/>
      <c r="X27" s="176"/>
    </row>
    <row r="28" spans="1:32" x14ac:dyDescent="0.2">
      <c r="A28" t="s">
        <v>49</v>
      </c>
    </row>
    <row r="30" spans="1:32" x14ac:dyDescent="0.2">
      <c r="D30" s="9" t="s">
        <v>8</v>
      </c>
      <c r="E30" s="10" t="s">
        <v>9</v>
      </c>
      <c r="F30" s="11" t="s">
        <v>11</v>
      </c>
      <c r="G30" s="11" t="s">
        <v>30</v>
      </c>
    </row>
    <row r="31" spans="1:32" x14ac:dyDescent="0.2">
      <c r="D31" s="12" t="s">
        <v>26</v>
      </c>
      <c r="E31" s="12" t="s">
        <v>10</v>
      </c>
      <c r="F31" s="13" t="s">
        <v>10</v>
      </c>
      <c r="G31" s="13" t="s">
        <v>31</v>
      </c>
    </row>
    <row r="32" spans="1:32" x14ac:dyDescent="0.2">
      <c r="D32" s="5"/>
      <c r="E32" s="5"/>
      <c r="F32" s="2"/>
      <c r="G32" s="2"/>
    </row>
    <row r="33" spans="2:7" x14ac:dyDescent="0.2">
      <c r="D33" s="5">
        <v>0.5</v>
      </c>
      <c r="E33" s="5">
        <v>790</v>
      </c>
      <c r="F33" s="2">
        <v>421</v>
      </c>
      <c r="G33" s="20">
        <f t="shared" ref="G33:G39" si="0">+(E33+F33)/2</f>
        <v>605.5</v>
      </c>
    </row>
    <row r="34" spans="2:7" x14ac:dyDescent="0.2">
      <c r="D34" s="5">
        <v>1</v>
      </c>
      <c r="E34" s="7">
        <v>1341</v>
      </c>
      <c r="F34" s="2">
        <v>869</v>
      </c>
      <c r="G34" s="20">
        <f t="shared" si="0"/>
        <v>1105</v>
      </c>
    </row>
    <row r="35" spans="2:7" x14ac:dyDescent="0.2">
      <c r="D35" s="5">
        <v>5</v>
      </c>
      <c r="E35" s="7">
        <v>6554</v>
      </c>
      <c r="F35" s="14">
        <v>3712</v>
      </c>
      <c r="G35" s="20">
        <f t="shared" si="0"/>
        <v>5133</v>
      </c>
    </row>
    <row r="36" spans="2:7" x14ac:dyDescent="0.2">
      <c r="D36" s="5">
        <v>10</v>
      </c>
      <c r="E36" s="7">
        <v>12163</v>
      </c>
      <c r="F36" s="14">
        <v>8148</v>
      </c>
      <c r="G36" s="20">
        <f t="shared" si="0"/>
        <v>10155.5</v>
      </c>
    </row>
    <row r="37" spans="2:7" x14ac:dyDescent="0.2">
      <c r="D37" s="5">
        <v>50</v>
      </c>
      <c r="E37" s="7">
        <v>61959</v>
      </c>
      <c r="F37" s="14">
        <v>43361</v>
      </c>
      <c r="G37" s="20">
        <f t="shared" si="0"/>
        <v>52660</v>
      </c>
    </row>
    <row r="38" spans="2:7" x14ac:dyDescent="0.2">
      <c r="D38" s="5">
        <v>75</v>
      </c>
      <c r="E38" s="7">
        <v>90323</v>
      </c>
      <c r="F38" s="14">
        <v>72168</v>
      </c>
      <c r="G38" s="20">
        <f t="shared" si="0"/>
        <v>81245.5</v>
      </c>
    </row>
    <row r="39" spans="2:7" x14ac:dyDescent="0.2">
      <c r="D39" s="6">
        <v>100</v>
      </c>
      <c r="E39" s="8">
        <v>123918</v>
      </c>
      <c r="F39" s="15">
        <v>93731</v>
      </c>
      <c r="G39" s="21">
        <f t="shared" si="0"/>
        <v>108824.5</v>
      </c>
    </row>
    <row r="43" spans="2:7" x14ac:dyDescent="0.2">
      <c r="B43" s="65"/>
    </row>
    <row r="44" spans="2:7" ht="15.75" x14ac:dyDescent="0.25">
      <c r="D44" s="1"/>
      <c r="E44" s="167" t="s">
        <v>87</v>
      </c>
      <c r="F44" s="58"/>
    </row>
    <row r="46" spans="2:7" x14ac:dyDescent="0.2">
      <c r="D46" s="29"/>
      <c r="E46" s="29"/>
      <c r="F46" s="19"/>
      <c r="G46" s="51"/>
    </row>
    <row r="47" spans="2:7" x14ac:dyDescent="0.2">
      <c r="D47" s="19"/>
      <c r="E47" s="19"/>
      <c r="F47" s="52"/>
      <c r="G47" s="19"/>
    </row>
    <row r="48" spans="2:7" x14ac:dyDescent="0.2">
      <c r="D48" s="19"/>
      <c r="E48" s="32"/>
      <c r="F48" s="52"/>
      <c r="G48" s="53"/>
    </row>
    <row r="49" spans="3:29" x14ac:dyDescent="0.2">
      <c r="D49" s="19"/>
      <c r="E49" s="19"/>
      <c r="F49" s="52"/>
      <c r="G49" s="53"/>
    </row>
    <row r="50" spans="3:29" x14ac:dyDescent="0.2">
      <c r="D50" s="19"/>
      <c r="E50" s="32"/>
      <c r="F50" s="52"/>
      <c r="G50" s="53"/>
    </row>
    <row r="54" spans="3:29" x14ac:dyDescent="0.2">
      <c r="E54" s="61" t="s">
        <v>12</v>
      </c>
      <c r="F54" s="166" t="s">
        <v>88</v>
      </c>
    </row>
    <row r="55" spans="3:29" x14ac:dyDescent="0.2">
      <c r="H55" s="19"/>
      <c r="I55" s="19"/>
      <c r="J55" s="27" t="s">
        <v>34</v>
      </c>
      <c r="K55" s="16" t="s">
        <v>35</v>
      </c>
      <c r="L55" s="16" t="s">
        <v>35</v>
      </c>
      <c r="M55" s="16" t="s">
        <v>36</v>
      </c>
      <c r="N55" s="90" t="s">
        <v>104</v>
      </c>
      <c r="O55" s="60" t="s">
        <v>82</v>
      </c>
      <c r="V55" s="59" t="s">
        <v>82</v>
      </c>
    </row>
    <row r="56" spans="3:29" x14ac:dyDescent="0.2">
      <c r="C56" s="16" t="s">
        <v>13</v>
      </c>
      <c r="D56" s="17" t="s">
        <v>14</v>
      </c>
      <c r="E56" s="17" t="s">
        <v>15</v>
      </c>
      <c r="F56" s="17" t="s">
        <v>16</v>
      </c>
      <c r="G56" s="24" t="s">
        <v>20</v>
      </c>
      <c r="H56" s="27" t="s">
        <v>32</v>
      </c>
      <c r="I56" s="27" t="s">
        <v>33</v>
      </c>
      <c r="J56" s="27" t="s">
        <v>41</v>
      </c>
      <c r="K56" s="27" t="s">
        <v>32</v>
      </c>
      <c r="L56" s="27" t="s">
        <v>33</v>
      </c>
      <c r="M56" s="27" t="s">
        <v>47</v>
      </c>
      <c r="O56" t="s">
        <v>51</v>
      </c>
      <c r="P56" t="s">
        <v>52</v>
      </c>
      <c r="Q56" t="s">
        <v>50</v>
      </c>
      <c r="R56" s="61" t="s">
        <v>55</v>
      </c>
      <c r="S56" s="61" t="s">
        <v>81</v>
      </c>
      <c r="T56" s="70" t="s">
        <v>91</v>
      </c>
      <c r="U56" s="61" t="s">
        <v>83</v>
      </c>
      <c r="V56" t="s">
        <v>53</v>
      </c>
      <c r="W56" t="s">
        <v>52</v>
      </c>
      <c r="X56" t="s">
        <v>54</v>
      </c>
      <c r="Y56" s="61" t="s">
        <v>55</v>
      </c>
      <c r="Z56" s="61" t="s">
        <v>81</v>
      </c>
      <c r="AA56" s="70" t="s">
        <v>91</v>
      </c>
      <c r="AB56" s="72" t="s">
        <v>72</v>
      </c>
      <c r="AC56" s="41"/>
    </row>
    <row r="57" spans="3:29" x14ac:dyDescent="0.2">
      <c r="C57" s="5"/>
      <c r="D57" s="2"/>
      <c r="E57" s="2"/>
      <c r="F57" s="2"/>
      <c r="G57" s="19"/>
      <c r="H57" s="28"/>
      <c r="I57" s="164" t="s">
        <v>38</v>
      </c>
      <c r="J57" s="165"/>
      <c r="K57" s="165"/>
      <c r="L57" s="28"/>
      <c r="M57" s="28"/>
    </row>
    <row r="58" spans="3:29" x14ac:dyDescent="0.2">
      <c r="C58" s="5" t="s">
        <v>17</v>
      </c>
      <c r="D58" s="2">
        <v>0</v>
      </c>
      <c r="E58" s="2" t="s">
        <v>19</v>
      </c>
      <c r="F58" s="2" t="s">
        <v>19</v>
      </c>
      <c r="G58" s="19" t="s">
        <v>19</v>
      </c>
      <c r="H58" s="28"/>
      <c r="I58" s="164" t="s">
        <v>39</v>
      </c>
      <c r="J58" s="165"/>
      <c r="K58" s="165"/>
      <c r="L58" s="28"/>
      <c r="M58" s="28"/>
    </row>
    <row r="59" spans="3:29" x14ac:dyDescent="0.2">
      <c r="C59" s="5" t="s">
        <v>18</v>
      </c>
      <c r="D59" s="2">
        <v>0</v>
      </c>
      <c r="E59" s="2" t="s">
        <v>19</v>
      </c>
      <c r="F59" s="2" t="s">
        <v>19</v>
      </c>
      <c r="G59" s="19" t="s">
        <v>19</v>
      </c>
      <c r="H59" s="28"/>
      <c r="I59" s="164" t="s">
        <v>134</v>
      </c>
      <c r="J59" s="164"/>
      <c r="K59" s="164"/>
      <c r="L59" s="28"/>
      <c r="M59" s="28"/>
    </row>
    <row r="60" spans="3:29" x14ac:dyDescent="0.2">
      <c r="C60" s="5" t="s">
        <v>17</v>
      </c>
      <c r="D60" s="2">
        <v>4</v>
      </c>
      <c r="E60" s="2" t="s">
        <v>19</v>
      </c>
      <c r="F60" s="2" t="s">
        <v>19</v>
      </c>
      <c r="G60" s="19" t="s">
        <v>19</v>
      </c>
      <c r="H60" s="28"/>
      <c r="I60" s="28"/>
      <c r="J60" s="39"/>
      <c r="K60" s="28"/>
      <c r="L60" s="28"/>
      <c r="M60" s="28"/>
    </row>
    <row r="61" spans="3:29" x14ac:dyDescent="0.2">
      <c r="C61" s="5" t="s">
        <v>18</v>
      </c>
      <c r="D61" s="2">
        <v>4</v>
      </c>
      <c r="E61" s="2" t="s">
        <v>19</v>
      </c>
      <c r="F61" s="2" t="s">
        <v>19</v>
      </c>
      <c r="G61" s="19" t="s">
        <v>19</v>
      </c>
      <c r="H61" s="28"/>
      <c r="I61" s="28"/>
      <c r="J61" s="39"/>
      <c r="K61" s="28"/>
      <c r="L61" s="28"/>
      <c r="M61" s="28"/>
    </row>
    <row r="62" spans="3:29" x14ac:dyDescent="0.2">
      <c r="C62" s="5" t="s">
        <v>17</v>
      </c>
      <c r="D62" s="2">
        <v>20</v>
      </c>
      <c r="E62" s="2" t="s">
        <v>19</v>
      </c>
      <c r="F62" s="2" t="s">
        <v>19</v>
      </c>
      <c r="G62" s="19" t="s">
        <v>19</v>
      </c>
      <c r="H62" s="28"/>
      <c r="I62" s="28"/>
      <c r="J62" s="39"/>
      <c r="K62" s="28"/>
      <c r="L62" s="28"/>
      <c r="M62" s="28"/>
    </row>
    <row r="63" spans="3:29" x14ac:dyDescent="0.2">
      <c r="C63" s="5" t="s">
        <v>18</v>
      </c>
      <c r="D63" s="5">
        <v>20</v>
      </c>
      <c r="E63" s="2" t="s">
        <v>19</v>
      </c>
      <c r="F63" s="2" t="s">
        <v>19</v>
      </c>
      <c r="G63" s="25" t="s">
        <v>19</v>
      </c>
      <c r="H63" s="28"/>
      <c r="I63" s="28"/>
      <c r="J63" s="39"/>
      <c r="K63" s="28"/>
      <c r="L63" s="28"/>
      <c r="M63" s="28"/>
    </row>
    <row r="64" spans="3:29" x14ac:dyDescent="0.2">
      <c r="C64" s="2"/>
      <c r="D64" s="5"/>
      <c r="E64" s="2"/>
      <c r="F64" s="2"/>
      <c r="G64" s="25"/>
      <c r="H64" s="28"/>
      <c r="I64" s="28"/>
      <c r="J64" s="39"/>
      <c r="K64" s="28"/>
      <c r="L64" s="28"/>
      <c r="M64" s="28"/>
      <c r="R64" s="1"/>
      <c r="S64" s="1"/>
      <c r="T64" s="1"/>
    </row>
    <row r="65" spans="2:28" x14ac:dyDescent="0.2">
      <c r="B65" s="59" t="s">
        <v>100</v>
      </c>
      <c r="C65" s="5" t="s">
        <v>21</v>
      </c>
      <c r="D65" s="5">
        <v>0</v>
      </c>
      <c r="E65" s="14">
        <v>104552</v>
      </c>
      <c r="F65">
        <v>252</v>
      </c>
      <c r="G65" s="25">
        <v>0.24</v>
      </c>
      <c r="H65" s="28">
        <f>+(E65+377.68)/1086.4</f>
        <v>96.584756995581728</v>
      </c>
      <c r="I65" s="28">
        <f>+(F65+377.68)/1086.4</f>
        <v>0.57960235640648017</v>
      </c>
      <c r="J65" s="39">
        <v>1</v>
      </c>
      <c r="K65" s="28">
        <f t="shared" ref="K65:K70" si="1">+J65*H65</f>
        <v>96.584756995581728</v>
      </c>
      <c r="L65" s="28">
        <f t="shared" ref="L65:L70" si="2">+J65*I65</f>
        <v>0.57960235640648017</v>
      </c>
      <c r="M65" s="89">
        <v>100</v>
      </c>
      <c r="N65" s="19">
        <v>0</v>
      </c>
      <c r="O65" s="22">
        <f t="shared" ref="O65:O70" si="3">K65</f>
        <v>96.584756995581728</v>
      </c>
      <c r="P65">
        <v>2.0000000000000001E-4</v>
      </c>
      <c r="Q65" s="87">
        <f>K65*0.2</f>
        <v>19.316951399116348</v>
      </c>
      <c r="R65" s="66">
        <f>AVERAGE(Q65,Q66)</f>
        <v>20.651634756995584</v>
      </c>
      <c r="S65" s="67">
        <f>STDEV(Q65:Q66)</f>
        <v>1.8875273061864759</v>
      </c>
      <c r="T65" s="69">
        <f>S65/R65*100</f>
        <v>9.139844513021373</v>
      </c>
      <c r="U65" s="71">
        <f>R65/20*100</f>
        <v>103.25817378497793</v>
      </c>
      <c r="V65" s="22">
        <f>L65</f>
        <v>0.57960235640648017</v>
      </c>
      <c r="W65">
        <v>2.0000000000000001E-4</v>
      </c>
      <c r="X65" s="87">
        <f>V65*0.2</f>
        <v>0.11592047128129604</v>
      </c>
      <c r="Y65" s="67">
        <f>AVERAGE(X65,X66)</f>
        <v>0.12383652430044184</v>
      </c>
      <c r="Z65" s="67">
        <f>STDEV(X65:X66)</f>
        <v>1.119498954014048E-2</v>
      </c>
      <c r="AA65" s="69">
        <f>Z65/Y65*100</f>
        <v>9.0401354554978699</v>
      </c>
      <c r="AB65" s="136">
        <f>Y65/R65*100</f>
        <v>0.59964514072423813</v>
      </c>
    </row>
    <row r="66" spans="2:28" x14ac:dyDescent="0.2">
      <c r="C66" s="5" t="s">
        <v>22</v>
      </c>
      <c r="D66" s="2">
        <v>0</v>
      </c>
      <c r="E66" s="14">
        <v>119052</v>
      </c>
      <c r="F66" s="5">
        <v>338</v>
      </c>
      <c r="G66" s="19">
        <v>0.28000000000000003</v>
      </c>
      <c r="H66" s="28">
        <f t="shared" ref="H66:I70" si="4">+(E66+377.68)/1086.4</f>
        <v>109.93159057437407</v>
      </c>
      <c r="I66" s="28">
        <f t="shared" si="4"/>
        <v>0.65876288659793814</v>
      </c>
      <c r="J66" s="39">
        <v>1</v>
      </c>
      <c r="K66" s="28">
        <f t="shared" si="1"/>
        <v>109.93159057437407</v>
      </c>
      <c r="L66" s="28">
        <f t="shared" si="2"/>
        <v>0.65876288659793814</v>
      </c>
      <c r="M66" s="89">
        <v>100</v>
      </c>
      <c r="N66" s="19">
        <v>0</v>
      </c>
      <c r="O66" s="22">
        <f t="shared" si="3"/>
        <v>109.93159057437407</v>
      </c>
      <c r="P66">
        <v>2.0000000000000001E-4</v>
      </c>
      <c r="Q66" s="87">
        <f t="shared" ref="Q66:Q77" si="5">K66*0.2</f>
        <v>21.986318114874816</v>
      </c>
      <c r="R66" s="66"/>
      <c r="S66" s="67"/>
      <c r="T66" s="69"/>
      <c r="U66" s="71"/>
      <c r="V66" s="22">
        <f t="shared" ref="V66:V70" si="6">L66</f>
        <v>0.65876288659793814</v>
      </c>
      <c r="W66">
        <v>2.0000000000000001E-4</v>
      </c>
      <c r="X66" s="87">
        <f t="shared" ref="X66:X77" si="7">V66*0.2</f>
        <v>0.13175257731958764</v>
      </c>
      <c r="Y66" s="67"/>
      <c r="Z66" s="67"/>
      <c r="AA66" s="69"/>
      <c r="AB66" s="136"/>
    </row>
    <row r="67" spans="2:28" x14ac:dyDescent="0.2">
      <c r="C67" s="5" t="s">
        <v>21</v>
      </c>
      <c r="D67" s="2">
        <v>4</v>
      </c>
      <c r="E67" s="14">
        <v>87322</v>
      </c>
      <c r="F67" s="5">
        <v>351</v>
      </c>
      <c r="G67" s="19">
        <v>0.5</v>
      </c>
      <c r="H67" s="28">
        <f>+(E67+377.68)/1086.4</f>
        <v>80.725036818851237</v>
      </c>
      <c r="I67" s="28">
        <f t="shared" si="4"/>
        <v>0.6707290132547864</v>
      </c>
      <c r="J67" s="39">
        <v>1</v>
      </c>
      <c r="K67" s="28">
        <f t="shared" si="1"/>
        <v>80.725036818851237</v>
      </c>
      <c r="L67" s="28">
        <f t="shared" si="2"/>
        <v>0.6707290132547864</v>
      </c>
      <c r="M67" s="89">
        <v>100</v>
      </c>
      <c r="N67" s="19">
        <v>4</v>
      </c>
      <c r="O67" s="22">
        <f t="shared" si="3"/>
        <v>80.725036818851237</v>
      </c>
      <c r="P67">
        <v>2.0000000000000001E-4</v>
      </c>
      <c r="Q67" s="87">
        <f>K67*0.2</f>
        <v>16.145007363770247</v>
      </c>
      <c r="R67" s="66">
        <f>AVERAGE(Q67,Q68)</f>
        <v>16.787036082474224</v>
      </c>
      <c r="S67" s="67">
        <f>STDEV(Q67:Q68)</f>
        <v>0.90796572142418386</v>
      </c>
      <c r="T67" s="69">
        <f t="shared" ref="T67:T76" si="8">S67/R67*100</f>
        <v>5.4087315769345734</v>
      </c>
      <c r="U67" s="71">
        <f>R67/20*100</f>
        <v>83.93518041237111</v>
      </c>
      <c r="V67" s="22">
        <f t="shared" si="6"/>
        <v>0.6707290132547864</v>
      </c>
      <c r="W67">
        <v>2.0000000000000001E-4</v>
      </c>
      <c r="X67" s="87">
        <f t="shared" si="7"/>
        <v>0.1341458026509573</v>
      </c>
      <c r="Y67" s="67">
        <f>AVERAGE(X67,X68)</f>
        <v>0.12816273932253314</v>
      </c>
      <c r="Z67" s="67">
        <f>STDEV(X67:X68)</f>
        <v>8.4613293035945385E-3</v>
      </c>
      <c r="AA67" s="69">
        <f>Z67/Y67*100</f>
        <v>6.6020197042611874</v>
      </c>
      <c r="AB67" s="136">
        <f>Y67/R67*100</f>
        <v>0.76346258322715999</v>
      </c>
    </row>
    <row r="68" spans="2:28" x14ac:dyDescent="0.2">
      <c r="C68" s="5" t="s">
        <v>22</v>
      </c>
      <c r="D68" s="2">
        <v>4</v>
      </c>
      <c r="E68" s="14">
        <v>94297</v>
      </c>
      <c r="F68" s="5">
        <v>286</v>
      </c>
      <c r="G68" s="19">
        <v>0.4</v>
      </c>
      <c r="H68" s="28">
        <f t="shared" si="4"/>
        <v>87.145324005890998</v>
      </c>
      <c r="I68" s="28">
        <f>+(F68+377.68)/1086.4</f>
        <v>0.61089837997054497</v>
      </c>
      <c r="J68" s="39">
        <v>1</v>
      </c>
      <c r="K68" s="28">
        <f t="shared" si="1"/>
        <v>87.145324005890998</v>
      </c>
      <c r="L68" s="28">
        <f t="shared" si="2"/>
        <v>0.61089837997054497</v>
      </c>
      <c r="M68" s="89">
        <v>100</v>
      </c>
      <c r="N68" s="19">
        <v>4</v>
      </c>
      <c r="O68" s="22">
        <f t="shared" si="3"/>
        <v>87.145324005890998</v>
      </c>
      <c r="P68">
        <v>2.0000000000000001E-4</v>
      </c>
      <c r="Q68" s="87">
        <f t="shared" si="5"/>
        <v>17.4290648011782</v>
      </c>
      <c r="R68" s="66"/>
      <c r="S68" s="67"/>
      <c r="T68" s="69"/>
      <c r="U68" s="71"/>
      <c r="V68" s="22">
        <f t="shared" si="6"/>
        <v>0.61089837997054497</v>
      </c>
      <c r="W68">
        <v>2.0000000000000001E-4</v>
      </c>
      <c r="X68" s="87">
        <f t="shared" si="7"/>
        <v>0.122179675994109</v>
      </c>
      <c r="Y68" s="67"/>
      <c r="Z68" s="67"/>
      <c r="AA68" s="69"/>
      <c r="AB68" s="136"/>
    </row>
    <row r="69" spans="2:28" x14ac:dyDescent="0.2">
      <c r="C69" s="5" t="s">
        <v>21</v>
      </c>
      <c r="D69" s="2">
        <v>20</v>
      </c>
      <c r="E69" s="14">
        <v>98942</v>
      </c>
      <c r="F69" s="7">
        <v>2139</v>
      </c>
      <c r="G69" s="25">
        <v>3.2</v>
      </c>
      <c r="H69" s="28">
        <f>+(E69+377.68)/1086.4</f>
        <v>91.420913107511026</v>
      </c>
      <c r="I69" s="28">
        <f>+(F69+377.68)/1086.4</f>
        <v>2.3165316642120763</v>
      </c>
      <c r="J69" s="39">
        <v>1</v>
      </c>
      <c r="K69" s="28">
        <f t="shared" si="1"/>
        <v>91.420913107511026</v>
      </c>
      <c r="L69" s="28">
        <f>+J69*I69</f>
        <v>2.3165316642120763</v>
      </c>
      <c r="M69" s="89">
        <v>100</v>
      </c>
      <c r="N69" s="19">
        <v>20</v>
      </c>
      <c r="O69" s="22">
        <f t="shared" si="3"/>
        <v>91.420913107511026</v>
      </c>
      <c r="P69">
        <v>2.0000000000000001E-4</v>
      </c>
      <c r="Q69" s="87">
        <f>K69*0.2</f>
        <v>18.284182621502207</v>
      </c>
      <c r="R69" s="66">
        <f>AVERAGE(Q69,Q70)</f>
        <v>18.768442562592046</v>
      </c>
      <c r="S69" s="67">
        <f>STDEV(Q69:Q70)</f>
        <v>0.68484697640324599</v>
      </c>
      <c r="T69" s="69">
        <f t="shared" si="8"/>
        <v>3.6489281096143551</v>
      </c>
      <c r="U69" s="71">
        <f>R69/20*100</f>
        <v>93.842212812960241</v>
      </c>
      <c r="V69" s="22">
        <f t="shared" si="6"/>
        <v>2.3165316642120763</v>
      </c>
      <c r="W69">
        <v>2.0000000000000001E-4</v>
      </c>
      <c r="X69" s="87">
        <f t="shared" si="7"/>
        <v>0.46330633284241529</v>
      </c>
      <c r="Y69" s="67">
        <f>AVERAGE(X69,X70)</f>
        <v>0.48475331369661262</v>
      </c>
      <c r="Z69" s="67">
        <f>STDEV(X69:X70)</f>
        <v>3.0330611195961969E-2</v>
      </c>
      <c r="AA69" s="69">
        <f>Z69/Y69*100</f>
        <v>6.2569167324856432</v>
      </c>
      <c r="AB69" s="136">
        <f>Y69/R69*100</f>
        <v>2.5828105453075216</v>
      </c>
    </row>
    <row r="70" spans="2:28" x14ac:dyDescent="0.2">
      <c r="C70" s="5" t="s">
        <v>22</v>
      </c>
      <c r="D70" s="5">
        <v>20</v>
      </c>
      <c r="E70" s="7">
        <v>104203</v>
      </c>
      <c r="F70" s="7">
        <v>2372</v>
      </c>
      <c r="G70" s="25">
        <v>3.4</v>
      </c>
      <c r="H70" s="28">
        <f t="shared" si="4"/>
        <v>96.263512518409414</v>
      </c>
      <c r="I70" s="28">
        <f>+(F70+377.68)/1086.4</f>
        <v>2.5310014727540495</v>
      </c>
      <c r="J70" s="39">
        <v>1</v>
      </c>
      <c r="K70" s="28">
        <f t="shared" si="1"/>
        <v>96.263512518409414</v>
      </c>
      <c r="L70" s="28">
        <f t="shared" si="2"/>
        <v>2.5310014727540495</v>
      </c>
      <c r="M70" s="89">
        <v>100</v>
      </c>
      <c r="N70" s="19">
        <v>20</v>
      </c>
      <c r="O70" s="22">
        <f t="shared" si="3"/>
        <v>96.263512518409414</v>
      </c>
      <c r="P70">
        <v>2.0000000000000001E-4</v>
      </c>
      <c r="Q70" s="87">
        <f>K70*0.2</f>
        <v>19.252702503681885</v>
      </c>
      <c r="R70" s="66"/>
      <c r="S70" s="67"/>
      <c r="T70" s="69"/>
      <c r="U70" s="71"/>
      <c r="V70" s="22">
        <f t="shared" si="6"/>
        <v>2.5310014727540495</v>
      </c>
      <c r="W70">
        <v>2.0000000000000001E-4</v>
      </c>
      <c r="X70" s="87">
        <f t="shared" si="7"/>
        <v>0.50620029455080995</v>
      </c>
      <c r="Y70" s="67"/>
      <c r="Z70" s="67"/>
      <c r="AA70" s="69"/>
      <c r="AB70" s="136"/>
    </row>
    <row r="71" spans="2:28" x14ac:dyDescent="0.2">
      <c r="C71" s="5"/>
      <c r="D71" s="5"/>
      <c r="E71" s="23" t="s">
        <v>80</v>
      </c>
      <c r="F71" s="56"/>
      <c r="G71" s="57"/>
      <c r="H71" s="28"/>
      <c r="I71" s="28"/>
      <c r="J71" s="39"/>
      <c r="K71" s="28"/>
      <c r="L71" s="28"/>
      <c r="M71" s="89"/>
      <c r="N71" s="19"/>
      <c r="O71" s="22"/>
      <c r="Q71" s="67"/>
      <c r="R71" s="66"/>
      <c r="S71" s="67"/>
      <c r="T71" s="69"/>
      <c r="U71" s="71"/>
      <c r="V71" s="22"/>
      <c r="X71" s="87"/>
      <c r="Y71" s="67"/>
      <c r="Z71" s="67"/>
      <c r="AA71" s="69"/>
      <c r="AB71" s="136"/>
    </row>
    <row r="72" spans="2:28" x14ac:dyDescent="0.2">
      <c r="B72" s="59" t="s">
        <v>101</v>
      </c>
      <c r="C72" s="5" t="s">
        <v>23</v>
      </c>
      <c r="D72" s="5">
        <v>0</v>
      </c>
      <c r="E72" s="7">
        <v>96882</v>
      </c>
      <c r="F72" s="5" t="s">
        <v>25</v>
      </c>
      <c r="G72" s="25" t="s">
        <v>25</v>
      </c>
      <c r="H72" s="28">
        <f t="shared" ref="H72:H77" si="9">+(E72+377.68)/1086.4</f>
        <v>89.524742268041223</v>
      </c>
      <c r="I72" s="28"/>
      <c r="J72" s="39">
        <v>10</v>
      </c>
      <c r="K72" s="28">
        <f t="shared" ref="K72:K77" si="10">+J72*H72</f>
        <v>895.24742268041223</v>
      </c>
      <c r="L72" s="28"/>
      <c r="M72" s="89">
        <v>1000</v>
      </c>
      <c r="N72" s="19">
        <v>0</v>
      </c>
      <c r="O72" s="22">
        <f t="shared" ref="O72:O77" si="11">K72</f>
        <v>895.24742268041223</v>
      </c>
      <c r="P72">
        <v>2.0000000000000001E-4</v>
      </c>
      <c r="Q72" s="87">
        <f>K72*0.2</f>
        <v>179.04948453608245</v>
      </c>
      <c r="R72" s="66">
        <f>AVERAGE(Q72,Q73)</f>
        <v>177.12017673048598</v>
      </c>
      <c r="S72" s="67">
        <f>STDEV(Q72:Q73)</f>
        <v>2.7284532646667965</v>
      </c>
      <c r="T72" s="69">
        <f t="shared" si="8"/>
        <v>1.5404531064908169</v>
      </c>
      <c r="U72" s="71">
        <f>R72/200*100</f>
        <v>88.56008836524299</v>
      </c>
      <c r="V72" s="22">
        <f t="shared" ref="V72:V77" si="12">L72</f>
        <v>0</v>
      </c>
      <c r="W72">
        <v>2.0000000000000001E-4</v>
      </c>
      <c r="X72" s="87">
        <f t="shared" si="7"/>
        <v>0</v>
      </c>
      <c r="Y72" s="67">
        <f>AVERAGE(X72,X73)</f>
        <v>0</v>
      </c>
      <c r="Z72" s="67">
        <f>STDEV(X72:X73)</f>
        <v>0</v>
      </c>
      <c r="AA72" s="69">
        <v>0</v>
      </c>
      <c r="AB72" s="136">
        <f>Y72/R72*100</f>
        <v>0</v>
      </c>
    </row>
    <row r="73" spans="2:28" x14ac:dyDescent="0.2">
      <c r="C73" s="5" t="s">
        <v>24</v>
      </c>
      <c r="D73" s="2">
        <v>0</v>
      </c>
      <c r="E73" s="14">
        <v>94786</v>
      </c>
      <c r="F73" s="5" t="s">
        <v>25</v>
      </c>
      <c r="G73" s="25" t="s">
        <v>25</v>
      </c>
      <c r="H73" s="28">
        <f t="shared" si="9"/>
        <v>87.595434462444757</v>
      </c>
      <c r="I73" s="28"/>
      <c r="J73" s="39">
        <v>10</v>
      </c>
      <c r="K73" s="28">
        <f t="shared" si="10"/>
        <v>875.95434462444757</v>
      </c>
      <c r="L73" s="28"/>
      <c r="M73" s="89">
        <v>1000</v>
      </c>
      <c r="N73" s="19">
        <v>0</v>
      </c>
      <c r="O73" s="22">
        <f t="shared" si="11"/>
        <v>875.95434462444757</v>
      </c>
      <c r="P73">
        <v>2.0000000000000001E-4</v>
      </c>
      <c r="Q73" s="87">
        <f>K73*0.2</f>
        <v>175.19086892488951</v>
      </c>
      <c r="R73" s="66"/>
      <c r="S73" s="67"/>
      <c r="T73" s="69"/>
      <c r="U73" s="71"/>
      <c r="V73" s="22">
        <f t="shared" si="12"/>
        <v>0</v>
      </c>
      <c r="W73">
        <v>2.0000000000000001E-4</v>
      </c>
      <c r="X73" s="87">
        <f t="shared" si="7"/>
        <v>0</v>
      </c>
      <c r="Y73" s="67"/>
      <c r="Z73" s="67"/>
      <c r="AA73" s="69"/>
      <c r="AB73" s="136"/>
    </row>
    <row r="74" spans="2:28" x14ac:dyDescent="0.2">
      <c r="C74" s="5" t="s">
        <v>23</v>
      </c>
      <c r="D74" s="2">
        <v>4</v>
      </c>
      <c r="E74" s="14">
        <v>113311</v>
      </c>
      <c r="F74" s="5" t="s">
        <v>25</v>
      </c>
      <c r="G74" s="25" t="s">
        <v>25</v>
      </c>
      <c r="H74" s="28">
        <f t="shared" si="9"/>
        <v>104.64716494845359</v>
      </c>
      <c r="I74" s="28"/>
      <c r="J74" s="39">
        <v>10</v>
      </c>
      <c r="K74" s="28">
        <f t="shared" si="10"/>
        <v>1046.4716494845359</v>
      </c>
      <c r="L74" s="28"/>
      <c r="M74" s="89">
        <v>1000</v>
      </c>
      <c r="N74" s="19">
        <v>4</v>
      </c>
      <c r="O74" s="22">
        <f t="shared" si="11"/>
        <v>1046.4716494845359</v>
      </c>
      <c r="P74">
        <v>2.0000000000000001E-4</v>
      </c>
      <c r="Q74" s="87">
        <f t="shared" si="5"/>
        <v>209.29432989690719</v>
      </c>
      <c r="R74" s="66">
        <f>AVERAGE(Q74,Q75)</f>
        <v>206.15460235640646</v>
      </c>
      <c r="S74" s="67">
        <f>STDEV(Q74:Q75)</f>
        <v>4.4402452699324524</v>
      </c>
      <c r="T74" s="69">
        <f t="shared" si="8"/>
        <v>2.153842416894491</v>
      </c>
      <c r="U74" s="71">
        <f>R74/200*100</f>
        <v>103.07730117820321</v>
      </c>
      <c r="V74" s="22">
        <f t="shared" si="12"/>
        <v>0</v>
      </c>
      <c r="W74">
        <v>2.0000000000000001E-4</v>
      </c>
      <c r="X74" s="87">
        <f t="shared" si="7"/>
        <v>0</v>
      </c>
      <c r="Y74" s="67">
        <f>AVERAGE(X74,X75)</f>
        <v>0</v>
      </c>
      <c r="Z74" s="67">
        <f>STDEV(X74:X75)</f>
        <v>0</v>
      </c>
      <c r="AA74" s="69">
        <v>0</v>
      </c>
      <c r="AB74" s="136">
        <f>Y74/R74*100</f>
        <v>0</v>
      </c>
    </row>
    <row r="75" spans="2:28" x14ac:dyDescent="0.2">
      <c r="C75" s="5" t="s">
        <v>24</v>
      </c>
      <c r="D75" s="2">
        <v>4</v>
      </c>
      <c r="E75" s="14">
        <v>109900</v>
      </c>
      <c r="F75" s="5" t="s">
        <v>25</v>
      </c>
      <c r="G75" s="25" t="s">
        <v>25</v>
      </c>
      <c r="H75" s="28">
        <f t="shared" si="9"/>
        <v>101.50743740795286</v>
      </c>
      <c r="I75" s="28"/>
      <c r="J75" s="39">
        <v>10</v>
      </c>
      <c r="K75" s="28">
        <f t="shared" si="10"/>
        <v>1015.0743740795286</v>
      </c>
      <c r="L75" s="28"/>
      <c r="M75" s="89">
        <v>1000</v>
      </c>
      <c r="N75" s="19">
        <v>4</v>
      </c>
      <c r="O75" s="22">
        <f t="shared" si="11"/>
        <v>1015.0743740795286</v>
      </c>
      <c r="P75">
        <v>2.0000000000000001E-4</v>
      </c>
      <c r="Q75" s="87">
        <f t="shared" si="5"/>
        <v>203.01487481590573</v>
      </c>
      <c r="R75" s="66"/>
      <c r="S75" s="67"/>
      <c r="T75" s="69"/>
      <c r="U75" s="71"/>
      <c r="V75" s="22">
        <f t="shared" si="12"/>
        <v>0</v>
      </c>
      <c r="W75">
        <v>2.0000000000000001E-4</v>
      </c>
      <c r="X75" s="87">
        <f t="shared" si="7"/>
        <v>0</v>
      </c>
      <c r="Y75" s="67"/>
      <c r="Z75" s="67"/>
      <c r="AA75" s="69"/>
      <c r="AB75" s="136"/>
    </row>
    <row r="76" spans="2:28" x14ac:dyDescent="0.2">
      <c r="C76" s="5" t="s">
        <v>23</v>
      </c>
      <c r="D76" s="2">
        <v>20</v>
      </c>
      <c r="E76" s="14">
        <v>105101</v>
      </c>
      <c r="F76" s="7">
        <v>359</v>
      </c>
      <c r="G76" s="19">
        <v>0.3</v>
      </c>
      <c r="H76" s="28">
        <f t="shared" si="9"/>
        <v>97.090095729013242</v>
      </c>
      <c r="I76" s="28">
        <f>+(F76+377.68)/1086.4</f>
        <v>0.67809278350515467</v>
      </c>
      <c r="J76" s="39">
        <v>10</v>
      </c>
      <c r="K76" s="28">
        <f t="shared" si="10"/>
        <v>970.9009572901324</v>
      </c>
      <c r="L76" s="28">
        <f>+J76*I76</f>
        <v>6.7809278350515463</v>
      </c>
      <c r="M76" s="89">
        <v>1000</v>
      </c>
      <c r="N76" s="19">
        <v>20</v>
      </c>
      <c r="O76" s="22">
        <f t="shared" si="11"/>
        <v>970.9009572901324</v>
      </c>
      <c r="P76">
        <v>2.0000000000000001E-4</v>
      </c>
      <c r="Q76" s="87">
        <f t="shared" si="5"/>
        <v>194.18019145802648</v>
      </c>
      <c r="R76" s="66">
        <f>AVERAGE(Q76,Q77)</f>
        <v>190.09053755522825</v>
      </c>
      <c r="S76" s="67">
        <f>STDEV(Q76:Q77)</f>
        <v>5.7836440147493002</v>
      </c>
      <c r="T76" s="69">
        <f t="shared" si="8"/>
        <v>3.0425733385434506</v>
      </c>
      <c r="U76" s="71">
        <f>R76/200*100</f>
        <v>95.045268777614126</v>
      </c>
      <c r="V76" s="22">
        <f t="shared" si="12"/>
        <v>6.7809278350515463</v>
      </c>
      <c r="W76">
        <v>2.0000000000000001E-4</v>
      </c>
      <c r="X76" s="87">
        <f t="shared" si="7"/>
        <v>1.3561855670103093</v>
      </c>
      <c r="Y76" s="67">
        <f>AVERAGE(X76,X77)</f>
        <v>1.4068114874815907</v>
      </c>
      <c r="Z76" s="67">
        <f>STDEV(X76:X77)</f>
        <v>7.1595863338107787E-2</v>
      </c>
      <c r="AA76" s="69">
        <f>Z76/Y76*100</f>
        <v>5.0892293654976761</v>
      </c>
      <c r="AB76" s="136">
        <f>Y76/R76*100</f>
        <v>0.74007444324937033</v>
      </c>
    </row>
    <row r="77" spans="2:28" x14ac:dyDescent="0.2">
      <c r="C77" s="6" t="s">
        <v>24</v>
      </c>
      <c r="D77" s="3">
        <v>20</v>
      </c>
      <c r="E77" s="15">
        <v>100658</v>
      </c>
      <c r="F77" s="8">
        <v>414</v>
      </c>
      <c r="G77" s="26">
        <v>0.4</v>
      </c>
      <c r="H77" s="28">
        <f t="shared" si="9"/>
        <v>93.00044182621501</v>
      </c>
      <c r="I77" s="28">
        <f>+(F77+377.68)/1086.4</f>
        <v>0.7287187039764359</v>
      </c>
      <c r="J77" s="39">
        <v>10</v>
      </c>
      <c r="K77" s="28">
        <f t="shared" si="10"/>
        <v>930.00441826215012</v>
      </c>
      <c r="L77" s="28">
        <f>+J77*I77</f>
        <v>7.2871870397643592</v>
      </c>
      <c r="M77" s="89">
        <v>1000</v>
      </c>
      <c r="N77" s="19">
        <v>20</v>
      </c>
      <c r="O77" s="22">
        <f t="shared" si="11"/>
        <v>930.00441826215012</v>
      </c>
      <c r="P77">
        <v>2.0000000000000001E-4</v>
      </c>
      <c r="Q77" s="87">
        <f t="shared" si="5"/>
        <v>186.00088365243005</v>
      </c>
      <c r="R77" s="38"/>
      <c r="V77" s="22">
        <f t="shared" si="12"/>
        <v>7.2871870397643592</v>
      </c>
      <c r="W77">
        <v>2.0000000000000001E-4</v>
      </c>
      <c r="X77" s="87">
        <f t="shared" si="7"/>
        <v>1.457437407952872</v>
      </c>
    </row>
    <row r="79" spans="2:28" x14ac:dyDescent="0.2">
      <c r="D79" s="50" t="s">
        <v>79</v>
      </c>
      <c r="E79" s="50"/>
      <c r="F79" s="50"/>
      <c r="G79" s="50"/>
      <c r="H79" s="50"/>
      <c r="I79" s="50"/>
      <c r="J79" s="50"/>
      <c r="K79" s="50"/>
      <c r="L79" s="50"/>
      <c r="M79" s="50"/>
      <c r="N79" s="50"/>
      <c r="O79" s="41"/>
      <c r="P79" s="41"/>
    </row>
    <row r="80" spans="2:28" ht="15" x14ac:dyDescent="0.25">
      <c r="D80" s="160" t="s">
        <v>138</v>
      </c>
      <c r="E80" s="160"/>
      <c r="F80" s="160"/>
      <c r="G80" s="160"/>
      <c r="H80" s="160"/>
      <c r="I80" s="160"/>
      <c r="J80" s="160"/>
      <c r="K80" s="160"/>
      <c r="L80" s="160"/>
      <c r="M80" s="160"/>
      <c r="N80" s="160"/>
      <c r="O80" s="160"/>
      <c r="P80" s="161"/>
      <c r="Q80" s="161"/>
    </row>
    <row r="81" spans="1:26" ht="15" x14ac:dyDescent="0.25">
      <c r="D81" s="160" t="s">
        <v>135</v>
      </c>
      <c r="E81" s="160"/>
      <c r="F81" s="160"/>
      <c r="G81" s="160"/>
      <c r="H81" s="160"/>
      <c r="I81" s="160"/>
      <c r="J81" s="160"/>
      <c r="K81" s="160"/>
      <c r="L81" s="160"/>
      <c r="M81" s="160"/>
      <c r="N81" s="160"/>
      <c r="O81" s="160"/>
      <c r="P81" s="161"/>
      <c r="Q81" s="161"/>
    </row>
    <row r="82" spans="1:26" ht="15" x14ac:dyDescent="0.25">
      <c r="D82" s="177" t="s">
        <v>139</v>
      </c>
      <c r="E82" s="160"/>
      <c r="F82" s="160"/>
      <c r="G82" s="160"/>
      <c r="H82" s="160"/>
      <c r="I82" s="160"/>
      <c r="J82" s="160"/>
      <c r="K82" s="160"/>
      <c r="L82" s="160"/>
      <c r="M82" s="160"/>
      <c r="N82" s="160"/>
      <c r="O82" s="160"/>
      <c r="P82" s="161"/>
      <c r="Q82" s="161"/>
    </row>
    <row r="83" spans="1:26" x14ac:dyDescent="0.2">
      <c r="O83" s="61" t="s">
        <v>84</v>
      </c>
      <c r="P83" s="61"/>
      <c r="Q83" s="58"/>
      <c r="R83" s="58"/>
      <c r="S83" s="41"/>
      <c r="T83" s="41"/>
      <c r="U83" s="41"/>
    </row>
    <row r="84" spans="1:26" ht="18.75" thickBot="1" x14ac:dyDescent="0.3">
      <c r="A84" s="171" t="s">
        <v>137</v>
      </c>
      <c r="B84" s="175" t="s">
        <v>146</v>
      </c>
      <c r="C84" s="151"/>
      <c r="D84" s="167"/>
      <c r="E84" s="167"/>
      <c r="F84" s="167"/>
      <c r="G84" s="167"/>
      <c r="H84" s="167"/>
      <c r="I84" s="167"/>
      <c r="J84" s="58"/>
      <c r="K84" s="58"/>
      <c r="L84" s="58"/>
      <c r="O84" s="62" t="s">
        <v>65</v>
      </c>
      <c r="P84" s="62" t="s">
        <v>63</v>
      </c>
      <c r="Q84" s="64" t="s">
        <v>86</v>
      </c>
      <c r="R84" s="62"/>
      <c r="S84" s="41"/>
      <c r="T84" s="41"/>
      <c r="U84" s="63"/>
    </row>
    <row r="85" spans="1:26" ht="15.75" x14ac:dyDescent="0.25">
      <c r="O85" s="62">
        <v>0</v>
      </c>
      <c r="P85" s="62">
        <v>0.12</v>
      </c>
      <c r="Q85" s="62">
        <v>0.6</v>
      </c>
      <c r="R85" s="62"/>
      <c r="S85" s="41"/>
      <c r="T85" s="120"/>
      <c r="U85" s="121" t="s">
        <v>99</v>
      </c>
      <c r="V85" s="121"/>
      <c r="W85" s="121"/>
      <c r="X85" s="122"/>
      <c r="Y85" s="122"/>
      <c r="Z85" s="123"/>
    </row>
    <row r="86" spans="1:26" ht="18.75" x14ac:dyDescent="0.2">
      <c r="O86" s="62">
        <v>4</v>
      </c>
      <c r="P86" s="62">
        <v>0.13</v>
      </c>
      <c r="Q86" s="62">
        <v>0.8</v>
      </c>
      <c r="R86" s="70" t="s">
        <v>126</v>
      </c>
      <c r="T86" s="124"/>
      <c r="U86" s="125"/>
      <c r="V86" s="125"/>
      <c r="W86" s="126" t="s">
        <v>98</v>
      </c>
      <c r="X86" s="125"/>
      <c r="Y86" s="127"/>
      <c r="Z86" s="128"/>
    </row>
    <row r="87" spans="1:26" x14ac:dyDescent="0.2">
      <c r="O87" s="62">
        <v>20</v>
      </c>
      <c r="P87" s="62">
        <v>0.48</v>
      </c>
      <c r="Q87" s="62">
        <v>2.6</v>
      </c>
      <c r="R87" s="62"/>
      <c r="S87" s="41"/>
      <c r="T87" s="124"/>
      <c r="U87" s="127"/>
      <c r="V87" s="127"/>
      <c r="W87" s="127"/>
      <c r="X87" s="127"/>
      <c r="Y87" s="127"/>
      <c r="Z87" s="128"/>
    </row>
    <row r="88" spans="1:26" ht="15.75" x14ac:dyDescent="0.25">
      <c r="O88" s="58"/>
      <c r="P88" s="58"/>
      <c r="Q88" s="58"/>
      <c r="R88" s="58"/>
      <c r="S88" s="41"/>
      <c r="T88" s="124"/>
      <c r="U88" s="129" t="s">
        <v>100</v>
      </c>
      <c r="V88" s="130">
        <f>(R69+Y69)/R65*100</f>
        <v>93.22843495363864</v>
      </c>
      <c r="W88" s="127"/>
      <c r="X88" s="127"/>
      <c r="Y88" s="127"/>
      <c r="Z88" s="128"/>
    </row>
    <row r="89" spans="1:26" ht="15.75" x14ac:dyDescent="0.25">
      <c r="O89" s="58"/>
      <c r="P89" s="58"/>
      <c r="Q89" s="58"/>
      <c r="R89" s="58"/>
      <c r="S89" s="41"/>
      <c r="T89" s="124"/>
      <c r="U89" s="131" t="s">
        <v>101</v>
      </c>
      <c r="V89" s="130">
        <f>(R76+Y76)/R72*100</f>
        <v>108.11718494053946</v>
      </c>
      <c r="W89" s="127"/>
      <c r="X89" s="127"/>
      <c r="Y89" s="127"/>
      <c r="Z89" s="128"/>
    </row>
    <row r="90" spans="1:26" x14ac:dyDescent="0.2">
      <c r="O90" s="61" t="s">
        <v>85</v>
      </c>
      <c r="P90" s="61"/>
      <c r="Q90" s="58"/>
      <c r="R90" s="58"/>
      <c r="S90" s="41"/>
      <c r="T90" s="124"/>
      <c r="U90" s="127"/>
      <c r="V90" s="127"/>
      <c r="W90" s="127"/>
      <c r="X90" s="127"/>
      <c r="Y90" s="127"/>
      <c r="Z90" s="128"/>
    </row>
    <row r="91" spans="1:26" ht="13.5" thickBot="1" x14ac:dyDescent="0.25">
      <c r="O91" s="62" t="s">
        <v>65</v>
      </c>
      <c r="P91" s="62" t="s">
        <v>63</v>
      </c>
      <c r="Q91" s="64" t="s">
        <v>89</v>
      </c>
      <c r="R91" s="62"/>
      <c r="S91" s="41"/>
      <c r="T91" s="132"/>
      <c r="U91" s="133"/>
      <c r="V91" s="134"/>
      <c r="W91" s="134"/>
      <c r="X91" s="134"/>
      <c r="Y91" s="134"/>
      <c r="Z91" s="135"/>
    </row>
    <row r="92" spans="1:26" x14ac:dyDescent="0.2">
      <c r="O92" s="62">
        <v>0</v>
      </c>
      <c r="P92" s="62">
        <v>0</v>
      </c>
      <c r="Q92" s="62">
        <v>0</v>
      </c>
      <c r="R92" s="62"/>
      <c r="S92" s="41"/>
      <c r="T92" s="41"/>
      <c r="U92" s="63"/>
    </row>
    <row r="93" spans="1:26" x14ac:dyDescent="0.2">
      <c r="O93" s="62">
        <v>4</v>
      </c>
      <c r="P93" s="62">
        <v>0</v>
      </c>
      <c r="Q93" s="62">
        <v>0</v>
      </c>
      <c r="R93" s="62"/>
      <c r="S93" s="41"/>
      <c r="T93" s="41"/>
      <c r="U93" s="63"/>
    </row>
    <row r="94" spans="1:26" x14ac:dyDescent="0.2">
      <c r="O94" s="62">
        <v>20</v>
      </c>
      <c r="P94" s="62">
        <v>1.41</v>
      </c>
      <c r="Q94" s="62">
        <v>0.74</v>
      </c>
      <c r="R94" s="62"/>
      <c r="S94" s="41"/>
      <c r="T94" s="41"/>
      <c r="U94" s="63"/>
    </row>
    <row r="95" spans="1:26" x14ac:dyDescent="0.2">
      <c r="O95" s="58"/>
      <c r="P95" s="58"/>
      <c r="Q95" s="58"/>
      <c r="R95" s="58"/>
      <c r="S95" s="41"/>
      <c r="T95" s="41"/>
      <c r="U95" s="41"/>
    </row>
    <row r="156" spans="15:15" x14ac:dyDescent="0.2">
      <c r="O156" s="41"/>
    </row>
    <row r="157" spans="15:15" x14ac:dyDescent="0.2">
      <c r="O157" s="63"/>
    </row>
    <row r="158" spans="15:15" x14ac:dyDescent="0.2">
      <c r="O158" s="63"/>
    </row>
    <row r="159" spans="15:15" x14ac:dyDescent="0.2">
      <c r="O159" s="63"/>
    </row>
    <row r="160" spans="15:15" x14ac:dyDescent="0.2">
      <c r="O160" s="41"/>
    </row>
  </sheetData>
  <phoneticPr fontId="2" type="noConversion"/>
  <pageMargins left="0.75" right="0.75" top="1" bottom="1" header="0.5" footer="0.5"/>
  <pageSetup scale="65" orientation="landscape" r:id="rId1"/>
  <headerFooter alignWithMargins="0"/>
  <drawing r:id="rId2"/>
  <legacyDrawing r:id="rId3"/>
  <oleObjects>
    <mc:AlternateContent xmlns:mc="http://schemas.openxmlformats.org/markup-compatibility/2006">
      <mc:Choice Requires="x14">
        <oleObject progId="PowerPoint.Slide.12" shapeId="1091" r:id="rId4">
          <objectPr defaultSize="0" autoPict="0" r:id="rId5">
            <anchor moveWithCells="1" sizeWithCells="1">
              <from>
                <xdr:col>0</xdr:col>
                <xdr:colOff>514350</xdr:colOff>
                <xdr:row>86</xdr:row>
                <xdr:rowOff>85725</xdr:rowOff>
              </from>
              <to>
                <xdr:col>13</xdr:col>
                <xdr:colOff>781050</xdr:colOff>
                <xdr:row>130</xdr:row>
                <xdr:rowOff>76200</xdr:rowOff>
              </to>
            </anchor>
          </objectPr>
        </oleObject>
      </mc:Choice>
      <mc:Fallback>
        <oleObject progId="PowerPoint.Slide.12" shapeId="109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
  <sheetViews>
    <sheetView topLeftCell="C1" workbookViewId="0">
      <selection activeCell="AD65" sqref="AD65"/>
    </sheetView>
  </sheetViews>
  <sheetFormatPr defaultRowHeight="12.75" x14ac:dyDescent="0.2"/>
  <cols>
    <col min="1" max="1" width="13.140625" customWidth="1"/>
    <col min="3" max="3" width="11.28515625" customWidth="1"/>
    <col min="4" max="4" width="17.85546875" customWidth="1"/>
    <col min="5" max="5" width="13.5703125" customWidth="1"/>
    <col min="6" max="6" width="16.7109375" customWidth="1"/>
    <col min="7" max="7" width="16.5703125" customWidth="1"/>
    <col min="8" max="9" width="12.5703125" customWidth="1"/>
    <col min="10" max="10" width="16.85546875" customWidth="1"/>
    <col min="11" max="11" width="18.7109375" customWidth="1"/>
    <col min="13" max="13" width="17.28515625" customWidth="1"/>
    <col min="16" max="16" width="8" customWidth="1"/>
    <col min="17" max="17" width="13.42578125" customWidth="1"/>
    <col min="18" max="18" width="21.7109375" customWidth="1"/>
    <col min="19" max="19" width="16.7109375" customWidth="1"/>
    <col min="20" max="20" width="16.42578125" customWidth="1"/>
    <col min="21" max="21" width="15.28515625" customWidth="1"/>
    <col min="22" max="22" width="13.28515625" customWidth="1"/>
    <col min="23" max="23" width="16.42578125" style="41" customWidth="1"/>
    <col min="24" max="24" width="18.7109375" customWidth="1"/>
    <col min="25" max="25" width="15.7109375" customWidth="1"/>
    <col min="26" max="26" width="16.7109375" customWidth="1"/>
    <col min="27" max="27" width="14.140625" customWidth="1"/>
    <col min="28" max="28" width="12.28515625" customWidth="1"/>
    <col min="29" max="29" width="15" customWidth="1"/>
    <col min="30" max="30" width="21.28515625" customWidth="1"/>
    <col min="31" max="31" width="10.7109375" customWidth="1"/>
  </cols>
  <sheetData>
    <row r="1" spans="1:23" ht="15.75" x14ac:dyDescent="0.25">
      <c r="A1" s="74" t="s">
        <v>124</v>
      </c>
      <c r="B1" s="75"/>
      <c r="C1" s="75"/>
      <c r="D1" s="75"/>
    </row>
    <row r="2" spans="1:23" x14ac:dyDescent="0.2">
      <c r="A2" s="65" t="s">
        <v>93</v>
      </c>
      <c r="B2" s="41"/>
      <c r="C2" s="41"/>
      <c r="D2" s="41"/>
      <c r="E2" s="41"/>
      <c r="F2" s="41"/>
      <c r="G2" s="41"/>
      <c r="H2" s="41"/>
      <c r="I2" s="41"/>
      <c r="J2" s="41"/>
    </row>
    <row r="3" spans="1:23" x14ac:dyDescent="0.2">
      <c r="A3" s="1" t="s">
        <v>125</v>
      </c>
    </row>
    <row r="4" spans="1:23" ht="15" x14ac:dyDescent="0.25">
      <c r="A4" s="163" t="s">
        <v>132</v>
      </c>
      <c r="B4" s="159"/>
      <c r="C4" s="159"/>
      <c r="D4" s="159"/>
      <c r="E4" s="159"/>
      <c r="F4" s="159"/>
      <c r="G4" s="159"/>
      <c r="H4" s="159"/>
    </row>
    <row r="5" spans="1:23" ht="15" x14ac:dyDescent="0.25">
      <c r="A5" s="76" t="s">
        <v>113</v>
      </c>
      <c r="B5" s="79"/>
    </row>
    <row r="6" spans="1:23" x14ac:dyDescent="0.2">
      <c r="A6" t="s">
        <v>121</v>
      </c>
    </row>
    <row r="7" spans="1:23" x14ac:dyDescent="0.2">
      <c r="A7" s="77" t="s">
        <v>114</v>
      </c>
      <c r="B7" s="41"/>
    </row>
    <row r="8" spans="1:23" ht="15.75" x14ac:dyDescent="0.25">
      <c r="A8" s="76" t="s">
        <v>94</v>
      </c>
      <c r="B8" s="79"/>
      <c r="C8" s="80"/>
      <c r="D8" s="80"/>
      <c r="N8" s="167" t="s">
        <v>136</v>
      </c>
      <c r="O8" s="167"/>
      <c r="P8" s="167"/>
      <c r="Q8" s="167"/>
      <c r="R8" s="167" t="s">
        <v>93</v>
      </c>
      <c r="S8" s="167"/>
      <c r="T8" s="167"/>
      <c r="U8" s="167"/>
      <c r="V8" s="58"/>
      <c r="W8" s="58"/>
    </row>
    <row r="9" spans="1:23" ht="18" x14ac:dyDescent="0.25">
      <c r="A9" s="65" t="s">
        <v>115</v>
      </c>
      <c r="B9" s="65"/>
      <c r="M9" s="171" t="s">
        <v>137</v>
      </c>
      <c r="N9" s="167" t="s">
        <v>144</v>
      </c>
      <c r="O9" s="167"/>
      <c r="P9" s="167"/>
      <c r="Q9" s="167"/>
      <c r="R9" s="167"/>
      <c r="S9" s="167"/>
      <c r="T9" s="167"/>
      <c r="U9" s="167"/>
      <c r="V9" s="58"/>
      <c r="W9" s="58"/>
    </row>
    <row r="10" spans="1:23" ht="18" x14ac:dyDescent="0.25">
      <c r="A10" s="65" t="s">
        <v>130</v>
      </c>
      <c r="B10" s="65"/>
      <c r="M10" s="171" t="s">
        <v>137</v>
      </c>
      <c r="N10" s="172" t="s">
        <v>146</v>
      </c>
      <c r="O10" s="173"/>
      <c r="P10" s="174"/>
      <c r="Q10" s="174"/>
      <c r="R10" s="174"/>
      <c r="S10" s="174"/>
      <c r="T10" s="174"/>
      <c r="U10" s="174"/>
      <c r="V10" s="161"/>
      <c r="W10" s="161"/>
    </row>
    <row r="11" spans="1:23" ht="15.75" x14ac:dyDescent="0.25">
      <c r="A11" s="65" t="s">
        <v>127</v>
      </c>
      <c r="B11" s="65"/>
      <c r="N11" s="175" t="s">
        <v>147</v>
      </c>
      <c r="O11" s="151"/>
      <c r="P11" s="167"/>
      <c r="Q11" s="167"/>
      <c r="R11" s="167"/>
      <c r="S11" s="167"/>
      <c r="T11" s="167"/>
      <c r="U11" s="176"/>
      <c r="W11"/>
    </row>
    <row r="12" spans="1:23" x14ac:dyDescent="0.2">
      <c r="A12" s="65" t="s">
        <v>148</v>
      </c>
    </row>
    <row r="13" spans="1:23" x14ac:dyDescent="0.2">
      <c r="A13" s="1" t="s">
        <v>4</v>
      </c>
      <c r="B13" t="s">
        <v>0</v>
      </c>
      <c r="D13" s="1" t="s">
        <v>4</v>
      </c>
      <c r="E13" t="s">
        <v>78</v>
      </c>
      <c r="H13" s="1" t="s">
        <v>4</v>
      </c>
      <c r="I13" t="s">
        <v>116</v>
      </c>
    </row>
    <row r="14" spans="1:23" x14ac:dyDescent="0.2">
      <c r="A14" s="1" t="s">
        <v>5</v>
      </c>
      <c r="B14" t="s">
        <v>1</v>
      </c>
      <c r="D14" s="1" t="s">
        <v>5</v>
      </c>
      <c r="E14" t="s">
        <v>28</v>
      </c>
      <c r="H14" s="1" t="s">
        <v>5</v>
      </c>
      <c r="I14" t="s">
        <v>117</v>
      </c>
    </row>
    <row r="15" spans="1:23" x14ac:dyDescent="0.2">
      <c r="A15" s="65" t="s">
        <v>96</v>
      </c>
      <c r="B15" s="41"/>
      <c r="C15" s="41"/>
      <c r="D15" s="41"/>
      <c r="E15" s="41"/>
      <c r="F15" s="41"/>
      <c r="G15" s="41"/>
      <c r="H15" s="41"/>
      <c r="I15" s="41"/>
    </row>
    <row r="16" spans="1:23" x14ac:dyDescent="0.2">
      <c r="A16" s="68" t="s">
        <v>122</v>
      </c>
    </row>
    <row r="17" spans="1:19" x14ac:dyDescent="0.2">
      <c r="A17" s="65" t="s">
        <v>119</v>
      </c>
    </row>
    <row r="18" spans="1:19" ht="15" x14ac:dyDescent="0.25">
      <c r="A18" s="162" t="s">
        <v>141</v>
      </c>
      <c r="B18" s="178"/>
      <c r="C18" s="178"/>
      <c r="D18" s="178"/>
      <c r="E18" s="178"/>
      <c r="F18" s="178"/>
      <c r="G18" s="178"/>
      <c r="H18" s="178"/>
      <c r="I18" s="178"/>
      <c r="J18" s="178"/>
      <c r="K18" s="178"/>
      <c r="L18" s="178"/>
      <c r="M18" s="178"/>
      <c r="N18" s="178"/>
      <c r="O18" s="178"/>
      <c r="P18" s="178"/>
      <c r="Q18" s="178"/>
      <c r="R18" s="178"/>
    </row>
    <row r="19" spans="1:19" ht="15" x14ac:dyDescent="0.25">
      <c r="A19" s="162" t="s">
        <v>118</v>
      </c>
      <c r="B19" s="178"/>
      <c r="C19" s="178"/>
      <c r="D19" s="178"/>
      <c r="E19" s="178"/>
      <c r="F19" s="178"/>
      <c r="G19" s="178"/>
      <c r="H19" s="178"/>
      <c r="I19" s="178"/>
      <c r="J19" s="178"/>
      <c r="K19" s="178"/>
      <c r="L19" s="178"/>
      <c r="M19" s="178"/>
      <c r="N19" s="178"/>
      <c r="O19" s="178"/>
      <c r="P19" s="178"/>
      <c r="Q19" s="178"/>
      <c r="R19" s="178"/>
    </row>
    <row r="20" spans="1:19" x14ac:dyDescent="0.2">
      <c r="A20" s="68"/>
      <c r="B20" s="78"/>
      <c r="C20" s="78"/>
      <c r="D20" s="78"/>
      <c r="E20" s="78"/>
      <c r="F20" s="78"/>
      <c r="G20" s="78"/>
    </row>
    <row r="21" spans="1:19" x14ac:dyDescent="0.2">
      <c r="A21" s="68"/>
      <c r="B21" s="78"/>
      <c r="C21" s="78"/>
      <c r="D21" s="78"/>
      <c r="E21" s="78"/>
      <c r="F21" s="78"/>
      <c r="G21" s="78"/>
    </row>
    <row r="22" spans="1:19" x14ac:dyDescent="0.2">
      <c r="A22" s="49" t="s">
        <v>97</v>
      </c>
      <c r="B22" s="50"/>
      <c r="C22" s="50"/>
      <c r="D22" s="50"/>
      <c r="E22" s="50"/>
      <c r="F22" s="50"/>
      <c r="G22" s="50"/>
      <c r="H22" s="50"/>
    </row>
    <row r="23" spans="1:19" x14ac:dyDescent="0.2">
      <c r="A23" s="1" t="s">
        <v>4</v>
      </c>
      <c r="B23" t="s">
        <v>78</v>
      </c>
    </row>
    <row r="24" spans="1:19" x14ac:dyDescent="0.2">
      <c r="A24" s="1" t="s">
        <v>5</v>
      </c>
      <c r="B24" t="s">
        <v>28</v>
      </c>
      <c r="E24" s="1" t="s">
        <v>3</v>
      </c>
      <c r="F24" t="s">
        <v>45</v>
      </c>
      <c r="H24" s="1" t="s">
        <v>6</v>
      </c>
      <c r="I24" t="s">
        <v>27</v>
      </c>
    </row>
    <row r="26" spans="1:19" x14ac:dyDescent="0.2">
      <c r="F26" s="49" t="s">
        <v>103</v>
      </c>
      <c r="G26" s="50"/>
      <c r="H26" s="50"/>
      <c r="I26" s="50"/>
      <c r="J26" s="50"/>
      <c r="K26" s="50"/>
    </row>
    <row r="28" spans="1:19" x14ac:dyDescent="0.2">
      <c r="E28" s="9" t="s">
        <v>8</v>
      </c>
      <c r="F28" s="10" t="s">
        <v>9</v>
      </c>
      <c r="G28" s="30" t="s">
        <v>11</v>
      </c>
      <c r="H28" s="9" t="s">
        <v>30</v>
      </c>
    </row>
    <row r="29" spans="1:19" x14ac:dyDescent="0.2">
      <c r="E29" s="12" t="s">
        <v>26</v>
      </c>
      <c r="F29" s="12" t="s">
        <v>10</v>
      </c>
      <c r="G29" s="31" t="s">
        <v>10</v>
      </c>
      <c r="H29" s="12" t="s">
        <v>31</v>
      </c>
      <c r="S29">
        <v>444</v>
      </c>
    </row>
    <row r="30" spans="1:19" x14ac:dyDescent="0.2">
      <c r="E30" s="5"/>
      <c r="F30" s="4"/>
      <c r="G30" s="19"/>
      <c r="H30" s="5"/>
    </row>
    <row r="31" spans="1:19" x14ac:dyDescent="0.2">
      <c r="E31" s="5">
        <v>0.5</v>
      </c>
      <c r="F31" s="5" t="s">
        <v>29</v>
      </c>
      <c r="G31" t="s">
        <v>29</v>
      </c>
      <c r="H31" s="5" t="s">
        <v>42</v>
      </c>
    </row>
    <row r="32" spans="1:19" x14ac:dyDescent="0.2">
      <c r="E32" s="5">
        <v>1</v>
      </c>
      <c r="F32" s="5">
        <v>100</v>
      </c>
      <c r="G32" s="19">
        <v>142</v>
      </c>
      <c r="H32" s="36">
        <f t="shared" ref="H32:H37" si="0">+(F32+G32)/2</f>
        <v>121</v>
      </c>
    </row>
    <row r="33" spans="2:9" x14ac:dyDescent="0.2">
      <c r="E33" s="5">
        <v>5</v>
      </c>
      <c r="F33" s="7">
        <v>434</v>
      </c>
      <c r="G33" s="32">
        <v>841</v>
      </c>
      <c r="H33" s="36">
        <f t="shared" si="0"/>
        <v>637.5</v>
      </c>
    </row>
    <row r="34" spans="2:9" x14ac:dyDescent="0.2">
      <c r="E34" s="5">
        <v>10</v>
      </c>
      <c r="F34" s="7">
        <v>893</v>
      </c>
      <c r="G34" s="32">
        <v>2073</v>
      </c>
      <c r="H34" s="36">
        <f t="shared" si="0"/>
        <v>1483</v>
      </c>
    </row>
    <row r="35" spans="2:9" x14ac:dyDescent="0.2">
      <c r="E35" s="5">
        <v>50</v>
      </c>
      <c r="F35" s="7">
        <v>4997</v>
      </c>
      <c r="G35" s="32">
        <v>8454</v>
      </c>
      <c r="H35" s="36">
        <f t="shared" si="0"/>
        <v>6725.5</v>
      </c>
      <c r="I35" s="34"/>
    </row>
    <row r="36" spans="2:9" x14ac:dyDescent="0.2">
      <c r="E36" s="5">
        <v>75</v>
      </c>
      <c r="F36" s="7">
        <v>7722</v>
      </c>
      <c r="G36" s="32">
        <v>13403</v>
      </c>
      <c r="H36" s="36">
        <f t="shared" si="0"/>
        <v>10562.5</v>
      </c>
    </row>
    <row r="37" spans="2:9" x14ac:dyDescent="0.2">
      <c r="E37" s="6">
        <v>100</v>
      </c>
      <c r="F37" s="8">
        <v>11380</v>
      </c>
      <c r="G37" s="33">
        <v>16335</v>
      </c>
      <c r="H37" s="21">
        <f t="shared" si="0"/>
        <v>13857.5</v>
      </c>
    </row>
    <row r="42" spans="2:9" x14ac:dyDescent="0.2">
      <c r="E42" s="1"/>
    </row>
    <row r="43" spans="2:9" ht="15" x14ac:dyDescent="0.25">
      <c r="B43" s="160" t="s">
        <v>140</v>
      </c>
      <c r="C43" s="160"/>
      <c r="D43" s="160"/>
      <c r="E43" s="160"/>
      <c r="F43" s="19"/>
      <c r="G43" s="19"/>
      <c r="H43" s="19"/>
    </row>
    <row r="44" spans="2:9" x14ac:dyDescent="0.2">
      <c r="E44" s="29"/>
      <c r="F44" s="29"/>
      <c r="G44" s="51"/>
      <c r="H44" s="51"/>
    </row>
    <row r="45" spans="2:9" x14ac:dyDescent="0.2">
      <c r="E45" s="19"/>
      <c r="F45" s="19"/>
      <c r="G45" s="52"/>
      <c r="H45" s="19"/>
    </row>
    <row r="46" spans="2:9" x14ac:dyDescent="0.2">
      <c r="E46" s="19"/>
      <c r="F46" s="32"/>
      <c r="G46" s="52"/>
      <c r="H46" s="53"/>
    </row>
    <row r="47" spans="2:9" x14ac:dyDescent="0.2">
      <c r="E47" s="19"/>
      <c r="F47" s="19"/>
      <c r="G47" s="52"/>
      <c r="H47" s="53"/>
    </row>
    <row r="48" spans="2:9" x14ac:dyDescent="0.2">
      <c r="E48" s="19"/>
      <c r="F48" s="32"/>
      <c r="G48" s="52"/>
      <c r="H48" s="53"/>
    </row>
    <row r="51" spans="3:31" x14ac:dyDescent="0.2">
      <c r="P51" s="155"/>
      <c r="Q51" s="156"/>
      <c r="R51" s="19"/>
      <c r="S51" s="19"/>
      <c r="T51" s="117"/>
      <c r="U51" s="117"/>
      <c r="V51" s="117"/>
      <c r="W51" s="117"/>
      <c r="X51" s="157"/>
      <c r="Y51" s="117"/>
      <c r="Z51" s="117"/>
      <c r="AA51" s="117"/>
      <c r="AB51" s="117"/>
      <c r="AC51" s="117"/>
      <c r="AD51" s="41"/>
      <c r="AE51" s="41"/>
    </row>
    <row r="52" spans="3:31" x14ac:dyDescent="0.2">
      <c r="F52" s="1" t="s">
        <v>77</v>
      </c>
      <c r="P52" s="19"/>
      <c r="Q52" s="19"/>
      <c r="R52" s="19"/>
      <c r="S52" s="19"/>
      <c r="T52" s="156"/>
      <c r="U52" s="156"/>
      <c r="V52" s="155"/>
      <c r="W52" s="156"/>
      <c r="X52" s="117"/>
      <c r="Y52" s="117"/>
      <c r="Z52" s="117"/>
      <c r="AA52" s="156"/>
      <c r="AB52" s="156"/>
      <c r="AC52" s="155"/>
      <c r="AD52" s="158"/>
      <c r="AE52" s="41"/>
    </row>
    <row r="53" spans="3:31" ht="15" x14ac:dyDescent="0.25">
      <c r="I53" s="180" t="s">
        <v>142</v>
      </c>
      <c r="J53" s="180" t="s">
        <v>143</v>
      </c>
      <c r="K53" s="27" t="s">
        <v>34</v>
      </c>
      <c r="L53" s="16" t="s">
        <v>35</v>
      </c>
      <c r="M53" s="16" t="s">
        <v>35</v>
      </c>
      <c r="N53" s="16" t="s">
        <v>36</v>
      </c>
      <c r="O53" s="16" t="s">
        <v>37</v>
      </c>
      <c r="AE53" s="41"/>
    </row>
    <row r="54" spans="3:31" x14ac:dyDescent="0.2">
      <c r="D54" s="16" t="s">
        <v>13</v>
      </c>
      <c r="E54" s="17" t="s">
        <v>14</v>
      </c>
      <c r="F54" s="17" t="s">
        <v>76</v>
      </c>
      <c r="G54" s="40" t="s">
        <v>75</v>
      </c>
      <c r="H54" s="17" t="s">
        <v>74</v>
      </c>
      <c r="I54" s="27" t="s">
        <v>43</v>
      </c>
      <c r="J54" s="40" t="s">
        <v>67</v>
      </c>
      <c r="K54" s="27" t="s">
        <v>41</v>
      </c>
      <c r="L54" s="27" t="s">
        <v>43</v>
      </c>
      <c r="M54" s="17" t="s">
        <v>73</v>
      </c>
      <c r="N54" s="27" t="s">
        <v>44</v>
      </c>
      <c r="O54" s="55" t="s">
        <v>45</v>
      </c>
      <c r="P54" s="60" t="s">
        <v>104</v>
      </c>
      <c r="AE54" s="41"/>
    </row>
    <row r="55" spans="3:31" x14ac:dyDescent="0.2">
      <c r="D55" s="5"/>
      <c r="E55" s="2"/>
      <c r="F55" s="2"/>
      <c r="G55" s="18"/>
      <c r="H55" s="2" t="s">
        <v>71</v>
      </c>
      <c r="I55" s="39" t="s">
        <v>60</v>
      </c>
      <c r="J55" s="179" t="s">
        <v>38</v>
      </c>
      <c r="K55" s="39"/>
      <c r="L55" s="28"/>
      <c r="M55" s="28"/>
      <c r="N55" s="28"/>
      <c r="O55" s="54"/>
      <c r="AE55" s="41"/>
    </row>
    <row r="56" spans="3:31" x14ac:dyDescent="0.2">
      <c r="D56" s="5" t="s">
        <v>17</v>
      </c>
      <c r="E56" s="2">
        <v>0</v>
      </c>
      <c r="F56" s="2" t="s">
        <v>19</v>
      </c>
      <c r="G56" s="18" t="s">
        <v>19</v>
      </c>
      <c r="H56" s="2" t="s">
        <v>19</v>
      </c>
      <c r="I56" s="39" t="s">
        <v>40</v>
      </c>
      <c r="J56" s="179" t="s">
        <v>46</v>
      </c>
      <c r="K56" s="39"/>
      <c r="L56" s="28"/>
      <c r="M56" s="28"/>
      <c r="N56" s="28"/>
      <c r="O56" s="28"/>
      <c r="AE56" s="41"/>
    </row>
    <row r="57" spans="3:31" x14ac:dyDescent="0.2">
      <c r="D57" s="5" t="s">
        <v>18</v>
      </c>
      <c r="E57" s="2">
        <v>0</v>
      </c>
      <c r="F57" s="2" t="s">
        <v>19</v>
      </c>
      <c r="G57" s="18" t="s">
        <v>19</v>
      </c>
      <c r="H57" s="2" t="s">
        <v>19</v>
      </c>
      <c r="I57" s="39"/>
      <c r="J57" s="179" t="s">
        <v>40</v>
      </c>
      <c r="K57" s="39"/>
      <c r="L57" s="28"/>
      <c r="M57" s="28"/>
      <c r="N57" s="28"/>
      <c r="O57" s="28"/>
      <c r="AE57" s="41"/>
    </row>
    <row r="58" spans="3:31" x14ac:dyDescent="0.2">
      <c r="D58" s="5" t="s">
        <v>17</v>
      </c>
      <c r="E58" s="2">
        <v>4</v>
      </c>
      <c r="F58" s="2" t="s">
        <v>19</v>
      </c>
      <c r="G58" s="18" t="s">
        <v>19</v>
      </c>
      <c r="H58" s="2" t="s">
        <v>19</v>
      </c>
      <c r="I58" s="39"/>
      <c r="J58" s="28"/>
      <c r="K58" s="39"/>
      <c r="L58" s="28"/>
      <c r="M58" s="28"/>
      <c r="N58" s="28"/>
      <c r="O58" s="28"/>
      <c r="AE58" s="41"/>
    </row>
    <row r="59" spans="3:31" x14ac:dyDescent="0.2">
      <c r="D59" s="5" t="s">
        <v>18</v>
      </c>
      <c r="E59" s="2">
        <v>4</v>
      </c>
      <c r="F59" s="2" t="s">
        <v>19</v>
      </c>
      <c r="G59" s="18" t="s">
        <v>19</v>
      </c>
      <c r="H59" s="2" t="s">
        <v>19</v>
      </c>
      <c r="I59" s="39"/>
      <c r="J59" s="28"/>
      <c r="K59" s="39"/>
      <c r="L59" s="28"/>
      <c r="M59" s="28"/>
      <c r="N59" s="28"/>
      <c r="O59" s="28"/>
      <c r="AE59" s="41"/>
    </row>
    <row r="60" spans="3:31" x14ac:dyDescent="0.2">
      <c r="D60" s="5" t="s">
        <v>17</v>
      </c>
      <c r="E60" s="2">
        <v>20</v>
      </c>
      <c r="F60" s="2" t="s">
        <v>19</v>
      </c>
      <c r="G60" s="18" t="s">
        <v>19</v>
      </c>
      <c r="H60" s="2" t="s">
        <v>19</v>
      </c>
      <c r="I60" s="39"/>
      <c r="J60" s="28"/>
      <c r="K60" s="39"/>
      <c r="L60" s="28"/>
      <c r="M60" s="28"/>
      <c r="N60" s="28"/>
      <c r="O60" s="28"/>
      <c r="AE60" s="41"/>
    </row>
    <row r="61" spans="3:31" x14ac:dyDescent="0.2">
      <c r="C61" s="2"/>
      <c r="D61" s="5" t="s">
        <v>18</v>
      </c>
      <c r="E61" s="5">
        <v>20</v>
      </c>
      <c r="F61" s="2" t="s">
        <v>19</v>
      </c>
      <c r="G61" s="18" t="s">
        <v>19</v>
      </c>
      <c r="H61" s="5" t="s">
        <v>19</v>
      </c>
      <c r="I61" s="39"/>
      <c r="J61" s="28"/>
      <c r="K61" s="39"/>
      <c r="L61" s="28"/>
      <c r="M61" s="28"/>
      <c r="N61" s="28"/>
      <c r="O61" s="28"/>
      <c r="Q61" s="138" t="s">
        <v>35</v>
      </c>
      <c r="X61" s="138" t="s">
        <v>35</v>
      </c>
      <c r="AE61" s="41"/>
    </row>
    <row r="62" spans="3:31" x14ac:dyDescent="0.2">
      <c r="C62" s="2"/>
      <c r="D62" s="2"/>
      <c r="E62" s="5"/>
      <c r="F62" s="2"/>
      <c r="G62" s="18"/>
      <c r="H62" s="5"/>
      <c r="I62" s="39"/>
      <c r="J62" s="28"/>
      <c r="K62" s="39"/>
      <c r="L62" s="28"/>
      <c r="M62" s="28"/>
      <c r="N62" s="28"/>
      <c r="O62" s="28"/>
      <c r="Q62" s="58" t="s">
        <v>56</v>
      </c>
      <c r="R62" t="s">
        <v>52</v>
      </c>
      <c r="S62" t="s">
        <v>57</v>
      </c>
      <c r="T62" s="61" t="s">
        <v>55</v>
      </c>
      <c r="U62" s="61" t="s">
        <v>90</v>
      </c>
      <c r="V62" s="70" t="s">
        <v>91</v>
      </c>
      <c r="X62" s="58" t="s">
        <v>58</v>
      </c>
      <c r="Y62" t="s">
        <v>52</v>
      </c>
      <c r="Z62" t="s">
        <v>59</v>
      </c>
      <c r="AA62" s="58" t="s">
        <v>55</v>
      </c>
      <c r="AB62" s="64" t="s">
        <v>92</v>
      </c>
      <c r="AC62" s="64" t="s">
        <v>91</v>
      </c>
      <c r="AD62" s="72" t="s">
        <v>128</v>
      </c>
      <c r="AE62" s="65"/>
    </row>
    <row r="63" spans="3:31" x14ac:dyDescent="0.2">
      <c r="D63" s="5" t="s">
        <v>21</v>
      </c>
      <c r="E63" s="5">
        <v>0</v>
      </c>
      <c r="F63" s="14">
        <v>8239</v>
      </c>
      <c r="G63" s="41">
        <v>288</v>
      </c>
      <c r="H63" s="5">
        <v>3.4</v>
      </c>
      <c r="I63" s="46">
        <f t="shared" ref="I63:I68" si="1">+(F63+18.482)/139</f>
        <v>59.406345323741007</v>
      </c>
      <c r="J63" s="35">
        <f t="shared" ref="J63:J68" si="2">+(G63+18.482)/139</f>
        <v>2.2049064748201435</v>
      </c>
      <c r="K63" s="39">
        <v>1</v>
      </c>
      <c r="L63" s="28">
        <f t="shared" ref="L63:L68" si="3">+K63*I63</f>
        <v>59.406345323741007</v>
      </c>
      <c r="M63" s="28">
        <f t="shared" ref="M63:M68" si="4">+K63*J63</f>
        <v>2.2049064748201435</v>
      </c>
      <c r="N63" s="28">
        <v>100</v>
      </c>
      <c r="O63" s="88">
        <f t="shared" ref="O63:O68" si="5">+L63/N63*100</f>
        <v>59.406345323741007</v>
      </c>
      <c r="P63" s="19">
        <v>0</v>
      </c>
      <c r="Q63" s="22">
        <f>L63</f>
        <v>59.406345323741007</v>
      </c>
      <c r="R63">
        <v>2.0000000000000001E-4</v>
      </c>
      <c r="S63" s="87">
        <f t="shared" ref="S63:S68" si="6">Q63*0.2</f>
        <v>11.881269064748203</v>
      </c>
      <c r="T63" s="67">
        <f>AVERAGE(S63,S64)</f>
        <v>12.356808633093525</v>
      </c>
      <c r="U63" s="67">
        <f>STDEV(S63:S64)</f>
        <v>0.67251450699900217</v>
      </c>
      <c r="V63" s="69">
        <f>U63/T63*100</f>
        <v>5.4424611318969518</v>
      </c>
      <c r="X63" s="48">
        <f t="shared" ref="X63:X68" si="7">M63</f>
        <v>2.2049064748201435</v>
      </c>
      <c r="Y63">
        <v>2.0000000000000001E-4</v>
      </c>
      <c r="Z63" s="87">
        <f>X63*0.2</f>
        <v>0.44098129496402871</v>
      </c>
      <c r="AA63" s="37">
        <f>AVERAGE(Z63,Z64)</f>
        <v>0.44961438848920859</v>
      </c>
      <c r="AB63" s="37">
        <f>STDEV(Z63:Z64)</f>
        <v>1.2209037948544738E-2</v>
      </c>
      <c r="AC63" s="22">
        <f>AB63/AA63*100</f>
        <v>2.7154464494718393</v>
      </c>
      <c r="AD63" s="137">
        <f>AA63/T63*100</f>
        <v>3.638596354766463</v>
      </c>
    </row>
    <row r="64" spans="3:31" x14ac:dyDescent="0.2">
      <c r="D64" s="5" t="s">
        <v>22</v>
      </c>
      <c r="E64" s="2">
        <v>0</v>
      </c>
      <c r="F64" s="14">
        <v>8900</v>
      </c>
      <c r="G64" s="42">
        <v>300</v>
      </c>
      <c r="H64" s="2">
        <v>3.1</v>
      </c>
      <c r="I64" s="47">
        <f t="shared" si="1"/>
        <v>64.161741007194237</v>
      </c>
      <c r="J64" s="35">
        <f t="shared" si="2"/>
        <v>2.2912374100719424</v>
      </c>
      <c r="K64" s="39">
        <v>1</v>
      </c>
      <c r="L64" s="28">
        <f t="shared" si="3"/>
        <v>64.161741007194237</v>
      </c>
      <c r="M64" s="28">
        <f t="shared" si="4"/>
        <v>2.2912374100719424</v>
      </c>
      <c r="N64" s="28">
        <v>100</v>
      </c>
      <c r="O64" s="88">
        <f t="shared" si="5"/>
        <v>64.161741007194237</v>
      </c>
      <c r="P64" s="19">
        <v>0</v>
      </c>
      <c r="Q64" s="22">
        <f t="shared" ref="Q64:Q74" si="8">L64</f>
        <v>64.161741007194237</v>
      </c>
      <c r="R64">
        <v>2.0000000000000001E-4</v>
      </c>
      <c r="S64" s="87">
        <f t="shared" si="6"/>
        <v>12.832348201438847</v>
      </c>
      <c r="T64" s="67"/>
      <c r="U64" s="67"/>
      <c r="V64" s="69"/>
      <c r="X64" s="48">
        <f t="shared" si="7"/>
        <v>2.2912374100719424</v>
      </c>
      <c r="Y64">
        <v>2.0000000000000001E-4</v>
      </c>
      <c r="Z64" s="87">
        <f t="shared" ref="Z64:Z73" si="9">X64*0.2</f>
        <v>0.45824748201438847</v>
      </c>
      <c r="AA64" s="37"/>
      <c r="AB64" s="37"/>
      <c r="AC64" s="22"/>
      <c r="AD64" s="137"/>
    </row>
    <row r="65" spans="3:30" x14ac:dyDescent="0.2">
      <c r="D65" s="5" t="s">
        <v>21</v>
      </c>
      <c r="E65" s="2">
        <v>4</v>
      </c>
      <c r="F65" s="14">
        <v>6278</v>
      </c>
      <c r="G65" s="42">
        <v>323</v>
      </c>
      <c r="H65" s="2">
        <v>5.0999999999999996</v>
      </c>
      <c r="I65" s="47">
        <f t="shared" si="1"/>
        <v>45.298431654676257</v>
      </c>
      <c r="J65" s="35">
        <f t="shared" si="2"/>
        <v>2.4567050359712228</v>
      </c>
      <c r="K65" s="39">
        <v>1</v>
      </c>
      <c r="L65" s="28">
        <f t="shared" si="3"/>
        <v>45.298431654676257</v>
      </c>
      <c r="M65" s="28">
        <f t="shared" si="4"/>
        <v>2.4567050359712228</v>
      </c>
      <c r="N65" s="28">
        <v>100</v>
      </c>
      <c r="O65" s="88">
        <f t="shared" si="5"/>
        <v>45.298431654676257</v>
      </c>
      <c r="P65" s="19">
        <v>4</v>
      </c>
      <c r="Q65" s="22">
        <f t="shared" si="8"/>
        <v>45.298431654676257</v>
      </c>
      <c r="R65">
        <v>2.0000000000000001E-4</v>
      </c>
      <c r="S65" s="87">
        <f t="shared" si="6"/>
        <v>9.0596863309352518</v>
      </c>
      <c r="T65" s="67">
        <f>AVERAGE(S65,S66)</f>
        <v>9.1625640287769787</v>
      </c>
      <c r="U65" s="67">
        <f>STDEV(S65:S66)</f>
        <v>0.14549103555349155</v>
      </c>
      <c r="V65" s="69">
        <f t="shared" ref="V65:V74" si="10">U65/T65*100</f>
        <v>1.5878856081828845</v>
      </c>
      <c r="X65" s="48">
        <f t="shared" si="7"/>
        <v>2.4567050359712228</v>
      </c>
      <c r="Y65">
        <v>2.0000000000000001E-4</v>
      </c>
      <c r="Z65" s="87">
        <f t="shared" si="9"/>
        <v>0.49134100719424456</v>
      </c>
      <c r="AA65" s="37">
        <f>AVERAGE(Z65,Z66)</f>
        <v>0.50501007194244596</v>
      </c>
      <c r="AB65" s="37">
        <f t="shared" ref="AB65:AB74" si="11">STDEV(Z65:Z66)</f>
        <v>1.9330976751862471E-2</v>
      </c>
      <c r="AC65" s="22">
        <f>AB65/AA65*100</f>
        <v>3.8278398443636479</v>
      </c>
      <c r="AD65" s="137">
        <f>AA65/T65*100</f>
        <v>5.5116675895126575</v>
      </c>
    </row>
    <row r="66" spans="3:30" x14ac:dyDescent="0.2">
      <c r="D66" s="5" t="s">
        <v>22</v>
      </c>
      <c r="E66" s="2">
        <v>4</v>
      </c>
      <c r="F66" s="14">
        <v>6421</v>
      </c>
      <c r="G66" s="42">
        <v>342</v>
      </c>
      <c r="H66" s="2">
        <v>5.3</v>
      </c>
      <c r="I66" s="47">
        <f t="shared" si="1"/>
        <v>46.327208633093527</v>
      </c>
      <c r="J66" s="35">
        <f t="shared" si="2"/>
        <v>2.5933956834532372</v>
      </c>
      <c r="K66" s="39">
        <v>1</v>
      </c>
      <c r="L66" s="28">
        <f t="shared" si="3"/>
        <v>46.327208633093527</v>
      </c>
      <c r="M66" s="28">
        <f t="shared" si="4"/>
        <v>2.5933956834532372</v>
      </c>
      <c r="N66" s="28">
        <v>100</v>
      </c>
      <c r="O66" s="88">
        <f t="shared" si="5"/>
        <v>46.327208633093527</v>
      </c>
      <c r="P66" s="19">
        <v>4</v>
      </c>
      <c r="Q66" s="22">
        <f t="shared" si="8"/>
        <v>46.327208633093527</v>
      </c>
      <c r="R66">
        <v>2.0000000000000001E-4</v>
      </c>
      <c r="S66" s="87">
        <f t="shared" si="6"/>
        <v>9.2654417266187057</v>
      </c>
      <c r="T66" s="67"/>
      <c r="U66" s="67"/>
      <c r="V66" s="69"/>
      <c r="X66" s="48">
        <f t="shared" si="7"/>
        <v>2.5933956834532372</v>
      </c>
      <c r="Y66">
        <v>2.0000000000000001E-4</v>
      </c>
      <c r="Z66" s="87">
        <f t="shared" si="9"/>
        <v>0.51867913669064747</v>
      </c>
      <c r="AA66" s="37"/>
      <c r="AB66" s="37"/>
      <c r="AC66" s="22"/>
      <c r="AD66" s="137"/>
    </row>
    <row r="67" spans="3:30" x14ac:dyDescent="0.2">
      <c r="D67" s="5" t="s">
        <v>21</v>
      </c>
      <c r="E67" s="2">
        <v>20</v>
      </c>
      <c r="F67" s="14">
        <v>6401</v>
      </c>
      <c r="G67" s="43">
        <v>3344</v>
      </c>
      <c r="H67" s="2">
        <v>52.2</v>
      </c>
      <c r="I67" s="47">
        <f t="shared" si="1"/>
        <v>46.183323741007193</v>
      </c>
      <c r="J67" s="35">
        <f t="shared" si="2"/>
        <v>24.19051798561151</v>
      </c>
      <c r="K67" s="39">
        <v>1</v>
      </c>
      <c r="L67" s="28">
        <f t="shared" si="3"/>
        <v>46.183323741007193</v>
      </c>
      <c r="M67" s="28">
        <f t="shared" si="4"/>
        <v>24.19051798561151</v>
      </c>
      <c r="N67" s="28">
        <v>100</v>
      </c>
      <c r="O67" s="88">
        <f t="shared" si="5"/>
        <v>46.183323741007193</v>
      </c>
      <c r="P67" s="19">
        <v>20</v>
      </c>
      <c r="Q67" s="22">
        <f t="shared" si="8"/>
        <v>46.183323741007193</v>
      </c>
      <c r="R67">
        <v>2.0000000000000001E-4</v>
      </c>
      <c r="S67" s="87">
        <f t="shared" si="6"/>
        <v>9.2366647482014397</v>
      </c>
      <c r="T67" s="67">
        <f>AVERAGE(S67,S68)</f>
        <v>8.4158014388489217</v>
      </c>
      <c r="U67" s="67">
        <v>0.16</v>
      </c>
      <c r="V67" s="69">
        <f t="shared" si="10"/>
        <v>1.9011855396374959</v>
      </c>
      <c r="X67" s="48">
        <f t="shared" si="7"/>
        <v>24.19051798561151</v>
      </c>
      <c r="Y67">
        <v>2.0000000000000001E-4</v>
      </c>
      <c r="Z67" s="87">
        <f t="shared" si="9"/>
        <v>4.8381035971223021</v>
      </c>
      <c r="AA67" s="37">
        <f>AVERAGE(Z67,Z68)</f>
        <v>4.3158014388489203</v>
      </c>
      <c r="AB67" s="37">
        <f t="shared" si="11"/>
        <v>0.73864679588696081</v>
      </c>
      <c r="AC67" s="22">
        <f>AB67/AA67*100</f>
        <v>17.114939284231003</v>
      </c>
      <c r="AD67" s="137">
        <f>AA67/T67*100</f>
        <v>51.282120546789159</v>
      </c>
    </row>
    <row r="68" spans="3:30" x14ac:dyDescent="0.2">
      <c r="C68" s="2"/>
      <c r="D68" s="5" t="s">
        <v>22</v>
      </c>
      <c r="E68" s="5">
        <v>20</v>
      </c>
      <c r="F68" s="14">
        <v>5260</v>
      </c>
      <c r="G68" s="43">
        <v>2618</v>
      </c>
      <c r="H68" s="2">
        <v>49.7</v>
      </c>
      <c r="I68" s="47">
        <f t="shared" si="1"/>
        <v>37.974690647482014</v>
      </c>
      <c r="J68" s="35">
        <f t="shared" si="2"/>
        <v>18.967496402877696</v>
      </c>
      <c r="K68" s="39">
        <v>1</v>
      </c>
      <c r="L68" s="28">
        <f t="shared" si="3"/>
        <v>37.974690647482014</v>
      </c>
      <c r="M68" s="28">
        <f t="shared" si="4"/>
        <v>18.967496402877696</v>
      </c>
      <c r="N68" s="28">
        <v>100</v>
      </c>
      <c r="O68" s="88">
        <f t="shared" si="5"/>
        <v>37.974690647482014</v>
      </c>
      <c r="P68" s="19">
        <v>20</v>
      </c>
      <c r="Q68" s="22">
        <f t="shared" si="8"/>
        <v>37.974690647482014</v>
      </c>
      <c r="R68">
        <v>2.0000000000000001E-4</v>
      </c>
      <c r="S68" s="87">
        <f t="shared" si="6"/>
        <v>7.5949381294964029</v>
      </c>
      <c r="T68" s="67"/>
      <c r="U68" s="67"/>
      <c r="V68" s="69"/>
      <c r="X68" s="48">
        <f t="shared" si="7"/>
        <v>18.967496402877696</v>
      </c>
      <c r="Y68">
        <v>2.0000000000000001E-4</v>
      </c>
      <c r="Z68" s="87">
        <f t="shared" si="9"/>
        <v>3.7934992805755394</v>
      </c>
      <c r="AA68" s="37"/>
      <c r="AB68" s="37"/>
      <c r="AC68" s="22"/>
      <c r="AD68" s="137"/>
    </row>
    <row r="69" spans="3:30" x14ac:dyDescent="0.2">
      <c r="C69" s="2"/>
      <c r="D69" s="5"/>
      <c r="E69" s="5"/>
      <c r="F69" s="5"/>
      <c r="G69" s="42"/>
      <c r="H69" s="5"/>
      <c r="I69" s="39"/>
      <c r="J69" s="28"/>
      <c r="K69" s="39"/>
      <c r="L69" s="28"/>
      <c r="M69" s="28"/>
      <c r="N69" s="28"/>
      <c r="O69" s="88"/>
      <c r="P69" s="19"/>
      <c r="Q69" s="22"/>
      <c r="S69" s="87"/>
      <c r="T69" s="67"/>
      <c r="U69" s="67"/>
      <c r="V69" s="69"/>
      <c r="X69" s="48"/>
      <c r="Z69" s="87"/>
      <c r="AA69" s="37"/>
      <c r="AB69" s="37"/>
      <c r="AC69" s="22"/>
      <c r="AD69" s="137"/>
    </row>
    <row r="70" spans="3:30" x14ac:dyDescent="0.2">
      <c r="C70" s="2"/>
      <c r="D70" s="5" t="s">
        <v>23</v>
      </c>
      <c r="E70" s="5">
        <v>0</v>
      </c>
      <c r="F70" s="7">
        <v>10139</v>
      </c>
      <c r="G70" s="42">
        <v>200</v>
      </c>
      <c r="H70" s="5">
        <v>1.8</v>
      </c>
      <c r="I70" s="47">
        <f t="shared" ref="I70:I75" si="12">+(F70+18.482)/139</f>
        <v>73.075410071942443</v>
      </c>
      <c r="J70" s="35">
        <f t="shared" ref="J70:J75" si="13">+(G70+18.482)/139</f>
        <v>1.5718129496402877</v>
      </c>
      <c r="K70" s="39">
        <v>10</v>
      </c>
      <c r="L70" s="28">
        <f t="shared" ref="L70:L75" si="14">+K70*I70</f>
        <v>730.7541007194244</v>
      </c>
      <c r="M70" s="28">
        <f t="shared" ref="M70:M75" si="15">+K70*J70</f>
        <v>15.718129496402877</v>
      </c>
      <c r="N70" s="28">
        <v>1000</v>
      </c>
      <c r="O70" s="88">
        <f t="shared" ref="O70:O75" si="16">+L70/N70*100</f>
        <v>73.075410071942443</v>
      </c>
      <c r="P70" s="19">
        <v>0</v>
      </c>
      <c r="Q70" s="22">
        <f>L70</f>
        <v>730.7541007194244</v>
      </c>
      <c r="R70">
        <v>2.0000000000000001E-4</v>
      </c>
      <c r="S70" s="87">
        <f t="shared" ref="S70:S75" si="17">Q70*0.2</f>
        <v>146.15082014388489</v>
      </c>
      <c r="T70" s="67">
        <f>AVERAGE(S70,S71)</f>
        <v>138.95657553956835</v>
      </c>
      <c r="U70" s="67">
        <f>STDEV(S70:S71)</f>
        <v>10.174198290453909</v>
      </c>
      <c r="V70" s="69">
        <f t="shared" si="10"/>
        <v>7.3218545081062194</v>
      </c>
      <c r="X70" s="48">
        <f t="shared" ref="X70:X75" si="18">M70</f>
        <v>15.718129496402877</v>
      </c>
      <c r="Y70">
        <v>2.0000000000000001E-4</v>
      </c>
      <c r="Z70" s="87">
        <f t="shared" si="9"/>
        <v>3.1436258992805755</v>
      </c>
      <c r="AA70" s="37">
        <f>AVERAGE(Z70,Z71)</f>
        <v>2.6400287769784172</v>
      </c>
      <c r="AB70" s="37">
        <f t="shared" si="11"/>
        <v>0.71219388033177589</v>
      </c>
      <c r="AC70" s="22">
        <f>AB70/AA70*100</f>
        <v>26.976746865119427</v>
      </c>
      <c r="AD70" s="137">
        <f>AA70/T70*100</f>
        <v>1.8998948173033092</v>
      </c>
    </row>
    <row r="71" spans="3:30" x14ac:dyDescent="0.2">
      <c r="D71" s="5" t="s">
        <v>24</v>
      </c>
      <c r="E71" s="2">
        <v>0</v>
      </c>
      <c r="F71" s="7">
        <v>9139</v>
      </c>
      <c r="G71" s="42">
        <v>130</v>
      </c>
      <c r="H71" s="5">
        <v>1.5</v>
      </c>
      <c r="I71" s="47">
        <f t="shared" si="12"/>
        <v>65.881165467625905</v>
      </c>
      <c r="J71" s="35">
        <f t="shared" si="13"/>
        <v>1.0682158273381295</v>
      </c>
      <c r="K71" s="39">
        <v>10</v>
      </c>
      <c r="L71" s="28">
        <f t="shared" si="14"/>
        <v>658.81165467625908</v>
      </c>
      <c r="M71" s="28">
        <f t="shared" si="15"/>
        <v>10.682158273381294</v>
      </c>
      <c r="N71" s="28">
        <v>1000</v>
      </c>
      <c r="O71" s="88">
        <f t="shared" si="16"/>
        <v>65.88116546762592</v>
      </c>
      <c r="P71" s="19">
        <v>0</v>
      </c>
      <c r="Q71" s="22">
        <f t="shared" si="8"/>
        <v>658.81165467625908</v>
      </c>
      <c r="R71">
        <v>2.0000000000000001E-4</v>
      </c>
      <c r="S71" s="87">
        <f t="shared" si="17"/>
        <v>131.76233093525181</v>
      </c>
      <c r="T71" s="67"/>
      <c r="U71" s="67"/>
      <c r="V71" s="69"/>
      <c r="X71" s="48">
        <f t="shared" si="18"/>
        <v>10.682158273381294</v>
      </c>
      <c r="Y71">
        <v>2.0000000000000001E-4</v>
      </c>
      <c r="Z71" s="87">
        <f t="shared" si="9"/>
        <v>2.136431654676259</v>
      </c>
      <c r="AA71" s="37"/>
      <c r="AB71" s="37"/>
      <c r="AC71" s="22"/>
      <c r="AD71" s="137"/>
    </row>
    <row r="72" spans="3:30" x14ac:dyDescent="0.2">
      <c r="D72" s="5" t="s">
        <v>23</v>
      </c>
      <c r="E72" s="2">
        <v>4</v>
      </c>
      <c r="F72" s="7">
        <v>6771</v>
      </c>
      <c r="G72" s="42">
        <v>153</v>
      </c>
      <c r="H72" s="5">
        <v>2.2999999999999998</v>
      </c>
      <c r="I72" s="47">
        <f t="shared" si="12"/>
        <v>48.845194244604315</v>
      </c>
      <c r="J72" s="35">
        <f t="shared" si="13"/>
        <v>1.2336834532374101</v>
      </c>
      <c r="K72" s="39">
        <v>10</v>
      </c>
      <c r="L72" s="28">
        <f t="shared" si="14"/>
        <v>488.45194244604318</v>
      </c>
      <c r="M72" s="28">
        <f t="shared" si="15"/>
        <v>12.336834532374102</v>
      </c>
      <c r="N72" s="28">
        <v>1000</v>
      </c>
      <c r="O72" s="88">
        <f t="shared" si="16"/>
        <v>48.845194244604315</v>
      </c>
      <c r="P72" s="19">
        <v>4</v>
      </c>
      <c r="Q72" s="22">
        <f t="shared" si="8"/>
        <v>488.45194244604318</v>
      </c>
      <c r="R72">
        <v>2.0000000000000001E-4</v>
      </c>
      <c r="S72" s="87">
        <f t="shared" si="17"/>
        <v>97.690388489208644</v>
      </c>
      <c r="T72" s="67">
        <f>AVERAGE(S72,S73)</f>
        <v>98.560892086330938</v>
      </c>
      <c r="U72" s="67">
        <f>STDEV(S72:S73)</f>
        <v>1.231077993144913</v>
      </c>
      <c r="V72" s="69">
        <f t="shared" si="10"/>
        <v>1.2490532168343136</v>
      </c>
      <c r="X72" s="48">
        <f t="shared" si="18"/>
        <v>12.336834532374102</v>
      </c>
      <c r="Y72">
        <v>2.0000000000000001E-4</v>
      </c>
      <c r="Z72" s="87">
        <f t="shared" si="9"/>
        <v>2.4673669064748207</v>
      </c>
      <c r="AA72" s="37">
        <f>AVERAGE(Z72,Z73)</f>
        <v>2.7551366906474826</v>
      </c>
      <c r="AB72" s="37">
        <f t="shared" si="11"/>
        <v>0.40696793161815642</v>
      </c>
      <c r="AC72" s="22">
        <f>AB72/AA72*100</f>
        <v>14.771242857011032</v>
      </c>
      <c r="AD72" s="137">
        <f>AA72/T72*100</f>
        <v>2.7953650097182741</v>
      </c>
    </row>
    <row r="73" spans="3:30" x14ac:dyDescent="0.2">
      <c r="D73" s="5" t="s">
        <v>24</v>
      </c>
      <c r="E73" s="2">
        <v>4</v>
      </c>
      <c r="F73" s="7">
        <v>6892</v>
      </c>
      <c r="G73" s="42">
        <v>193</v>
      </c>
      <c r="H73" s="5">
        <v>2.8</v>
      </c>
      <c r="I73" s="47">
        <f t="shared" si="12"/>
        <v>49.715697841726616</v>
      </c>
      <c r="J73" s="35">
        <f t="shared" si="13"/>
        <v>1.521453237410072</v>
      </c>
      <c r="K73" s="39">
        <v>10</v>
      </c>
      <c r="L73" s="28">
        <f t="shared" si="14"/>
        <v>497.15697841726615</v>
      </c>
      <c r="M73" s="28">
        <f t="shared" si="15"/>
        <v>15.21453237410072</v>
      </c>
      <c r="N73" s="28">
        <v>1000</v>
      </c>
      <c r="O73" s="88">
        <f t="shared" si="16"/>
        <v>49.715697841726616</v>
      </c>
      <c r="P73" s="19">
        <v>4</v>
      </c>
      <c r="Q73" s="22">
        <f t="shared" si="8"/>
        <v>497.15697841726615</v>
      </c>
      <c r="R73">
        <v>2.0000000000000001E-4</v>
      </c>
      <c r="S73" s="87">
        <f t="shared" si="17"/>
        <v>99.431395683453232</v>
      </c>
      <c r="T73" s="67"/>
      <c r="U73" s="67"/>
      <c r="V73" s="69"/>
      <c r="X73" s="48">
        <f t="shared" si="18"/>
        <v>15.21453237410072</v>
      </c>
      <c r="Y73">
        <v>2.0000000000000001E-4</v>
      </c>
      <c r="Z73" s="87">
        <f t="shared" si="9"/>
        <v>3.0429064748201444</v>
      </c>
      <c r="AA73" s="37"/>
      <c r="AB73" s="37"/>
      <c r="AC73" s="22"/>
      <c r="AD73" s="137"/>
    </row>
    <row r="74" spans="3:30" x14ac:dyDescent="0.2">
      <c r="D74" s="5" t="s">
        <v>23</v>
      </c>
      <c r="E74" s="2">
        <v>20</v>
      </c>
      <c r="F74" s="7">
        <v>8761</v>
      </c>
      <c r="G74" s="44">
        <v>986</v>
      </c>
      <c r="H74" s="2">
        <v>11</v>
      </c>
      <c r="I74" s="47">
        <f t="shared" si="12"/>
        <v>63.161741007194244</v>
      </c>
      <c r="J74" s="35">
        <f t="shared" si="13"/>
        <v>7.226489208633093</v>
      </c>
      <c r="K74" s="39">
        <v>10</v>
      </c>
      <c r="L74" s="28">
        <f t="shared" si="14"/>
        <v>631.61741007194246</v>
      </c>
      <c r="M74" s="28">
        <f t="shared" si="15"/>
        <v>72.264892086330931</v>
      </c>
      <c r="N74" s="28">
        <v>1000</v>
      </c>
      <c r="O74" s="88">
        <f t="shared" si="16"/>
        <v>63.161741007194252</v>
      </c>
      <c r="P74" s="19">
        <v>20</v>
      </c>
      <c r="Q74" s="22">
        <f t="shared" si="8"/>
        <v>631.61741007194246</v>
      </c>
      <c r="R74">
        <v>2.0000000000000001E-4</v>
      </c>
      <c r="S74" s="87">
        <f t="shared" si="17"/>
        <v>126.3234820143885</v>
      </c>
      <c r="T74" s="67">
        <f>AVERAGE(S74,S75)</f>
        <v>121.7983021582734</v>
      </c>
      <c r="U74" s="67">
        <f>STDEV(S74:S75)</f>
        <v>6.3995707246955185</v>
      </c>
      <c r="V74" s="69">
        <f t="shared" si="10"/>
        <v>5.2542363984511535</v>
      </c>
      <c r="X74" s="48">
        <f t="shared" si="18"/>
        <v>72.264892086330931</v>
      </c>
      <c r="Y74">
        <v>2.0000000000000001E-4</v>
      </c>
      <c r="Z74" s="87">
        <f>X74*0.2</f>
        <v>14.452978417266188</v>
      </c>
      <c r="AA74" s="37">
        <f>AVERAGE(Z74,Z75)</f>
        <v>12.5896690647482</v>
      </c>
      <c r="AB74" s="37">
        <f t="shared" si="11"/>
        <v>2.6351173572275726</v>
      </c>
      <c r="AC74" s="22">
        <f>AB74/AA74*100</f>
        <v>20.930791299400024</v>
      </c>
      <c r="AD74" s="137">
        <f>AA74/T74*100</f>
        <v>10.336489788164933</v>
      </c>
    </row>
    <row r="75" spans="3:30" x14ac:dyDescent="0.2">
      <c r="D75" s="6" t="s">
        <v>24</v>
      </c>
      <c r="E75" s="6">
        <v>20</v>
      </c>
      <c r="F75" s="8">
        <v>8132</v>
      </c>
      <c r="G75" s="45">
        <v>727</v>
      </c>
      <c r="H75" s="3">
        <v>10.3</v>
      </c>
      <c r="I75" s="47">
        <f t="shared" si="12"/>
        <v>58.636561151079135</v>
      </c>
      <c r="J75" s="35">
        <f t="shared" si="13"/>
        <v>5.3631798561151074</v>
      </c>
      <c r="K75" s="39">
        <v>10</v>
      </c>
      <c r="L75" s="28">
        <f t="shared" si="14"/>
        <v>586.36561151079138</v>
      </c>
      <c r="M75" s="28">
        <f t="shared" si="15"/>
        <v>53.631798561151072</v>
      </c>
      <c r="N75" s="28">
        <v>1000</v>
      </c>
      <c r="O75" s="88">
        <f t="shared" si="16"/>
        <v>58.636561151079135</v>
      </c>
      <c r="P75" s="19">
        <v>20</v>
      </c>
      <c r="Q75" s="22">
        <f>L75</f>
        <v>586.36561151079138</v>
      </c>
      <c r="R75">
        <v>2.0000000000000001E-4</v>
      </c>
      <c r="S75" s="87">
        <f t="shared" si="17"/>
        <v>117.27312230215828</v>
      </c>
      <c r="T75" s="37"/>
      <c r="U75" s="37"/>
      <c r="V75" s="37"/>
      <c r="X75" s="48">
        <f t="shared" si="18"/>
        <v>53.631798561151072</v>
      </c>
      <c r="Y75">
        <v>2.0000000000000001E-4</v>
      </c>
      <c r="Z75" s="87">
        <f>X75*0.2</f>
        <v>10.726359712230215</v>
      </c>
      <c r="AA75" s="37"/>
      <c r="AB75" s="37"/>
      <c r="AC75" s="37"/>
    </row>
    <row r="77" spans="3:30" x14ac:dyDescent="0.2">
      <c r="E77" s="50" t="s">
        <v>70</v>
      </c>
      <c r="F77" s="50"/>
      <c r="G77" s="50"/>
      <c r="H77" s="41"/>
      <c r="I77" s="41"/>
      <c r="J77" s="41"/>
    </row>
    <row r="79" spans="3:30" ht="18" x14ac:dyDescent="0.25">
      <c r="D79" s="171" t="s">
        <v>137</v>
      </c>
      <c r="E79" s="167" t="s">
        <v>144</v>
      </c>
      <c r="F79" s="167"/>
      <c r="G79" s="167"/>
      <c r="H79" s="167"/>
      <c r="I79" s="167"/>
      <c r="J79" s="167"/>
      <c r="K79" s="167"/>
      <c r="L79" s="167"/>
      <c r="M79" s="58"/>
      <c r="N79" s="58"/>
    </row>
    <row r="80" spans="3:30" ht="18" x14ac:dyDescent="0.25">
      <c r="D80" s="171" t="s">
        <v>137</v>
      </c>
      <c r="E80" s="172" t="s">
        <v>146</v>
      </c>
      <c r="F80" s="173"/>
      <c r="G80" s="174"/>
      <c r="H80" s="174"/>
      <c r="I80" s="174"/>
      <c r="J80" s="174"/>
      <c r="K80" s="174"/>
      <c r="L80" s="174"/>
      <c r="M80" s="161"/>
      <c r="N80" s="161"/>
    </row>
    <row r="81" spans="9:29" ht="18.75" thickBot="1" x14ac:dyDescent="0.3">
      <c r="I81" s="73"/>
    </row>
    <row r="82" spans="9:29" x14ac:dyDescent="0.2">
      <c r="Q82" s="139" t="s">
        <v>61</v>
      </c>
      <c r="R82" s="113"/>
      <c r="S82" s="113"/>
      <c r="T82" s="113"/>
      <c r="U82" s="113"/>
      <c r="V82" s="114"/>
    </row>
    <row r="83" spans="9:29" x14ac:dyDescent="0.2">
      <c r="Q83" s="115" t="s">
        <v>65</v>
      </c>
      <c r="R83" s="19" t="s">
        <v>62</v>
      </c>
      <c r="S83" s="19"/>
      <c r="T83" s="19" t="s">
        <v>63</v>
      </c>
      <c r="U83" s="117" t="s">
        <v>64</v>
      </c>
      <c r="V83" s="140"/>
    </row>
    <row r="84" spans="9:29" x14ac:dyDescent="0.2">
      <c r="Q84" s="115">
        <v>0</v>
      </c>
      <c r="R84" s="19">
        <v>3.3</v>
      </c>
      <c r="S84" s="19"/>
      <c r="T84" s="19">
        <v>0.45</v>
      </c>
      <c r="U84" s="117">
        <v>3.6</v>
      </c>
      <c r="V84" s="140"/>
    </row>
    <row r="85" spans="9:29" x14ac:dyDescent="0.2">
      <c r="Q85" s="115">
        <v>4</v>
      </c>
      <c r="R85" s="19">
        <v>5.2</v>
      </c>
      <c r="S85" s="19"/>
      <c r="T85" s="19">
        <v>0.51</v>
      </c>
      <c r="U85" s="117">
        <v>5.6</v>
      </c>
      <c r="V85" s="140"/>
    </row>
    <row r="86" spans="9:29" x14ac:dyDescent="0.2">
      <c r="Q86" s="115">
        <v>20</v>
      </c>
      <c r="R86" s="19">
        <v>51</v>
      </c>
      <c r="S86" s="19"/>
      <c r="T86" s="19">
        <v>4.32</v>
      </c>
      <c r="U86" s="117">
        <v>51</v>
      </c>
      <c r="V86" s="140"/>
    </row>
    <row r="87" spans="9:29" ht="13.5" thickBot="1" x14ac:dyDescent="0.25">
      <c r="Q87" s="115"/>
      <c r="R87" s="19"/>
      <c r="S87" s="19"/>
      <c r="T87" s="19"/>
      <c r="U87" s="19"/>
      <c r="V87" s="116"/>
      <c r="W87"/>
    </row>
    <row r="88" spans="9:29" ht="15.75" x14ac:dyDescent="0.25">
      <c r="Q88" s="115" t="s">
        <v>66</v>
      </c>
      <c r="R88" s="19"/>
      <c r="S88" s="19"/>
      <c r="T88" s="19"/>
      <c r="U88" s="19"/>
      <c r="V88" s="116"/>
      <c r="W88"/>
      <c r="Y88" s="142" t="s">
        <v>129</v>
      </c>
      <c r="Z88" s="143"/>
      <c r="AA88" s="143"/>
      <c r="AB88" s="143"/>
      <c r="AC88" s="144"/>
    </row>
    <row r="89" spans="9:29" ht="15.75" x14ac:dyDescent="0.25">
      <c r="Q89" s="115" t="s">
        <v>65</v>
      </c>
      <c r="R89" s="19" t="s">
        <v>62</v>
      </c>
      <c r="S89" s="19"/>
      <c r="T89" s="19" t="s">
        <v>63</v>
      </c>
      <c r="U89" s="19" t="s">
        <v>64</v>
      </c>
      <c r="V89" s="116"/>
      <c r="W89"/>
      <c r="Y89" s="145" t="s">
        <v>102</v>
      </c>
      <c r="Z89" s="146"/>
      <c r="AA89" s="146"/>
      <c r="AB89" s="146"/>
      <c r="AC89" s="147"/>
    </row>
    <row r="90" spans="9:29" x14ac:dyDescent="0.2">
      <c r="Q90" s="115">
        <v>0</v>
      </c>
      <c r="R90" s="19">
        <v>1.6</v>
      </c>
      <c r="S90" s="19"/>
      <c r="T90" s="19">
        <v>2.64</v>
      </c>
      <c r="U90" s="19">
        <v>1.9</v>
      </c>
      <c r="V90" s="116"/>
      <c r="W90"/>
      <c r="Y90" s="148"/>
      <c r="Z90" s="149"/>
      <c r="AA90" s="149"/>
      <c r="AB90" s="149"/>
      <c r="AC90" s="147"/>
    </row>
    <row r="91" spans="9:29" ht="15.75" x14ac:dyDescent="0.25">
      <c r="Q91" s="115">
        <v>4</v>
      </c>
      <c r="R91" s="19">
        <v>2.6</v>
      </c>
      <c r="S91" s="19"/>
      <c r="T91" s="19">
        <v>2.76</v>
      </c>
      <c r="U91" s="19">
        <v>2.8</v>
      </c>
      <c r="V91" s="116"/>
      <c r="W91"/>
      <c r="Y91" s="145" t="s">
        <v>100</v>
      </c>
      <c r="Z91" s="150">
        <f>(AA67+T67)/T63*100</f>
        <v>103.03309904468827</v>
      </c>
      <c r="AA91" s="149"/>
      <c r="AB91" s="149"/>
      <c r="AC91" s="147"/>
    </row>
    <row r="92" spans="9:29" ht="15.75" x14ac:dyDescent="0.25">
      <c r="Q92" s="115">
        <v>20</v>
      </c>
      <c r="R92" s="19">
        <v>10.5</v>
      </c>
      <c r="S92" s="19"/>
      <c r="T92" s="19">
        <v>12.59</v>
      </c>
      <c r="U92" s="19">
        <v>11</v>
      </c>
      <c r="V92" s="116"/>
      <c r="W92"/>
      <c r="Y92" s="145" t="s">
        <v>101</v>
      </c>
      <c r="Z92" s="151">
        <f>(AA74+T74)/T70*100</f>
        <v>96.712207177813028</v>
      </c>
      <c r="AA92" s="149"/>
      <c r="AB92" s="149"/>
      <c r="AC92" s="147"/>
    </row>
    <row r="93" spans="9:29" ht="13.5" thickBot="1" x14ac:dyDescent="0.25">
      <c r="Q93" s="115"/>
      <c r="R93" s="19"/>
      <c r="S93" s="19"/>
      <c r="T93" s="19"/>
      <c r="U93" s="19"/>
      <c r="V93" s="116"/>
      <c r="W93"/>
      <c r="Y93" s="152"/>
      <c r="Z93" s="153"/>
      <c r="AA93" s="153"/>
      <c r="AB93" s="153"/>
      <c r="AC93" s="154"/>
    </row>
    <row r="94" spans="9:29" ht="13.5" thickBot="1" x14ac:dyDescent="0.25">
      <c r="Q94" s="141"/>
      <c r="R94" s="118"/>
      <c r="S94" s="118"/>
      <c r="T94" s="118"/>
      <c r="U94" s="118"/>
      <c r="V94" s="119"/>
    </row>
  </sheetData>
  <sheetProtection selectLockedCells="1"/>
  <phoneticPr fontId="2" type="noConversion"/>
  <pageMargins left="0.23" right="0.16" top="0.33" bottom="0.28000000000000003" header="0.22" footer="0.17"/>
  <pageSetup scale="49" orientation="landscape" r:id="rId1"/>
  <headerFooter alignWithMargins="0"/>
  <ignoredErrors>
    <ignoredError sqref="I71 J6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5"/>
  <sheetViews>
    <sheetView topLeftCell="G37" workbookViewId="0">
      <selection activeCell="I3" sqref="I3"/>
    </sheetView>
  </sheetViews>
  <sheetFormatPr defaultRowHeight="12.75" x14ac:dyDescent="0.2"/>
  <cols>
    <col min="3" max="3" width="11" customWidth="1"/>
    <col min="4" max="4" width="23.42578125" customWidth="1"/>
    <col min="5" max="5" width="22.5703125" customWidth="1"/>
    <col min="6" max="6" width="13.140625" customWidth="1"/>
    <col min="7" max="7" width="19.5703125" customWidth="1"/>
    <col min="8" max="8" width="22.7109375" customWidth="1"/>
    <col min="9" max="9" width="44.42578125" customWidth="1"/>
    <col min="10" max="10" width="22.5703125" customWidth="1"/>
    <col min="11" max="11" width="13.28515625" customWidth="1"/>
    <col min="12" max="12" width="19.140625" customWidth="1"/>
    <col min="13" max="13" width="16" customWidth="1"/>
    <col min="14" max="14" width="37.85546875" customWidth="1"/>
    <col min="15" max="15" width="14.7109375" customWidth="1"/>
    <col min="16" max="16" width="19.28515625" customWidth="1"/>
  </cols>
  <sheetData>
    <row r="3" spans="2:13" ht="15.75" x14ac:dyDescent="0.25">
      <c r="D3" s="74" t="s">
        <v>105</v>
      </c>
      <c r="E3" s="74"/>
    </row>
    <row r="8" spans="2:13" ht="13.5" thickBot="1" x14ac:dyDescent="0.25"/>
    <row r="9" spans="2:13" ht="16.5" thickBot="1" x14ac:dyDescent="0.3">
      <c r="B9" s="97" t="s">
        <v>112</v>
      </c>
      <c r="C9" s="98" t="s">
        <v>14</v>
      </c>
      <c r="D9" s="98" t="s">
        <v>108</v>
      </c>
      <c r="E9" s="99" t="s">
        <v>109</v>
      </c>
      <c r="G9" s="97" t="s">
        <v>106</v>
      </c>
      <c r="H9" s="99" t="s">
        <v>107</v>
      </c>
      <c r="J9" s="97" t="s">
        <v>112</v>
      </c>
      <c r="K9" s="98" t="s">
        <v>14</v>
      </c>
      <c r="L9" s="97" t="s">
        <v>110</v>
      </c>
      <c r="M9" s="99" t="s">
        <v>111</v>
      </c>
    </row>
    <row r="10" spans="2:13" ht="15.75" x14ac:dyDescent="0.25">
      <c r="B10" s="100" t="s">
        <v>21</v>
      </c>
      <c r="C10" s="104">
        <v>0</v>
      </c>
      <c r="D10" s="91">
        <f>DPK!Q65</f>
        <v>19.316951399116348</v>
      </c>
      <c r="E10" s="92">
        <f>DPK!X65</f>
        <v>0.11592047128129604</v>
      </c>
      <c r="F10" s="103"/>
      <c r="G10" s="91">
        <f>CBP!S63</f>
        <v>11.881269064748203</v>
      </c>
      <c r="H10" s="92">
        <f>CBP!Z63</f>
        <v>0.44098129496402871</v>
      </c>
      <c r="I10" s="103"/>
      <c r="J10" s="107" t="s">
        <v>21</v>
      </c>
      <c r="K10" s="108">
        <v>0</v>
      </c>
      <c r="L10" s="109">
        <v>16.600000000000001</v>
      </c>
      <c r="M10" s="94">
        <v>0</v>
      </c>
    </row>
    <row r="11" spans="2:13" ht="15.75" x14ac:dyDescent="0.25">
      <c r="B11" s="101" t="s">
        <v>22</v>
      </c>
      <c r="C11" s="105">
        <v>0</v>
      </c>
      <c r="D11" s="93">
        <f>DPK!Q66</f>
        <v>21.986318114874816</v>
      </c>
      <c r="E11" s="94">
        <f>DPK!X66</f>
        <v>0.13175257731958764</v>
      </c>
      <c r="F11" s="103"/>
      <c r="G11" s="93">
        <f>CBP!S64</f>
        <v>12.832348201438847</v>
      </c>
      <c r="H11" s="94">
        <f>CBP!Z64</f>
        <v>0.45824748201438847</v>
      </c>
      <c r="I11" s="103"/>
      <c r="J11" s="107" t="s">
        <v>22</v>
      </c>
      <c r="K11" s="108">
        <v>0</v>
      </c>
      <c r="L11" s="109">
        <v>17</v>
      </c>
      <c r="M11" s="94">
        <v>0</v>
      </c>
    </row>
    <row r="12" spans="2:13" ht="15.75" x14ac:dyDescent="0.25">
      <c r="B12" s="101" t="s">
        <v>21</v>
      </c>
      <c r="C12" s="105">
        <v>4</v>
      </c>
      <c r="D12" s="93">
        <f>DPK!Q67</f>
        <v>16.145007363770247</v>
      </c>
      <c r="E12" s="94">
        <f>DPK!X67</f>
        <v>0.1341458026509573</v>
      </c>
      <c r="F12" s="103"/>
      <c r="G12" s="93">
        <f>CBP!S65</f>
        <v>9.0596863309352518</v>
      </c>
      <c r="H12" s="94">
        <f>CBP!Z65</f>
        <v>0.49134100719424456</v>
      </c>
      <c r="I12" s="103"/>
      <c r="J12" s="107" t="s">
        <v>21</v>
      </c>
      <c r="K12" s="108">
        <v>4</v>
      </c>
      <c r="L12" s="109"/>
      <c r="M12" s="94"/>
    </row>
    <row r="13" spans="2:13" ht="15.75" x14ac:dyDescent="0.25">
      <c r="B13" s="101" t="s">
        <v>22</v>
      </c>
      <c r="C13" s="105">
        <v>4</v>
      </c>
      <c r="D13" s="93">
        <f>DPK!Q68</f>
        <v>17.4290648011782</v>
      </c>
      <c r="E13" s="94">
        <f>DPK!X68</f>
        <v>0.122179675994109</v>
      </c>
      <c r="F13" s="103"/>
      <c r="G13" s="93">
        <f>CBP!S66</f>
        <v>9.2654417266187057</v>
      </c>
      <c r="H13" s="94">
        <f>CBP!Z66</f>
        <v>0.51867913669064747</v>
      </c>
      <c r="I13" s="103"/>
      <c r="J13" s="107" t="s">
        <v>22</v>
      </c>
      <c r="K13" s="108">
        <v>4</v>
      </c>
      <c r="L13" s="109"/>
      <c r="M13" s="94"/>
    </row>
    <row r="14" spans="2:13" ht="15.75" x14ac:dyDescent="0.25">
      <c r="B14" s="101" t="s">
        <v>21</v>
      </c>
      <c r="C14" s="105">
        <v>20</v>
      </c>
      <c r="D14" s="93">
        <f>DPK!Q69</f>
        <v>18.284182621502207</v>
      </c>
      <c r="E14" s="94">
        <f>DPK!X69</f>
        <v>0.46330633284241529</v>
      </c>
      <c r="F14" s="103"/>
      <c r="G14" s="93">
        <f>CBP!S67</f>
        <v>9.2366647482014397</v>
      </c>
      <c r="H14" s="94">
        <f>CBP!Z67</f>
        <v>4.8381035971223021</v>
      </c>
      <c r="I14" s="103"/>
      <c r="J14" s="107" t="s">
        <v>21</v>
      </c>
      <c r="K14" s="108">
        <v>20</v>
      </c>
      <c r="L14" s="109">
        <v>16.3</v>
      </c>
      <c r="M14" s="94">
        <v>0</v>
      </c>
    </row>
    <row r="15" spans="2:13" ht="15.75" x14ac:dyDescent="0.25">
      <c r="B15" s="101" t="s">
        <v>22</v>
      </c>
      <c r="C15" s="105">
        <v>20</v>
      </c>
      <c r="D15" s="93">
        <f>DPK!Q70</f>
        <v>19.252702503681885</v>
      </c>
      <c r="E15" s="94">
        <f>DPK!X70</f>
        <v>0.50620029455080995</v>
      </c>
      <c r="F15" s="103"/>
      <c r="G15" s="93">
        <f>CBP!S68</f>
        <v>7.5949381294964029</v>
      </c>
      <c r="H15" s="94">
        <f>CBP!Z68</f>
        <v>3.7934992805755394</v>
      </c>
      <c r="I15" s="103"/>
      <c r="J15" s="107" t="s">
        <v>22</v>
      </c>
      <c r="K15" s="108">
        <v>20</v>
      </c>
      <c r="L15" s="109">
        <v>15.7</v>
      </c>
      <c r="M15" s="94">
        <v>0</v>
      </c>
    </row>
    <row r="16" spans="2:13" ht="15.75" x14ac:dyDescent="0.25">
      <c r="B16" s="101"/>
      <c r="C16" s="105"/>
      <c r="D16" s="93"/>
      <c r="E16" s="94"/>
      <c r="F16" s="103"/>
      <c r="G16" s="93"/>
      <c r="H16" s="94"/>
      <c r="I16" s="103"/>
      <c r="J16" s="107"/>
      <c r="K16" s="108"/>
      <c r="L16" s="109"/>
    </row>
    <row r="17" spans="2:16" ht="15.75" x14ac:dyDescent="0.25">
      <c r="B17" s="101" t="s">
        <v>23</v>
      </c>
      <c r="C17" s="105">
        <v>0</v>
      </c>
      <c r="D17" s="93">
        <f>DPK!Q72</f>
        <v>179.04948453608245</v>
      </c>
      <c r="E17" s="94">
        <f>DPK!X72</f>
        <v>0</v>
      </c>
      <c r="F17" s="103"/>
      <c r="G17" s="93">
        <f>CBP!S70</f>
        <v>146.15082014388489</v>
      </c>
      <c r="H17" s="94">
        <f>CBP!Z70</f>
        <v>3.1436258992805755</v>
      </c>
      <c r="I17" s="103"/>
      <c r="J17" s="107" t="s">
        <v>23</v>
      </c>
      <c r="K17" s="108">
        <v>0</v>
      </c>
      <c r="L17" s="109">
        <v>171.1</v>
      </c>
      <c r="M17" s="94">
        <v>0</v>
      </c>
    </row>
    <row r="18" spans="2:16" ht="15.75" x14ac:dyDescent="0.25">
      <c r="B18" s="101" t="s">
        <v>24</v>
      </c>
      <c r="C18" s="105">
        <v>0</v>
      </c>
      <c r="D18" s="93">
        <f>DPK!Q73</f>
        <v>175.19086892488951</v>
      </c>
      <c r="E18" s="94">
        <f>DPK!X73</f>
        <v>0</v>
      </c>
      <c r="F18" s="103"/>
      <c r="G18" s="93">
        <f>CBP!S71</f>
        <v>131.76233093525181</v>
      </c>
      <c r="H18" s="94">
        <f>CBP!Z71</f>
        <v>2.136431654676259</v>
      </c>
      <c r="I18" s="103"/>
      <c r="J18" s="107" t="s">
        <v>24</v>
      </c>
      <c r="K18" s="108">
        <v>0</v>
      </c>
      <c r="L18" s="109">
        <v>179</v>
      </c>
      <c r="M18" s="94">
        <v>0</v>
      </c>
    </row>
    <row r="19" spans="2:16" ht="15.75" x14ac:dyDescent="0.25">
      <c r="B19" s="101" t="s">
        <v>23</v>
      </c>
      <c r="C19" s="105">
        <v>4</v>
      </c>
      <c r="D19" s="93">
        <f>DPK!Q74</f>
        <v>209.29432989690719</v>
      </c>
      <c r="E19" s="94">
        <f>DPK!X74</f>
        <v>0</v>
      </c>
      <c r="F19" s="103"/>
      <c r="G19" s="93">
        <f>CBP!S72</f>
        <v>97.690388489208644</v>
      </c>
      <c r="H19" s="94">
        <f>CBP!Z72</f>
        <v>2.4673669064748207</v>
      </c>
      <c r="I19" s="103"/>
      <c r="J19" s="107" t="s">
        <v>23</v>
      </c>
      <c r="K19" s="108">
        <v>4</v>
      </c>
      <c r="L19" s="109"/>
      <c r="M19" s="94"/>
    </row>
    <row r="20" spans="2:16" ht="15.75" x14ac:dyDescent="0.25">
      <c r="B20" s="101" t="s">
        <v>24</v>
      </c>
      <c r="C20" s="105">
        <v>4</v>
      </c>
      <c r="D20" s="93">
        <f>DPK!Q75</f>
        <v>203.01487481590573</v>
      </c>
      <c r="E20" s="94">
        <f>DPK!X75</f>
        <v>0</v>
      </c>
      <c r="F20" s="103"/>
      <c r="G20" s="93">
        <f>CBP!S73</f>
        <v>99.431395683453232</v>
      </c>
      <c r="H20" s="94">
        <f>CBP!Z73</f>
        <v>3.0429064748201444</v>
      </c>
      <c r="I20" s="103"/>
      <c r="J20" s="107" t="s">
        <v>24</v>
      </c>
      <c r="K20" s="108">
        <v>4</v>
      </c>
      <c r="L20" s="109"/>
      <c r="M20" s="94"/>
    </row>
    <row r="21" spans="2:16" ht="15.75" x14ac:dyDescent="0.25">
      <c r="B21" s="101" t="s">
        <v>23</v>
      </c>
      <c r="C21" s="105">
        <v>20</v>
      </c>
      <c r="D21" s="93">
        <f>DPK!Q76</f>
        <v>194.18019145802648</v>
      </c>
      <c r="E21" s="94">
        <f>DPK!X76</f>
        <v>1.3561855670103093</v>
      </c>
      <c r="F21" s="103"/>
      <c r="G21" s="93">
        <f>CBP!S74</f>
        <v>126.3234820143885</v>
      </c>
      <c r="H21" s="94">
        <f>CBP!Z74</f>
        <v>14.452978417266188</v>
      </c>
      <c r="I21" s="103"/>
      <c r="J21" s="107" t="s">
        <v>23</v>
      </c>
      <c r="K21" s="108">
        <v>20</v>
      </c>
      <c r="L21" s="109">
        <v>157.19999999999999</v>
      </c>
      <c r="M21" s="94">
        <v>0</v>
      </c>
    </row>
    <row r="22" spans="2:16" ht="16.5" thickBot="1" x14ac:dyDescent="0.3">
      <c r="B22" s="102" t="s">
        <v>24</v>
      </c>
      <c r="C22" s="106">
        <v>20</v>
      </c>
      <c r="D22" s="95">
        <f>DPK!Q77</f>
        <v>186.00088365243005</v>
      </c>
      <c r="E22" s="96">
        <f>DPK!X77</f>
        <v>1.457437407952872</v>
      </c>
      <c r="F22" s="103"/>
      <c r="G22" s="95">
        <f>CBP!S75</f>
        <v>117.27312230215828</v>
      </c>
      <c r="H22" s="96">
        <f>CBP!Z75</f>
        <v>10.726359712230215</v>
      </c>
      <c r="I22" s="103"/>
      <c r="J22" s="110" t="s">
        <v>24</v>
      </c>
      <c r="K22" s="111">
        <v>20</v>
      </c>
      <c r="L22" s="112">
        <v>154</v>
      </c>
      <c r="M22" s="96">
        <v>0</v>
      </c>
    </row>
    <row r="23" spans="2:16" ht="15.75" x14ac:dyDescent="0.25">
      <c r="B23" s="194"/>
      <c r="C23" s="195"/>
      <c r="D23" s="196"/>
      <c r="E23" s="196"/>
      <c r="F23" s="41"/>
      <c r="G23" s="196"/>
      <c r="H23" s="196"/>
      <c r="I23" s="41"/>
      <c r="J23" s="195"/>
      <c r="K23" s="195"/>
      <c r="L23" s="109"/>
      <c r="M23" s="109"/>
    </row>
    <row r="24" spans="2:16" ht="13.5" thickBot="1" x14ac:dyDescent="0.25"/>
    <row r="25" spans="2:16" ht="15.75" x14ac:dyDescent="0.25">
      <c r="C25" s="185" t="s">
        <v>2</v>
      </c>
      <c r="D25" s="184" t="s">
        <v>155</v>
      </c>
      <c r="E25" s="184"/>
      <c r="F25" s="114"/>
      <c r="G25" s="103"/>
      <c r="H25" s="187" t="s">
        <v>45</v>
      </c>
      <c r="I25" s="221" t="s">
        <v>156</v>
      </c>
      <c r="J25" s="221"/>
      <c r="K25" s="114"/>
      <c r="L25" s="219"/>
      <c r="M25" s="187" t="s">
        <v>167</v>
      </c>
      <c r="N25" s="214" t="s">
        <v>156</v>
      </c>
      <c r="O25" s="214"/>
      <c r="P25" s="228"/>
    </row>
    <row r="26" spans="2:16" ht="15.75" x14ac:dyDescent="0.25">
      <c r="C26" s="198"/>
      <c r="D26" s="190" t="s">
        <v>153</v>
      </c>
      <c r="E26" s="190" t="s">
        <v>159</v>
      </c>
      <c r="F26" s="199" t="s">
        <v>161</v>
      </c>
      <c r="G26" s="103"/>
      <c r="H26" s="222"/>
      <c r="I26" s="190" t="s">
        <v>164</v>
      </c>
      <c r="J26" s="223" t="s">
        <v>159</v>
      </c>
      <c r="K26" s="224" t="s">
        <v>161</v>
      </c>
      <c r="L26" s="219"/>
      <c r="M26" s="198"/>
      <c r="N26" s="190" t="s">
        <v>164</v>
      </c>
      <c r="O26" s="190" t="s">
        <v>159</v>
      </c>
      <c r="P26" s="226" t="s">
        <v>161</v>
      </c>
    </row>
    <row r="27" spans="2:16" ht="15.75" x14ac:dyDescent="0.25">
      <c r="C27" s="200" t="s">
        <v>150</v>
      </c>
      <c r="D27" s="201">
        <f>AVERAGE(D10:D11)</f>
        <v>20.651634756995584</v>
      </c>
      <c r="E27" s="202">
        <f>STDEV(D10:D11)</f>
        <v>1.8875273061864759</v>
      </c>
      <c r="F27" s="203">
        <f>D27/20*100</f>
        <v>103.25817378497793</v>
      </c>
      <c r="G27" s="103"/>
      <c r="H27" s="200" t="s">
        <v>150</v>
      </c>
      <c r="I27" s="202">
        <f>AVERAGE(G10:G11)</f>
        <v>12.356808633093525</v>
      </c>
      <c r="J27" s="202">
        <f>STDEV(G10:G11)</f>
        <v>0.67251450699900217</v>
      </c>
      <c r="K27" s="227">
        <v>64.3</v>
      </c>
      <c r="L27" s="219"/>
      <c r="M27" s="200" t="s">
        <v>150</v>
      </c>
      <c r="N27" s="202">
        <f>AVERAGE(L10:L11)</f>
        <v>16.8</v>
      </c>
      <c r="O27" s="202">
        <f>STDEV(L10:L11)</f>
        <v>0.28284271247461801</v>
      </c>
      <c r="P27" s="227">
        <f>N27/20*100</f>
        <v>84.000000000000014</v>
      </c>
    </row>
    <row r="28" spans="2:16" ht="15.75" x14ac:dyDescent="0.25">
      <c r="C28" s="200"/>
      <c r="D28" s="201"/>
      <c r="E28" s="202"/>
      <c r="F28" s="204"/>
      <c r="G28" s="103"/>
      <c r="H28" s="200"/>
      <c r="I28" s="202"/>
      <c r="J28" s="202"/>
      <c r="K28" s="225"/>
      <c r="L28" s="220"/>
      <c r="M28" s="200"/>
      <c r="N28" s="202"/>
      <c r="O28" s="191"/>
      <c r="P28" s="233"/>
    </row>
    <row r="29" spans="2:16" ht="15.75" x14ac:dyDescent="0.25">
      <c r="C29" s="200" t="s">
        <v>151</v>
      </c>
      <c r="D29" s="201">
        <f>AVERAGE(D12:D13)</f>
        <v>16.787036082474224</v>
      </c>
      <c r="E29" s="202">
        <f>STDEV(D12:D13)</f>
        <v>0.90796572142418386</v>
      </c>
      <c r="F29" s="205">
        <f t="shared" ref="F29:F31" si="0">D29/20*100</f>
        <v>83.93518041237111</v>
      </c>
      <c r="G29" s="103"/>
      <c r="H29" s="200" t="s">
        <v>151</v>
      </c>
      <c r="I29" s="202">
        <f>AVERAGE(G12:G13)</f>
        <v>9.1625640287769787</v>
      </c>
      <c r="J29" s="202">
        <f>STDEV(G12:G13)</f>
        <v>0.14549103555349155</v>
      </c>
      <c r="K29" s="225">
        <f>I29/20*100</f>
        <v>45.812820143884892</v>
      </c>
      <c r="L29" s="219"/>
      <c r="M29" s="200" t="s">
        <v>151</v>
      </c>
      <c r="N29" s="202" t="s">
        <v>169</v>
      </c>
      <c r="O29" s="202" t="s">
        <v>169</v>
      </c>
      <c r="P29" s="234" t="s">
        <v>169</v>
      </c>
    </row>
    <row r="30" spans="2:16" ht="15.75" x14ac:dyDescent="0.25">
      <c r="C30" s="200"/>
      <c r="D30" s="201"/>
      <c r="E30" s="202"/>
      <c r="F30" s="204"/>
      <c r="G30" s="197"/>
      <c r="H30" s="200"/>
      <c r="I30" s="202"/>
      <c r="J30" s="202"/>
      <c r="K30" s="225"/>
      <c r="L30" s="219"/>
      <c r="M30" s="200"/>
      <c r="N30" s="202"/>
      <c r="O30" s="191"/>
      <c r="P30" s="233"/>
    </row>
    <row r="31" spans="2:16" ht="15.75" x14ac:dyDescent="0.25">
      <c r="C31" s="200" t="s">
        <v>152</v>
      </c>
      <c r="D31" s="201">
        <f>AVERAGE(D14:D15)</f>
        <v>18.768442562592046</v>
      </c>
      <c r="E31" s="202">
        <f>STDEV(D14:D15)</f>
        <v>0.68484697640324599</v>
      </c>
      <c r="F31" s="206">
        <f t="shared" si="0"/>
        <v>93.842212812960241</v>
      </c>
      <c r="G31" s="197"/>
      <c r="H31" s="200" t="s">
        <v>152</v>
      </c>
      <c r="I31" s="202">
        <f>AVERAGE(G14:G15)</f>
        <v>8.4158014388489217</v>
      </c>
      <c r="J31" s="202">
        <f>STDEV(G14:G15)</f>
        <v>1.160876024940793</v>
      </c>
      <c r="K31" s="227">
        <f>I31/20*100</f>
        <v>42.07900719424461</v>
      </c>
      <c r="L31" s="219"/>
      <c r="M31" s="200" t="s">
        <v>152</v>
      </c>
      <c r="N31" s="202">
        <f>AVERAGE(L14:L15)</f>
        <v>16</v>
      </c>
      <c r="O31" s="202">
        <f>STDEV(L14:L15)</f>
        <v>0.42426406871192951</v>
      </c>
      <c r="P31" s="227">
        <f>N31/20*100</f>
        <v>80</v>
      </c>
    </row>
    <row r="32" spans="2:16" ht="13.5" thickBot="1" x14ac:dyDescent="0.25">
      <c r="C32" s="141"/>
      <c r="D32" s="118"/>
      <c r="E32" s="118"/>
      <c r="F32" s="119"/>
      <c r="G32" s="197"/>
      <c r="H32" s="192"/>
      <c r="I32" s="118"/>
      <c r="J32" s="118"/>
      <c r="K32" s="119"/>
      <c r="L32" s="219"/>
      <c r="M32" s="192"/>
      <c r="N32" s="229"/>
      <c r="O32" s="229"/>
      <c r="P32" s="230"/>
    </row>
    <row r="33" spans="3:16" x14ac:dyDescent="0.2">
      <c r="G33" s="197"/>
      <c r="H33" s="182"/>
      <c r="L33" s="219"/>
      <c r="M33" s="182"/>
      <c r="N33" s="182"/>
      <c r="O33" s="182"/>
      <c r="P33" s="182"/>
    </row>
    <row r="34" spans="3:16" x14ac:dyDescent="0.2">
      <c r="G34" s="197"/>
      <c r="H34" s="182"/>
      <c r="L34" s="219"/>
      <c r="M34" s="182"/>
      <c r="N34" s="182"/>
      <c r="O34" s="182"/>
      <c r="P34" s="182"/>
    </row>
    <row r="35" spans="3:16" ht="13.5" thickBot="1" x14ac:dyDescent="0.25">
      <c r="D35" s="19"/>
      <c r="E35" s="19"/>
      <c r="G35" s="197"/>
      <c r="H35" s="193"/>
      <c r="I35" s="19"/>
      <c r="J35" s="19"/>
      <c r="K35" s="19"/>
      <c r="L35" s="219"/>
      <c r="M35" s="182"/>
      <c r="N35" s="182"/>
      <c r="O35" s="182"/>
      <c r="P35" s="182"/>
    </row>
    <row r="36" spans="3:16" ht="15.75" x14ac:dyDescent="0.25">
      <c r="C36" s="185" t="s">
        <v>162</v>
      </c>
      <c r="D36" s="184" t="s">
        <v>156</v>
      </c>
      <c r="E36" s="113"/>
      <c r="F36" s="114"/>
      <c r="G36" s="197"/>
      <c r="H36" s="187" t="s">
        <v>163</v>
      </c>
      <c r="I36" s="214" t="s">
        <v>156</v>
      </c>
      <c r="J36" s="214"/>
      <c r="K36" s="114"/>
      <c r="L36" s="219"/>
      <c r="M36" s="187" t="s">
        <v>168</v>
      </c>
      <c r="N36" s="214" t="s">
        <v>156</v>
      </c>
      <c r="O36" s="214"/>
      <c r="P36" s="228"/>
    </row>
    <row r="37" spans="3:16" ht="15.75" x14ac:dyDescent="0.25">
      <c r="C37" s="115"/>
      <c r="D37" s="190" t="s">
        <v>154</v>
      </c>
      <c r="E37" s="190" t="s">
        <v>160</v>
      </c>
      <c r="F37" s="199" t="s">
        <v>161</v>
      </c>
      <c r="G37" s="197"/>
      <c r="H37" s="198"/>
      <c r="I37" s="190" t="s">
        <v>165</v>
      </c>
      <c r="J37" s="190" t="s">
        <v>160</v>
      </c>
      <c r="K37" s="226" t="s">
        <v>161</v>
      </c>
      <c r="L37" s="219"/>
      <c r="M37" s="198"/>
      <c r="N37" s="190" t="s">
        <v>165</v>
      </c>
      <c r="O37" s="190" t="s">
        <v>160</v>
      </c>
      <c r="P37" s="226" t="s">
        <v>161</v>
      </c>
    </row>
    <row r="38" spans="3:16" ht="15.75" x14ac:dyDescent="0.25">
      <c r="C38" s="200" t="s">
        <v>150</v>
      </c>
      <c r="D38" s="202">
        <f>AVERAGE(E10:E11)</f>
        <v>0.12383652430044184</v>
      </c>
      <c r="E38" s="202">
        <f>STDEV(E10:E11)</f>
        <v>1.119498954014048E-2</v>
      </c>
      <c r="F38" s="207">
        <f>D38/20*100</f>
        <v>0.61918262150220926</v>
      </c>
      <c r="G38" s="197"/>
      <c r="H38" s="200" t="s">
        <v>150</v>
      </c>
      <c r="I38" s="202">
        <f>AVERAGE(H10:H11)</f>
        <v>0.44961438848920859</v>
      </c>
      <c r="J38" s="202">
        <f>STDEV(H10:H11)</f>
        <v>1.2209037948544738E-2</v>
      </c>
      <c r="K38" s="207">
        <f>I38/20*100</f>
        <v>2.2480719424460429</v>
      </c>
      <c r="L38" s="219"/>
      <c r="M38" s="200" t="s">
        <v>150</v>
      </c>
      <c r="N38" s="209">
        <f>AVERAGE(M10:M11)</f>
        <v>0</v>
      </c>
      <c r="O38" s="191">
        <f>STDEV(M10:M11)</f>
        <v>0</v>
      </c>
      <c r="P38" s="237">
        <f>N38/20*100</f>
        <v>0</v>
      </c>
    </row>
    <row r="39" spans="3:16" ht="15.75" x14ac:dyDescent="0.25">
      <c r="C39" s="200"/>
      <c r="D39" s="202"/>
      <c r="E39" s="202"/>
      <c r="F39" s="208"/>
      <c r="G39" s="197"/>
      <c r="H39" s="200"/>
      <c r="I39" s="202"/>
      <c r="J39" s="202"/>
      <c r="K39" s="208"/>
      <c r="L39" s="219"/>
      <c r="M39" s="200"/>
      <c r="N39" s="191"/>
      <c r="O39" s="191"/>
      <c r="P39" s="235"/>
    </row>
    <row r="40" spans="3:16" ht="15.75" x14ac:dyDescent="0.25">
      <c r="C40" s="200" t="s">
        <v>151</v>
      </c>
      <c r="D40" s="202">
        <f>AVERAGE(E12:E13)</f>
        <v>0.12816273932253314</v>
      </c>
      <c r="E40" s="202">
        <f>STDEV(E12:E13)</f>
        <v>8.4613293035945385E-3</v>
      </c>
      <c r="F40" s="208">
        <f t="shared" ref="F40:F42" si="1">D40/20*100</f>
        <v>0.64081369661266574</v>
      </c>
      <c r="G40" s="197"/>
      <c r="H40" s="200" t="s">
        <v>151</v>
      </c>
      <c r="I40" s="202">
        <f>AVERAGE(H12:H13)</f>
        <v>0.50501007194244596</v>
      </c>
      <c r="J40" s="202">
        <f t="shared" ref="J40:J42" si="2">STDEV(H12:H13)</f>
        <v>1.9330976751862471E-2</v>
      </c>
      <c r="K40" s="208">
        <f>I40/20*100</f>
        <v>2.5250503597122296</v>
      </c>
      <c r="L40" s="219"/>
      <c r="M40" s="200" t="s">
        <v>151</v>
      </c>
      <c r="N40" s="202" t="s">
        <v>169</v>
      </c>
      <c r="O40" s="202" t="s">
        <v>169</v>
      </c>
      <c r="P40" s="234" t="s">
        <v>169</v>
      </c>
    </row>
    <row r="41" spans="3:16" ht="15.75" x14ac:dyDescent="0.25">
      <c r="C41" s="200"/>
      <c r="D41" s="202"/>
      <c r="E41" s="202"/>
      <c r="F41" s="208"/>
      <c r="G41" s="197"/>
      <c r="H41" s="200"/>
      <c r="I41" s="202"/>
      <c r="J41" s="202"/>
      <c r="K41" s="208"/>
      <c r="L41" s="219"/>
      <c r="M41" s="200"/>
      <c r="N41" s="191"/>
      <c r="O41" s="191"/>
      <c r="P41" s="235"/>
    </row>
    <row r="42" spans="3:16" ht="15.75" x14ac:dyDescent="0.25">
      <c r="C42" s="200" t="s">
        <v>152</v>
      </c>
      <c r="D42" s="202">
        <f>AVERAGE(E14:E15)</f>
        <v>0.48475331369661262</v>
      </c>
      <c r="E42" s="202">
        <f>STDEV(E14:E15)</f>
        <v>3.0330611195961969E-2</v>
      </c>
      <c r="F42" s="207">
        <f t="shared" si="1"/>
        <v>2.4237665684830634</v>
      </c>
      <c r="G42" s="197"/>
      <c r="H42" s="200" t="s">
        <v>152</v>
      </c>
      <c r="I42" s="202">
        <f>AVERAGE(H14:H15)</f>
        <v>4.3158014388489203</v>
      </c>
      <c r="J42" s="202">
        <f t="shared" si="2"/>
        <v>0.73864679588696081</v>
      </c>
      <c r="K42" s="227">
        <f t="shared" ref="K42" si="3">I42/20*100</f>
        <v>21.5790071942446</v>
      </c>
      <c r="L42" s="219"/>
      <c r="M42" s="200" t="s">
        <v>152</v>
      </c>
      <c r="N42" s="191">
        <f>AVERAGE(M14:M15)</f>
        <v>0</v>
      </c>
      <c r="O42" s="191">
        <f>STDEV(M14:M15)</f>
        <v>0</v>
      </c>
      <c r="P42" s="237">
        <f t="shared" ref="P42" si="4">N42/20*100</f>
        <v>0</v>
      </c>
    </row>
    <row r="43" spans="3:16" ht="13.5" thickBot="1" x14ac:dyDescent="0.25">
      <c r="C43" s="141"/>
      <c r="D43" s="118"/>
      <c r="E43" s="118"/>
      <c r="F43" s="119"/>
      <c r="G43" s="103"/>
      <c r="H43" s="192"/>
      <c r="I43" s="118"/>
      <c r="J43" s="118"/>
      <c r="K43" s="119"/>
      <c r="L43" s="219"/>
      <c r="M43" s="192"/>
      <c r="N43" s="229"/>
      <c r="O43" s="229"/>
      <c r="P43" s="230"/>
    </row>
    <row r="44" spans="3:16" x14ac:dyDescent="0.2">
      <c r="G44" s="103"/>
      <c r="H44" s="182"/>
      <c r="L44" s="219"/>
      <c r="M44" s="182"/>
      <c r="N44" s="182"/>
      <c r="O44" s="182"/>
      <c r="P44" s="182"/>
    </row>
    <row r="45" spans="3:16" x14ac:dyDescent="0.2">
      <c r="C45" s="183"/>
      <c r="D45" s="183"/>
      <c r="E45" s="183"/>
      <c r="F45" s="58"/>
      <c r="G45" s="103"/>
      <c r="H45" s="62"/>
      <c r="I45" s="58"/>
      <c r="J45" s="58"/>
      <c r="K45" s="58"/>
      <c r="L45" s="219"/>
      <c r="M45" s="182"/>
      <c r="N45" s="182"/>
      <c r="O45" s="182"/>
      <c r="P45" s="182"/>
    </row>
    <row r="46" spans="3:16" ht="13.5" thickBot="1" x14ac:dyDescent="0.25">
      <c r="G46" s="103"/>
      <c r="H46" s="182"/>
      <c r="L46" s="219"/>
      <c r="M46" s="182"/>
      <c r="N46" s="182"/>
      <c r="O46" s="182"/>
      <c r="P46" s="182"/>
    </row>
    <row r="47" spans="3:16" ht="15.75" x14ac:dyDescent="0.25">
      <c r="C47" s="185" t="s">
        <v>2</v>
      </c>
      <c r="D47" s="184" t="s">
        <v>157</v>
      </c>
      <c r="E47" s="113"/>
      <c r="F47" s="114"/>
      <c r="G47" s="103"/>
      <c r="H47" s="187" t="s">
        <v>45</v>
      </c>
      <c r="I47" s="214" t="s">
        <v>157</v>
      </c>
      <c r="J47" s="214"/>
      <c r="K47" s="228"/>
      <c r="L47" s="219"/>
      <c r="M47" s="187" t="s">
        <v>167</v>
      </c>
      <c r="N47" s="214" t="s">
        <v>157</v>
      </c>
      <c r="O47" s="214"/>
      <c r="P47" s="228"/>
    </row>
    <row r="48" spans="3:16" ht="15.75" x14ac:dyDescent="0.25">
      <c r="C48" s="115"/>
      <c r="D48" s="190" t="s">
        <v>153</v>
      </c>
      <c r="E48" s="190" t="s">
        <v>159</v>
      </c>
      <c r="F48" s="199" t="s">
        <v>161</v>
      </c>
      <c r="G48" s="103"/>
      <c r="H48" s="198"/>
      <c r="I48" s="190" t="s">
        <v>164</v>
      </c>
      <c r="J48" s="190" t="s">
        <v>159</v>
      </c>
      <c r="K48" s="226" t="s">
        <v>161</v>
      </c>
      <c r="L48" s="219"/>
      <c r="M48" s="198"/>
      <c r="N48" s="190" t="s">
        <v>164</v>
      </c>
      <c r="O48" s="190" t="s">
        <v>159</v>
      </c>
      <c r="P48" s="226" t="s">
        <v>161</v>
      </c>
    </row>
    <row r="49" spans="3:16" ht="15.75" x14ac:dyDescent="0.25">
      <c r="C49" s="200" t="s">
        <v>150</v>
      </c>
      <c r="D49" s="209">
        <f>AVERAGE(D17:D18)</f>
        <v>177.12017673048598</v>
      </c>
      <c r="E49" s="202">
        <f>STDEV(D17:D18)</f>
        <v>2.7284532646667965</v>
      </c>
      <c r="F49" s="206">
        <f>D49/200*100</f>
        <v>88.56008836524299</v>
      </c>
      <c r="G49" s="103"/>
      <c r="H49" s="200" t="s">
        <v>150</v>
      </c>
      <c r="I49" s="202">
        <f>AVERAGE(G17:G18)</f>
        <v>138.95657553956835</v>
      </c>
      <c r="J49" s="201">
        <f>STDEV(G17:G18)</f>
        <v>10.174198290453909</v>
      </c>
      <c r="K49" s="227">
        <f>I49/200*100</f>
        <v>69.478287769784174</v>
      </c>
      <c r="L49" s="219"/>
      <c r="M49" s="200" t="s">
        <v>150</v>
      </c>
      <c r="N49" s="202">
        <f>AVERAGE(L17:L18)</f>
        <v>175.05</v>
      </c>
      <c r="O49" s="202">
        <f>STDEV(L17:L18)</f>
        <v>5.5861435713737295</v>
      </c>
      <c r="P49" s="227">
        <f>N49/200*100</f>
        <v>87.525000000000006</v>
      </c>
    </row>
    <row r="50" spans="3:16" ht="15.75" x14ac:dyDescent="0.25">
      <c r="C50" s="200"/>
      <c r="D50" s="209"/>
      <c r="E50" s="202"/>
      <c r="F50" s="205"/>
      <c r="G50" s="103"/>
      <c r="H50" s="200"/>
      <c r="I50" s="202"/>
      <c r="J50" s="201"/>
      <c r="K50" s="225"/>
      <c r="L50" s="219"/>
      <c r="M50" s="200"/>
      <c r="N50" s="191"/>
      <c r="O50" s="191"/>
      <c r="P50" s="233"/>
    </row>
    <row r="51" spans="3:16" ht="15.75" x14ac:dyDescent="0.25">
      <c r="C51" s="200" t="s">
        <v>151</v>
      </c>
      <c r="D51" s="209">
        <f>AVERAGE(D19:D20)</f>
        <v>206.15460235640646</v>
      </c>
      <c r="E51" s="202">
        <f>STDEV(D19:D20)</f>
        <v>4.4402452699324524</v>
      </c>
      <c r="F51" s="204">
        <f t="shared" ref="F51:F53" si="5">D51/200*100</f>
        <v>103.07730117820321</v>
      </c>
      <c r="G51" s="103"/>
      <c r="H51" s="200" t="s">
        <v>151</v>
      </c>
      <c r="I51" s="202">
        <f>AVERAGE(G19:G20)</f>
        <v>98.560892086330938</v>
      </c>
      <c r="J51" s="202">
        <f t="shared" ref="J51:J53" si="6">STDEV(G19:G20)</f>
        <v>1.231077993144913</v>
      </c>
      <c r="K51" s="225">
        <f>I51/200*100</f>
        <v>49.280446043165469</v>
      </c>
      <c r="L51" s="219"/>
      <c r="M51" s="200" t="s">
        <v>151</v>
      </c>
      <c r="N51" s="202" t="s">
        <v>169</v>
      </c>
      <c r="O51" s="202" t="s">
        <v>169</v>
      </c>
      <c r="P51" s="234" t="s">
        <v>169</v>
      </c>
    </row>
    <row r="52" spans="3:16" ht="15.75" x14ac:dyDescent="0.25">
      <c r="C52" s="200"/>
      <c r="D52" s="209"/>
      <c r="E52" s="202"/>
      <c r="F52" s="205"/>
      <c r="G52" s="103"/>
      <c r="H52" s="200"/>
      <c r="I52" s="202"/>
      <c r="J52" s="202"/>
      <c r="K52" s="225"/>
      <c r="L52" s="219"/>
      <c r="M52" s="200"/>
      <c r="N52" s="191"/>
      <c r="O52" s="191"/>
      <c r="P52" s="233"/>
    </row>
    <row r="53" spans="3:16" ht="16.5" thickBot="1" x14ac:dyDescent="0.3">
      <c r="C53" s="210" t="s">
        <v>152</v>
      </c>
      <c r="D53" s="211">
        <f>AVERAGE(D21:D22)</f>
        <v>190.09053755522825</v>
      </c>
      <c r="E53" s="212">
        <f>STDEV(D21:D22)</f>
        <v>5.7836440147493002</v>
      </c>
      <c r="F53" s="213">
        <f t="shared" si="5"/>
        <v>95.045268777614126</v>
      </c>
      <c r="G53" s="103"/>
      <c r="H53" s="210" t="s">
        <v>152</v>
      </c>
      <c r="I53" s="212">
        <f>AVERAGE(G21:G22)</f>
        <v>121.7983021582734</v>
      </c>
      <c r="J53" s="212">
        <f t="shared" si="6"/>
        <v>6.3995707246955185</v>
      </c>
      <c r="K53" s="232">
        <f>I53/200*100</f>
        <v>60.899151079136701</v>
      </c>
      <c r="L53" s="219"/>
      <c r="M53" s="210" t="s">
        <v>152</v>
      </c>
      <c r="N53" s="212">
        <f>AVERAGE(L21:L22)</f>
        <v>155.6</v>
      </c>
      <c r="O53" s="212">
        <f t="shared" ref="O53" si="7">STDEV(L21:L22)</f>
        <v>2.2627416997969441</v>
      </c>
      <c r="P53" s="238">
        <f>N53/200*100</f>
        <v>77.8</v>
      </c>
    </row>
    <row r="54" spans="3:16" x14ac:dyDescent="0.2">
      <c r="C54" s="1"/>
      <c r="G54" s="103"/>
      <c r="H54" s="182"/>
      <c r="I54" s="182"/>
      <c r="J54" s="182"/>
      <c r="K54" s="182"/>
      <c r="L54" s="219"/>
    </row>
    <row r="55" spans="3:16" x14ac:dyDescent="0.2">
      <c r="C55" s="1"/>
      <c r="G55" s="103"/>
      <c r="H55" s="182"/>
      <c r="I55" s="182"/>
      <c r="J55" s="182"/>
      <c r="K55" s="182"/>
      <c r="L55" s="219"/>
    </row>
    <row r="56" spans="3:16" x14ac:dyDescent="0.2">
      <c r="C56" s="1"/>
      <c r="G56" s="103"/>
      <c r="H56" s="182"/>
      <c r="I56" s="182"/>
      <c r="J56" s="182"/>
      <c r="K56" s="182"/>
      <c r="L56" s="219"/>
    </row>
    <row r="57" spans="3:16" ht="13.5" thickBot="1" x14ac:dyDescent="0.25">
      <c r="C57" s="1"/>
      <c r="G57" s="103"/>
      <c r="H57" s="182"/>
      <c r="I57" s="182"/>
      <c r="J57" s="182"/>
      <c r="K57" s="182"/>
      <c r="L57" s="219"/>
    </row>
    <row r="58" spans="3:16" ht="15.75" x14ac:dyDescent="0.25">
      <c r="C58" s="189"/>
      <c r="D58" s="214" t="s">
        <v>158</v>
      </c>
      <c r="E58" s="215"/>
      <c r="F58" s="114"/>
      <c r="G58" s="103"/>
      <c r="H58" s="187" t="s">
        <v>163</v>
      </c>
      <c r="I58" s="214" t="s">
        <v>166</v>
      </c>
      <c r="J58" s="214"/>
      <c r="K58" s="188"/>
      <c r="L58" s="219"/>
      <c r="M58" s="187" t="s">
        <v>168</v>
      </c>
      <c r="N58" s="214" t="s">
        <v>166</v>
      </c>
      <c r="O58" s="214"/>
      <c r="P58" s="228"/>
    </row>
    <row r="59" spans="3:16" ht="15.75" x14ac:dyDescent="0.25">
      <c r="C59" s="186" t="s">
        <v>162</v>
      </c>
      <c r="D59" s="190" t="s">
        <v>154</v>
      </c>
      <c r="E59" s="190" t="s">
        <v>159</v>
      </c>
      <c r="F59" s="199" t="s">
        <v>161</v>
      </c>
      <c r="G59" s="103"/>
      <c r="H59" s="198"/>
      <c r="I59" s="190" t="s">
        <v>165</v>
      </c>
      <c r="J59" s="190" t="s">
        <v>159</v>
      </c>
      <c r="K59" s="226" t="s">
        <v>161</v>
      </c>
      <c r="L59" s="219"/>
      <c r="M59" s="200"/>
      <c r="N59" s="190" t="s">
        <v>165</v>
      </c>
      <c r="O59" s="190" t="s">
        <v>159</v>
      </c>
      <c r="P59" s="226" t="s">
        <v>161</v>
      </c>
    </row>
    <row r="60" spans="3:16" ht="15.75" x14ac:dyDescent="0.25">
      <c r="C60" s="200" t="s">
        <v>150</v>
      </c>
      <c r="D60" s="202">
        <f>AVERAGE(E17:E18)</f>
        <v>0</v>
      </c>
      <c r="E60" s="202">
        <f>STDEV(E17:E18)</f>
        <v>0</v>
      </c>
      <c r="F60" s="218">
        <f>D60/200*100</f>
        <v>0</v>
      </c>
      <c r="G60" s="103"/>
      <c r="H60" s="200" t="s">
        <v>150</v>
      </c>
      <c r="I60" s="202">
        <f>AVERAGE(H17:H18)</f>
        <v>2.6400287769784172</v>
      </c>
      <c r="J60" s="201">
        <f>STDEV(H17:H18)</f>
        <v>0.71219388033177589</v>
      </c>
      <c r="K60" s="227">
        <f>I60/200*100</f>
        <v>1.3200143884892086</v>
      </c>
      <c r="L60" s="219"/>
      <c r="M60" s="200" t="s">
        <v>150</v>
      </c>
      <c r="N60" s="202">
        <f>AVERAGE(M17:M18)</f>
        <v>0</v>
      </c>
      <c r="O60" s="191">
        <f>STDEV(M17:M18)</f>
        <v>0</v>
      </c>
      <c r="P60" s="237">
        <f>N60/200*100</f>
        <v>0</v>
      </c>
    </row>
    <row r="61" spans="3:16" ht="15.75" x14ac:dyDescent="0.25">
      <c r="C61" s="200"/>
      <c r="D61" s="202"/>
      <c r="E61" s="202"/>
      <c r="F61" s="216"/>
      <c r="G61" s="103"/>
      <c r="H61" s="200"/>
      <c r="I61" s="202"/>
      <c r="J61" s="201"/>
      <c r="K61" s="225"/>
      <c r="L61" s="219"/>
      <c r="M61" s="200"/>
      <c r="N61" s="191"/>
      <c r="O61" s="191"/>
      <c r="P61" s="233"/>
    </row>
    <row r="62" spans="3:16" ht="15.75" x14ac:dyDescent="0.25">
      <c r="C62" s="200" t="s">
        <v>151</v>
      </c>
      <c r="D62" s="202">
        <f>AVERAGE(E19:E20)</f>
        <v>0</v>
      </c>
      <c r="E62" s="202">
        <f>STDEV(E19:E20)</f>
        <v>0</v>
      </c>
      <c r="F62" s="199">
        <f t="shared" ref="F62:F64" si="8">D62/200*100</f>
        <v>0</v>
      </c>
      <c r="G62" s="103"/>
      <c r="H62" s="200" t="s">
        <v>151</v>
      </c>
      <c r="I62" s="202">
        <f t="shared" ref="I62:I64" si="9">AVERAGE(H19:H20)</f>
        <v>2.7551366906474826</v>
      </c>
      <c r="J62" s="201">
        <f>STDEV(H19:H20)</f>
        <v>0.40696793161815642</v>
      </c>
      <c r="K62" s="225">
        <f t="shared" ref="K62" si="10">I62/200*100</f>
        <v>1.3775683453237413</v>
      </c>
      <c r="L62" s="219"/>
      <c r="M62" s="200" t="s">
        <v>151</v>
      </c>
      <c r="N62" s="202" t="s">
        <v>169</v>
      </c>
      <c r="O62" s="202" t="s">
        <v>169</v>
      </c>
      <c r="P62" s="234" t="s">
        <v>169</v>
      </c>
    </row>
    <row r="63" spans="3:16" ht="15.75" x14ac:dyDescent="0.25">
      <c r="C63" s="200"/>
      <c r="D63" s="202"/>
      <c r="E63" s="202"/>
      <c r="F63" s="216"/>
      <c r="G63" s="103"/>
      <c r="H63" s="200"/>
      <c r="I63" s="202"/>
      <c r="J63" s="201"/>
      <c r="K63" s="225"/>
      <c r="L63" s="219"/>
      <c r="M63" s="200"/>
      <c r="N63" s="191"/>
      <c r="O63" s="191"/>
      <c r="P63" s="233"/>
    </row>
    <row r="64" spans="3:16" ht="16.5" thickBot="1" x14ac:dyDescent="0.3">
      <c r="C64" s="210" t="s">
        <v>152</v>
      </c>
      <c r="D64" s="212">
        <f>AVERAGE(E21:E22)</f>
        <v>1.4068114874815907</v>
      </c>
      <c r="E64" s="212">
        <f>STDEV(E21:E22)</f>
        <v>7.1595863338107787E-2</v>
      </c>
      <c r="F64" s="217">
        <f t="shared" si="8"/>
        <v>0.70340574374079534</v>
      </c>
      <c r="G64" s="103"/>
      <c r="H64" s="210" t="s">
        <v>152</v>
      </c>
      <c r="I64" s="212">
        <f t="shared" si="9"/>
        <v>12.5896690647482</v>
      </c>
      <c r="J64" s="231">
        <f t="shared" ref="J64" si="11">STDEV(H21:H22)</f>
        <v>2.6351173572275726</v>
      </c>
      <c r="K64" s="232">
        <f t="shared" ref="K64" si="12">I64/200*100</f>
        <v>6.2948345323740993</v>
      </c>
      <c r="L64" s="219"/>
      <c r="M64" s="210" t="s">
        <v>152</v>
      </c>
      <c r="N64" s="212">
        <f>AVERAGE(M21:M22)</f>
        <v>0</v>
      </c>
      <c r="O64" s="236">
        <f t="shared" ref="O64" si="13">STDEV(M21:M22)</f>
        <v>0</v>
      </c>
      <c r="P64" s="238">
        <f t="shared" ref="P64" si="14">N64/200*100</f>
        <v>0</v>
      </c>
    </row>
    <row r="65" spans="10:12" x14ac:dyDescent="0.2">
      <c r="J65" s="182"/>
      <c r="L65" s="103"/>
    </row>
  </sheetData>
  <pageMargins left="0.7" right="0.7" top="0.75" bottom="0.75" header="0.3" footer="0.3"/>
  <pageSetup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opLeftCell="A55" workbookViewId="0">
      <selection activeCell="H78" sqref="H78"/>
    </sheetView>
  </sheetViews>
  <sheetFormatPr defaultRowHeight="12.75" x14ac:dyDescent="0.2"/>
  <cols>
    <col min="6" max="6" width="17.7109375" customWidth="1"/>
    <col min="17" max="17" width="16" customWidth="1"/>
  </cols>
  <sheetData>
    <row r="1" spans="1:31" ht="18.75" customHeight="1" x14ac:dyDescent="0.25">
      <c r="A1" s="74" t="s">
        <v>124</v>
      </c>
      <c r="B1" s="75"/>
      <c r="C1" s="75"/>
      <c r="D1" s="75"/>
    </row>
    <row r="2" spans="1:31" x14ac:dyDescent="0.2">
      <c r="A2" s="65" t="s">
        <v>93</v>
      </c>
      <c r="B2" s="41"/>
      <c r="C2" s="41"/>
      <c r="D2" s="41"/>
      <c r="E2" s="41"/>
      <c r="F2" s="41"/>
      <c r="G2" s="41"/>
      <c r="H2" s="41"/>
      <c r="I2" s="41"/>
      <c r="J2" s="41"/>
    </row>
    <row r="3" spans="1:31" x14ac:dyDescent="0.2">
      <c r="A3" s="1" t="s">
        <v>125</v>
      </c>
    </row>
    <row r="4" spans="1:31" ht="15" x14ac:dyDescent="0.25">
      <c r="A4" s="76" t="s">
        <v>131</v>
      </c>
      <c r="B4" s="41"/>
    </row>
    <row r="5" spans="1:31" ht="15" x14ac:dyDescent="0.25">
      <c r="A5" s="76" t="s">
        <v>113</v>
      </c>
      <c r="B5" s="79"/>
    </row>
    <row r="6" spans="1:31" x14ac:dyDescent="0.2">
      <c r="A6" t="s">
        <v>121</v>
      </c>
    </row>
    <row r="7" spans="1:31" x14ac:dyDescent="0.2">
      <c r="A7" s="77" t="s">
        <v>114</v>
      </c>
      <c r="B7" s="41"/>
    </row>
    <row r="8" spans="1:31" x14ac:dyDescent="0.2">
      <c r="A8" s="41"/>
      <c r="B8" s="41"/>
    </row>
    <row r="9" spans="1:31" ht="15" x14ac:dyDescent="0.25">
      <c r="A9" s="76" t="s">
        <v>94</v>
      </c>
      <c r="B9" s="79"/>
      <c r="C9" s="80"/>
      <c r="D9" s="80"/>
      <c r="J9" s="162"/>
      <c r="K9" s="162"/>
      <c r="L9" s="162"/>
      <c r="M9" s="41"/>
    </row>
    <row r="10" spans="1:31" ht="15.75" x14ac:dyDescent="0.25">
      <c r="A10" s="65" t="s">
        <v>115</v>
      </c>
      <c r="B10" s="65"/>
      <c r="R10" s="167" t="s">
        <v>136</v>
      </c>
      <c r="S10" s="167"/>
      <c r="T10" s="167"/>
      <c r="U10" s="167"/>
      <c r="V10" s="167" t="s">
        <v>93</v>
      </c>
      <c r="W10" s="167"/>
      <c r="X10" s="167"/>
      <c r="Y10" s="167"/>
      <c r="Z10" s="58"/>
      <c r="AA10" s="58"/>
      <c r="AB10" s="58"/>
      <c r="AC10" s="58"/>
      <c r="AD10" s="58"/>
    </row>
    <row r="11" spans="1:31" ht="18" x14ac:dyDescent="0.25">
      <c r="A11" s="65" t="s">
        <v>130</v>
      </c>
      <c r="B11" s="65"/>
      <c r="Q11" s="171" t="s">
        <v>137</v>
      </c>
      <c r="R11" s="167" t="s">
        <v>144</v>
      </c>
      <c r="S11" s="167"/>
      <c r="T11" s="167"/>
      <c r="U11" s="167"/>
      <c r="V11" s="167"/>
      <c r="W11" s="167"/>
      <c r="X11" s="167"/>
      <c r="Y11" s="167"/>
      <c r="Z11" s="58"/>
      <c r="AA11" s="58"/>
      <c r="AB11" s="58"/>
      <c r="AC11" s="58"/>
      <c r="AD11" s="58"/>
    </row>
    <row r="12" spans="1:31" ht="18" x14ac:dyDescent="0.25">
      <c r="A12" s="65" t="s">
        <v>127</v>
      </c>
      <c r="B12" s="65"/>
      <c r="Q12" s="171" t="s">
        <v>137</v>
      </c>
      <c r="R12" s="172" t="s">
        <v>146</v>
      </c>
      <c r="S12" s="173"/>
      <c r="T12" s="174"/>
      <c r="U12" s="174"/>
      <c r="V12" s="174"/>
      <c r="W12" s="174"/>
      <c r="X12" s="174"/>
      <c r="Y12" s="174"/>
      <c r="Z12" s="161"/>
      <c r="AA12" s="161"/>
      <c r="AB12" s="161"/>
      <c r="AC12" s="161"/>
      <c r="AD12" s="161"/>
      <c r="AE12" s="161"/>
    </row>
    <row r="13" spans="1:31" ht="15.75" x14ac:dyDescent="0.25">
      <c r="A13" s="65" t="s">
        <v>148</v>
      </c>
      <c r="R13" s="175" t="s">
        <v>147</v>
      </c>
      <c r="S13" s="151"/>
      <c r="T13" s="167"/>
      <c r="U13" s="167"/>
      <c r="V13" s="167"/>
      <c r="W13" s="167"/>
      <c r="X13" s="167"/>
      <c r="Y13" s="176"/>
    </row>
    <row r="14" spans="1:31" x14ac:dyDescent="0.2">
      <c r="A14" s="1" t="s">
        <v>4</v>
      </c>
      <c r="B14" t="s">
        <v>0</v>
      </c>
      <c r="D14" s="1" t="s">
        <v>4</v>
      </c>
      <c r="E14" t="s">
        <v>78</v>
      </c>
      <c r="H14" s="1" t="s">
        <v>4</v>
      </c>
      <c r="I14" t="s">
        <v>116</v>
      </c>
    </row>
    <row r="15" spans="1:31" x14ac:dyDescent="0.2">
      <c r="A15" s="1" t="s">
        <v>5</v>
      </c>
      <c r="B15" t="s">
        <v>1</v>
      </c>
      <c r="D15" s="1" t="s">
        <v>5</v>
      </c>
      <c r="E15" t="s">
        <v>28</v>
      </c>
      <c r="H15" s="1" t="s">
        <v>5</v>
      </c>
      <c r="I15" t="s">
        <v>117</v>
      </c>
    </row>
    <row r="16" spans="1:31" x14ac:dyDescent="0.2">
      <c r="A16" s="1"/>
      <c r="D16" s="1"/>
      <c r="H16" s="1"/>
    </row>
    <row r="17" spans="1:9" x14ac:dyDescent="0.2">
      <c r="A17" s="65" t="s">
        <v>96</v>
      </c>
      <c r="B17" s="41"/>
      <c r="C17" s="41"/>
      <c r="D17" s="41"/>
      <c r="E17" s="41"/>
      <c r="F17" s="41"/>
      <c r="G17" s="41"/>
      <c r="H17" s="41"/>
      <c r="I17" s="41"/>
    </row>
    <row r="18" spans="1:9" x14ac:dyDescent="0.2">
      <c r="A18" s="68" t="s">
        <v>122</v>
      </c>
    </row>
    <row r="19" spans="1:9" x14ac:dyDescent="0.2">
      <c r="A19" s="65" t="s">
        <v>119</v>
      </c>
    </row>
    <row r="20" spans="1:9" x14ac:dyDescent="0.2">
      <c r="A20" s="68" t="s">
        <v>123</v>
      </c>
      <c r="B20" s="78"/>
      <c r="C20" s="78"/>
      <c r="D20" s="78"/>
      <c r="E20" s="78"/>
      <c r="F20" s="78"/>
      <c r="G20" s="78"/>
    </row>
    <row r="21" spans="1:9" x14ac:dyDescent="0.2">
      <c r="A21" s="68" t="s">
        <v>118</v>
      </c>
      <c r="B21" s="78"/>
      <c r="C21" s="78"/>
      <c r="D21" s="78"/>
      <c r="E21" s="78"/>
      <c r="F21" s="78"/>
      <c r="G21" s="78"/>
    </row>
    <row r="72" spans="1:19" ht="18" x14ac:dyDescent="0.25">
      <c r="F72" s="171" t="s">
        <v>137</v>
      </c>
      <c r="G72" s="167" t="s">
        <v>144</v>
      </c>
      <c r="H72" s="167"/>
      <c r="I72" s="167"/>
      <c r="J72" s="167"/>
      <c r="K72" s="167"/>
      <c r="L72" s="167"/>
      <c r="M72" s="167"/>
      <c r="N72" s="167"/>
      <c r="O72" s="58"/>
      <c r="P72" s="58"/>
      <c r="Q72" s="58"/>
      <c r="R72" s="58"/>
      <c r="S72" s="58"/>
    </row>
    <row r="73" spans="1:19" ht="18" x14ac:dyDescent="0.25">
      <c r="F73" s="171" t="s">
        <v>137</v>
      </c>
      <c r="G73" s="172" t="s">
        <v>146</v>
      </c>
      <c r="H73" s="173"/>
      <c r="I73" s="174"/>
      <c r="J73" s="174"/>
      <c r="K73" s="174"/>
      <c r="L73" s="174"/>
      <c r="M73" s="174"/>
      <c r="N73" s="174"/>
      <c r="O73" s="161"/>
      <c r="P73" s="161"/>
      <c r="Q73" s="161"/>
      <c r="R73" s="161"/>
      <c r="S73" s="161"/>
    </row>
    <row r="76" spans="1:19" ht="15.75" x14ac:dyDescent="0.25">
      <c r="A76" s="74"/>
      <c r="B76" s="74"/>
      <c r="C76" s="74"/>
      <c r="D76" s="74"/>
      <c r="E76" s="74"/>
      <c r="F76" s="74"/>
    </row>
    <row r="77" spans="1:19" ht="15.75" x14ac:dyDescent="0.25">
      <c r="A77" s="74"/>
      <c r="B77" s="74"/>
      <c r="C77" s="74"/>
      <c r="D77" s="74"/>
      <c r="E77" s="74"/>
      <c r="F77" s="74"/>
    </row>
    <row r="78" spans="1:19" ht="15.75" x14ac:dyDescent="0.25">
      <c r="A78" s="74"/>
      <c r="B78" s="74"/>
      <c r="C78" s="74"/>
      <c r="D78" s="74"/>
      <c r="E78" s="74"/>
      <c r="F78" s="74"/>
    </row>
    <row r="79" spans="1:19" ht="15.75" x14ac:dyDescent="0.25">
      <c r="A79" s="74"/>
      <c r="B79" s="74"/>
      <c r="C79" s="74"/>
      <c r="D79" s="74"/>
      <c r="E79" s="74"/>
      <c r="F79" s="74"/>
    </row>
    <row r="80" spans="1:19" ht="15.75" x14ac:dyDescent="0.25">
      <c r="A80" s="74"/>
      <c r="B80" s="74"/>
      <c r="C80" s="74"/>
      <c r="D80" s="74"/>
      <c r="E80" s="74"/>
      <c r="F80" s="74"/>
    </row>
    <row r="81" spans="1:6" ht="15.75" x14ac:dyDescent="0.25">
      <c r="A81" s="74"/>
      <c r="B81" s="74"/>
      <c r="C81" s="74"/>
      <c r="D81" s="74"/>
      <c r="E81" s="74"/>
      <c r="F81" s="7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General Info </vt:lpstr>
      <vt:lpstr>DPK</vt:lpstr>
      <vt:lpstr>CBP</vt:lpstr>
      <vt:lpstr>Data for bar graphs</vt:lpstr>
      <vt:lpstr>CPK</vt:lpstr>
      <vt:lpstr>CBP!Print_Area</vt:lpstr>
      <vt:lpstr>DPK!Print_Area</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ctsuser</dc:creator>
  <cp:lastModifiedBy>Serrano, Jose</cp:lastModifiedBy>
  <cp:lastPrinted>2010-09-13T15:58:36Z</cp:lastPrinted>
  <dcterms:created xsi:type="dcterms:W3CDTF">2010-06-07T19:31:07Z</dcterms:created>
  <dcterms:modified xsi:type="dcterms:W3CDTF">2018-09-04T20:28:56Z</dcterms:modified>
</cp:coreProperties>
</file>