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L:\Priv\CORFiles\Projects\Gene Flow\EPA\Bollman\Green Infrastructure\"/>
    </mc:Choice>
  </mc:AlternateContent>
  <xr:revisionPtr revIDLastSave="0" documentId="13_ncr:1_{DE9A2D50-2E49-420F-973B-FCBEB7BB4909}" xr6:coauthVersionLast="41" xr6:coauthVersionMax="41" xr10:uidLastSave="{00000000-0000-0000-0000-000000000000}"/>
  <bookViews>
    <workbookView xWindow="120" yWindow="0" windowWidth="25400" windowHeight="13720" tabRatio="671" firstSheet="2" activeTab="7" xr2:uid="{00000000-000D-0000-FFFF-FFFF00000000}"/>
  </bookViews>
  <sheets>
    <sheet name="Constituent DW, WW, WH, WR" sheetId="11" r:id="rId1"/>
    <sheet name="Constituent HC" sheetId="12" r:id="rId2"/>
    <sheet name="Predicted Mixture Attributes" sheetId="10" r:id="rId3"/>
    <sheet name="Mixtures - Non-lettuce" sheetId="22" r:id="rId4"/>
    <sheet name="Mixtures - Lettuce" sheetId="21" r:id="rId5"/>
    <sheet name="Mixtures - Days to Wilting" sheetId="20" r:id="rId6"/>
    <sheet name="Mixture Summary" sheetId="18" r:id="rId7"/>
    <sheet name="Mixture HC" sheetId="19" r:id="rId8"/>
  </sheets>
  <externalReferences>
    <externalReference r:id="rId9"/>
    <externalReference r:id="rId10"/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3" i="18" l="1"/>
  <c r="S33" i="18" l="1"/>
  <c r="AV6" i="21"/>
  <c r="AU6" i="21"/>
  <c r="AT6" i="21"/>
  <c r="G42" i="20" l="1"/>
  <c r="G41" i="20"/>
  <c r="G40" i="20"/>
  <c r="G39" i="20"/>
  <c r="G37" i="20"/>
  <c r="G36" i="20"/>
  <c r="G35" i="20"/>
  <c r="G34" i="20"/>
  <c r="G33" i="20"/>
  <c r="G32" i="20"/>
  <c r="G31" i="20"/>
  <c r="G30" i="20"/>
  <c r="G29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CC47" i="21" l="1"/>
  <c r="CB47" i="21"/>
  <c r="CA47" i="21"/>
  <c r="BZ47" i="21"/>
  <c r="BY47" i="21"/>
  <c r="BX47" i="21"/>
  <c r="BW47" i="21"/>
  <c r="BV47" i="21"/>
  <c r="BU47" i="21"/>
  <c r="BT47" i="21"/>
  <c r="BS47" i="21"/>
  <c r="BR47" i="21"/>
  <c r="BQ47" i="21"/>
  <c r="BP47" i="21"/>
  <c r="BO47" i="21"/>
  <c r="BN47" i="21"/>
  <c r="BM47" i="21"/>
  <c r="BL47" i="21"/>
  <c r="BK47" i="21"/>
  <c r="BJ47" i="21"/>
  <c r="BI47" i="21"/>
  <c r="BH47" i="21"/>
  <c r="BG47" i="21"/>
  <c r="BF47" i="21"/>
  <c r="BE47" i="21"/>
  <c r="BD47" i="21"/>
  <c r="BC47" i="21"/>
  <c r="BB47" i="21"/>
  <c r="BA47" i="21"/>
  <c r="AZ47" i="21"/>
  <c r="AY47" i="21"/>
  <c r="AX47" i="21"/>
  <c r="AW47" i="21"/>
  <c r="AV47" i="21"/>
  <c r="AU47" i="21"/>
  <c r="AT47" i="21"/>
  <c r="AQ47" i="21"/>
  <c r="AP47" i="21"/>
  <c r="CC46" i="21"/>
  <c r="CB46" i="21"/>
  <c r="CB9" i="21" s="1"/>
  <c r="CA46" i="21"/>
  <c r="BZ46" i="21"/>
  <c r="BY46" i="21"/>
  <c r="BX46" i="21"/>
  <c r="BW46" i="21"/>
  <c r="BV46" i="21"/>
  <c r="BU46" i="21"/>
  <c r="BT46" i="21"/>
  <c r="BT9" i="21" s="1"/>
  <c r="BS46" i="21"/>
  <c r="BR46" i="21"/>
  <c r="BQ46" i="21"/>
  <c r="BP46" i="21"/>
  <c r="BO46" i="21"/>
  <c r="BN46" i="21"/>
  <c r="BM46" i="21"/>
  <c r="BL46" i="21"/>
  <c r="BL9" i="21" s="1"/>
  <c r="BK46" i="21"/>
  <c r="BJ46" i="21"/>
  <c r="BI46" i="21"/>
  <c r="BH46" i="21"/>
  <c r="BG46" i="21"/>
  <c r="BF46" i="21"/>
  <c r="BE46" i="21"/>
  <c r="BD46" i="21"/>
  <c r="BD9" i="21" s="1"/>
  <c r="BC46" i="21"/>
  <c r="BB46" i="21"/>
  <c r="BA46" i="21"/>
  <c r="AZ46" i="21"/>
  <c r="AY46" i="21"/>
  <c r="AX46" i="21"/>
  <c r="AW46" i="21"/>
  <c r="AV46" i="21"/>
  <c r="AV9" i="21" s="1"/>
  <c r="AU46" i="21"/>
  <c r="AT46" i="21"/>
  <c r="AQ46" i="21"/>
  <c r="AP46" i="21"/>
  <c r="CC45" i="21"/>
  <c r="CB45" i="21"/>
  <c r="CA45" i="21"/>
  <c r="CA9" i="21" s="1"/>
  <c r="BZ45" i="21"/>
  <c r="BZ9" i="21" s="1"/>
  <c r="BY45" i="21"/>
  <c r="BX45" i="21"/>
  <c r="BW45" i="21"/>
  <c r="BV45" i="21"/>
  <c r="BU45" i="21"/>
  <c r="BT45" i="21"/>
  <c r="BS45" i="21"/>
  <c r="BS9" i="21" s="1"/>
  <c r="BR45" i="21"/>
  <c r="BR9" i="21" s="1"/>
  <c r="BQ45" i="21"/>
  <c r="BP45" i="21"/>
  <c r="BO45" i="21"/>
  <c r="BN45" i="21"/>
  <c r="BM45" i="21"/>
  <c r="BL45" i="21"/>
  <c r="BK45" i="21"/>
  <c r="BK9" i="21" s="1"/>
  <c r="BJ45" i="21"/>
  <c r="BJ9" i="21" s="1"/>
  <c r="BI45" i="21"/>
  <c r="BH45" i="21"/>
  <c r="BG45" i="21"/>
  <c r="BF45" i="21"/>
  <c r="BE45" i="21"/>
  <c r="BD45" i="21"/>
  <c r="BC45" i="21"/>
  <c r="BC9" i="21" s="1"/>
  <c r="BB45" i="21"/>
  <c r="BB9" i="21" s="1"/>
  <c r="BA45" i="21"/>
  <c r="AZ45" i="21"/>
  <c r="AY45" i="21"/>
  <c r="AX45" i="21"/>
  <c r="AW45" i="21"/>
  <c r="AV45" i="21"/>
  <c r="AU45" i="21"/>
  <c r="AT45" i="21"/>
  <c r="AD9" i="21" s="1"/>
  <c r="AQ45" i="21"/>
  <c r="AP45" i="21"/>
  <c r="CC44" i="21"/>
  <c r="CB44" i="21"/>
  <c r="CA44" i="21"/>
  <c r="BZ44" i="21"/>
  <c r="BY44" i="21"/>
  <c r="BX44" i="21"/>
  <c r="BX9" i="21" s="1"/>
  <c r="BW44" i="21"/>
  <c r="BV44" i="21"/>
  <c r="BU44" i="21"/>
  <c r="BT44" i="21"/>
  <c r="BS44" i="21"/>
  <c r="BR44" i="21"/>
  <c r="BQ44" i="21"/>
  <c r="BP44" i="21"/>
  <c r="BP9" i="21" s="1"/>
  <c r="BO44" i="21"/>
  <c r="BN44" i="21"/>
  <c r="BM44" i="21"/>
  <c r="BL44" i="21"/>
  <c r="BK44" i="21"/>
  <c r="BJ44" i="21"/>
  <c r="BI44" i="21"/>
  <c r="BH44" i="21"/>
  <c r="BH9" i="21" s="1"/>
  <c r="AJ9" i="21" s="1"/>
  <c r="BG44" i="21"/>
  <c r="BF44" i="21"/>
  <c r="BE44" i="21"/>
  <c r="BD44" i="21"/>
  <c r="BC44" i="21"/>
  <c r="BB44" i="21"/>
  <c r="BA44" i="21"/>
  <c r="AZ44" i="21"/>
  <c r="AZ9" i="21" s="1"/>
  <c r="AY44" i="21"/>
  <c r="AX44" i="21"/>
  <c r="AW44" i="21"/>
  <c r="AV44" i="21"/>
  <c r="AU44" i="21"/>
  <c r="AT44" i="21"/>
  <c r="AQ44" i="21"/>
  <c r="AP44" i="21"/>
  <c r="AP9" i="21" s="1"/>
  <c r="CC43" i="21"/>
  <c r="CB43" i="21"/>
  <c r="CA43" i="21"/>
  <c r="BZ43" i="21"/>
  <c r="BY43" i="21"/>
  <c r="BX43" i="21"/>
  <c r="BW43" i="21"/>
  <c r="BV43" i="21"/>
  <c r="BV9" i="21" s="1"/>
  <c r="BU43" i="21"/>
  <c r="BT43" i="21"/>
  <c r="BS43" i="21"/>
  <c r="BR43" i="21"/>
  <c r="BQ43" i="21"/>
  <c r="BP43" i="21"/>
  <c r="BO43" i="21"/>
  <c r="BN43" i="21"/>
  <c r="BN9" i="21" s="1"/>
  <c r="BM43" i="21"/>
  <c r="BL43" i="21"/>
  <c r="BK43" i="21"/>
  <c r="BJ43" i="21"/>
  <c r="BI43" i="21"/>
  <c r="BH43" i="21"/>
  <c r="BG43" i="21"/>
  <c r="BF43" i="21"/>
  <c r="BF9" i="21" s="1"/>
  <c r="BE43" i="21"/>
  <c r="BD43" i="21"/>
  <c r="BC43" i="21"/>
  <c r="BB43" i="21"/>
  <c r="BA43" i="21"/>
  <c r="AZ43" i="21"/>
  <c r="AY43" i="21"/>
  <c r="AX43" i="21"/>
  <c r="AX9" i="21" s="1"/>
  <c r="AW43" i="21"/>
  <c r="AV43" i="21"/>
  <c r="AU43" i="21"/>
  <c r="AT43" i="21"/>
  <c r="AQ43" i="21"/>
  <c r="AP43" i="21"/>
  <c r="CC42" i="21"/>
  <c r="CB42" i="21"/>
  <c r="CA42" i="21"/>
  <c r="BZ42" i="21"/>
  <c r="BY42" i="21"/>
  <c r="BX42" i="21"/>
  <c r="BW42" i="21"/>
  <c r="BV42" i="21"/>
  <c r="BU42" i="21"/>
  <c r="BT42" i="21"/>
  <c r="BS42" i="21"/>
  <c r="BR42" i="21"/>
  <c r="BQ42" i="21"/>
  <c r="BP42" i="21"/>
  <c r="BO42" i="21"/>
  <c r="BN42" i="21"/>
  <c r="BM42" i="21"/>
  <c r="BL42" i="21"/>
  <c r="BK42" i="21"/>
  <c r="BJ42" i="21"/>
  <c r="BI42" i="21"/>
  <c r="BH42" i="21"/>
  <c r="BG42" i="21"/>
  <c r="BF42" i="21"/>
  <c r="BE42" i="21"/>
  <c r="BD42" i="21"/>
  <c r="BC42" i="21"/>
  <c r="BB42" i="21"/>
  <c r="BA42" i="21"/>
  <c r="AZ42" i="21"/>
  <c r="AY42" i="21"/>
  <c r="AX42" i="21"/>
  <c r="AW42" i="21"/>
  <c r="AV42" i="21"/>
  <c r="AU42" i="21"/>
  <c r="AT42" i="21"/>
  <c r="AQ42" i="21"/>
  <c r="AP42" i="21"/>
  <c r="CC41" i="21"/>
  <c r="CB41" i="21"/>
  <c r="CA41" i="21"/>
  <c r="BZ41" i="21"/>
  <c r="BZ8" i="21" s="1"/>
  <c r="BY41" i="21"/>
  <c r="BX41" i="21"/>
  <c r="BW41" i="21"/>
  <c r="BV41" i="21"/>
  <c r="BU41" i="21"/>
  <c r="BT41" i="21"/>
  <c r="BS41" i="21"/>
  <c r="BR41" i="21"/>
  <c r="BR8" i="21" s="1"/>
  <c r="BQ41" i="21"/>
  <c r="BP41" i="21"/>
  <c r="BO41" i="21"/>
  <c r="BN41" i="21"/>
  <c r="BM41" i="21"/>
  <c r="BL41" i="21"/>
  <c r="BK41" i="21"/>
  <c r="BJ41" i="21"/>
  <c r="BJ8" i="21" s="1"/>
  <c r="BI41" i="21"/>
  <c r="BH41" i="21"/>
  <c r="BG41" i="21"/>
  <c r="BF41" i="21"/>
  <c r="BE41" i="21"/>
  <c r="BD41" i="21"/>
  <c r="BC41" i="21"/>
  <c r="BB41" i="21"/>
  <c r="BB8" i="21" s="1"/>
  <c r="BA41" i="21"/>
  <c r="AZ41" i="21"/>
  <c r="AY41" i="21"/>
  <c r="AX41" i="21"/>
  <c r="AW41" i="21"/>
  <c r="AV41" i="21"/>
  <c r="AU41" i="21"/>
  <c r="AT41" i="21"/>
  <c r="AD8" i="21" s="1"/>
  <c r="AQ41" i="21"/>
  <c r="AP41" i="21"/>
  <c r="CC40" i="21"/>
  <c r="CB40" i="21"/>
  <c r="CA40" i="21"/>
  <c r="BZ40" i="21"/>
  <c r="BY40" i="21"/>
  <c r="BX40" i="21"/>
  <c r="BX8" i="21" s="1"/>
  <c r="BW40" i="21"/>
  <c r="BV40" i="21"/>
  <c r="BU40" i="21"/>
  <c r="BT40" i="21"/>
  <c r="BS40" i="21"/>
  <c r="BR40" i="21"/>
  <c r="BQ40" i="21"/>
  <c r="BP40" i="21"/>
  <c r="BP8" i="21" s="1"/>
  <c r="BO40" i="21"/>
  <c r="BN40" i="21"/>
  <c r="BM40" i="21"/>
  <c r="BL40" i="21"/>
  <c r="BK40" i="21"/>
  <c r="BJ40" i="21"/>
  <c r="BI40" i="21"/>
  <c r="BH40" i="21"/>
  <c r="BH8" i="21" s="1"/>
  <c r="AJ8" i="21" s="1"/>
  <c r="BG40" i="21"/>
  <c r="BF40" i="21"/>
  <c r="BE40" i="21"/>
  <c r="BD40" i="21"/>
  <c r="BC40" i="21"/>
  <c r="BB40" i="21"/>
  <c r="BA40" i="21"/>
  <c r="AZ40" i="21"/>
  <c r="AZ8" i="21" s="1"/>
  <c r="AY40" i="21"/>
  <c r="AX40" i="21"/>
  <c r="AW40" i="21"/>
  <c r="AV40" i="21"/>
  <c r="AU40" i="21"/>
  <c r="AT40" i="21"/>
  <c r="AQ40" i="21"/>
  <c r="AP40" i="21"/>
  <c r="AB8" i="21" s="1"/>
  <c r="CC39" i="21"/>
  <c r="CB39" i="21"/>
  <c r="CA39" i="21"/>
  <c r="BZ39" i="21"/>
  <c r="BY39" i="21"/>
  <c r="BX39" i="21"/>
  <c r="BW39" i="21"/>
  <c r="BV39" i="21"/>
  <c r="BV8" i="21" s="1"/>
  <c r="BU39" i="21"/>
  <c r="BT39" i="21"/>
  <c r="BS39" i="21"/>
  <c r="BR39" i="21"/>
  <c r="BQ39" i="21"/>
  <c r="BP39" i="21"/>
  <c r="BO39" i="21"/>
  <c r="BN39" i="21"/>
  <c r="BN8" i="21" s="1"/>
  <c r="BM39" i="21"/>
  <c r="BL39" i="21"/>
  <c r="BK39" i="21"/>
  <c r="BJ39" i="21"/>
  <c r="BI39" i="21"/>
  <c r="BH39" i="21"/>
  <c r="BG39" i="21"/>
  <c r="BF39" i="21"/>
  <c r="BF8" i="21" s="1"/>
  <c r="BE39" i="21"/>
  <c r="BD39" i="21"/>
  <c r="BC39" i="21"/>
  <c r="BB39" i="21"/>
  <c r="BA39" i="21"/>
  <c r="AZ39" i="21"/>
  <c r="AY39" i="21"/>
  <c r="AX39" i="21"/>
  <c r="AX8" i="21" s="1"/>
  <c r="AW39" i="21"/>
  <c r="AV39" i="21"/>
  <c r="AU39" i="21"/>
  <c r="AT39" i="21"/>
  <c r="AQ39" i="21"/>
  <c r="AP39" i="21"/>
  <c r="CC38" i="21"/>
  <c r="CC8" i="21" s="1"/>
  <c r="CB38" i="21"/>
  <c r="CB8" i="21" s="1"/>
  <c r="CA38" i="21"/>
  <c r="BZ38" i="21"/>
  <c r="BY38" i="21"/>
  <c r="BX38" i="21"/>
  <c r="BW38" i="21"/>
  <c r="BV38" i="21"/>
  <c r="BU38" i="21"/>
  <c r="BT38" i="21"/>
  <c r="BT8" i="21" s="1"/>
  <c r="BS38" i="21"/>
  <c r="BR38" i="21"/>
  <c r="BQ38" i="21"/>
  <c r="BP38" i="21"/>
  <c r="BO38" i="21"/>
  <c r="BN38" i="21"/>
  <c r="BM38" i="21"/>
  <c r="BM8" i="21" s="1"/>
  <c r="BL38" i="21"/>
  <c r="BL8" i="21" s="1"/>
  <c r="BK38" i="21"/>
  <c r="BJ38" i="21"/>
  <c r="BI38" i="21"/>
  <c r="BH38" i="21"/>
  <c r="BG38" i="21"/>
  <c r="BF38" i="21"/>
  <c r="BE38" i="21"/>
  <c r="BE8" i="21" s="1"/>
  <c r="BD38" i="21"/>
  <c r="BD8" i="21" s="1"/>
  <c r="BC38" i="21"/>
  <c r="BB38" i="21"/>
  <c r="BA38" i="21"/>
  <c r="AZ38" i="21"/>
  <c r="AY38" i="21"/>
  <c r="AX38" i="21"/>
  <c r="AW38" i="21"/>
  <c r="AW8" i="21" s="1"/>
  <c r="AV38" i="21"/>
  <c r="AV8" i="21" s="1"/>
  <c r="AU38" i="21"/>
  <c r="AT38" i="21"/>
  <c r="AQ38" i="21"/>
  <c r="AP38" i="21"/>
  <c r="CC37" i="21"/>
  <c r="CB37" i="21"/>
  <c r="CA37" i="21"/>
  <c r="CA7" i="21" s="1"/>
  <c r="BZ37" i="21"/>
  <c r="BZ7" i="21" s="1"/>
  <c r="BY37" i="21"/>
  <c r="BX37" i="21"/>
  <c r="BW37" i="21"/>
  <c r="BV37" i="21"/>
  <c r="BU37" i="21"/>
  <c r="BT37" i="21"/>
  <c r="BS37" i="21"/>
  <c r="BS7" i="21" s="1"/>
  <c r="BR37" i="21"/>
  <c r="BR7" i="21" s="1"/>
  <c r="BQ37" i="21"/>
  <c r="BP37" i="21"/>
  <c r="BO37" i="21"/>
  <c r="BN37" i="21"/>
  <c r="BM37" i="21"/>
  <c r="BL37" i="21"/>
  <c r="BK37" i="21"/>
  <c r="BK7" i="21" s="1"/>
  <c r="BJ37" i="21"/>
  <c r="BJ7" i="21" s="1"/>
  <c r="BI37" i="21"/>
  <c r="BH37" i="21"/>
  <c r="BG37" i="21"/>
  <c r="BF37" i="21"/>
  <c r="BE37" i="21"/>
  <c r="BD37" i="21"/>
  <c r="BC37" i="21"/>
  <c r="BC7" i="21" s="1"/>
  <c r="BB37" i="21"/>
  <c r="BB7" i="21" s="1"/>
  <c r="BA37" i="21"/>
  <c r="AZ37" i="21"/>
  <c r="AY37" i="21"/>
  <c r="AX37" i="21"/>
  <c r="AW37" i="21"/>
  <c r="AV37" i="21"/>
  <c r="AU37" i="21"/>
  <c r="AU7" i="21" s="1"/>
  <c r="AT37" i="21"/>
  <c r="AT7" i="21" s="1"/>
  <c r="AI7" i="21" s="1"/>
  <c r="AQ37" i="21"/>
  <c r="AP37" i="21"/>
  <c r="CC36" i="21"/>
  <c r="CB36" i="21"/>
  <c r="CA36" i="21"/>
  <c r="BZ36" i="21"/>
  <c r="BY36" i="21"/>
  <c r="BX36" i="21"/>
  <c r="BW36" i="21"/>
  <c r="BV36" i="21"/>
  <c r="BU36" i="21"/>
  <c r="BT36" i="21"/>
  <c r="BS36" i="21"/>
  <c r="BR36" i="21"/>
  <c r="BQ36" i="21"/>
  <c r="BP36" i="21"/>
  <c r="BO36" i="21"/>
  <c r="BN36" i="21"/>
  <c r="BM36" i="21"/>
  <c r="BL36" i="21"/>
  <c r="BK36" i="21"/>
  <c r="BJ36" i="21"/>
  <c r="BI36" i="21"/>
  <c r="BH36" i="21"/>
  <c r="BG36" i="21"/>
  <c r="BF36" i="21"/>
  <c r="BE36" i="21"/>
  <c r="BD36" i="21"/>
  <c r="BC36" i="21"/>
  <c r="BB36" i="21"/>
  <c r="BA36" i="21"/>
  <c r="AZ36" i="21"/>
  <c r="AY36" i="21"/>
  <c r="AX36" i="21"/>
  <c r="AW36" i="21"/>
  <c r="AV36" i="21"/>
  <c r="AU36" i="21"/>
  <c r="AT36" i="21"/>
  <c r="AQ36" i="21"/>
  <c r="AC7" i="21" s="1"/>
  <c r="AP36" i="21"/>
  <c r="AP7" i="21" s="1"/>
  <c r="CC35" i="21"/>
  <c r="CB35" i="21"/>
  <c r="CA35" i="21"/>
  <c r="BZ35" i="21"/>
  <c r="BY35" i="21"/>
  <c r="BY7" i="21" s="1"/>
  <c r="BX35" i="21"/>
  <c r="BW35" i="21"/>
  <c r="BV35" i="21"/>
  <c r="BV7" i="21" s="1"/>
  <c r="BU35" i="21"/>
  <c r="BT35" i="21"/>
  <c r="BS35" i="21"/>
  <c r="BR35" i="21"/>
  <c r="BQ35" i="21"/>
  <c r="BQ7" i="21" s="1"/>
  <c r="BP35" i="21"/>
  <c r="BO35" i="21"/>
  <c r="BN35" i="21"/>
  <c r="BN7" i="21" s="1"/>
  <c r="BM35" i="21"/>
  <c r="BL35" i="21"/>
  <c r="BK35" i="21"/>
  <c r="BJ35" i="21"/>
  <c r="BI35" i="21"/>
  <c r="BI7" i="21" s="1"/>
  <c r="BH35" i="21"/>
  <c r="BG35" i="21"/>
  <c r="BF35" i="21"/>
  <c r="BF7" i="21" s="1"/>
  <c r="BE35" i="21"/>
  <c r="BD35" i="21"/>
  <c r="BC35" i="21"/>
  <c r="BB35" i="21"/>
  <c r="BA35" i="21"/>
  <c r="BA7" i="21" s="1"/>
  <c r="AZ35" i="21"/>
  <c r="AY35" i="21"/>
  <c r="AX35" i="21"/>
  <c r="AX7" i="21" s="1"/>
  <c r="AW35" i="21"/>
  <c r="AV35" i="21"/>
  <c r="AU35" i="21"/>
  <c r="AT35" i="21"/>
  <c r="AQ35" i="21"/>
  <c r="AP35" i="21"/>
  <c r="CC34" i="21"/>
  <c r="CC7" i="21" s="1"/>
  <c r="CB34" i="21"/>
  <c r="CB7" i="21" s="1"/>
  <c r="CA34" i="21"/>
  <c r="BZ34" i="21"/>
  <c r="BY34" i="21"/>
  <c r="BX34" i="21"/>
  <c r="BW34" i="21"/>
  <c r="BV34" i="21"/>
  <c r="BU34" i="21"/>
  <c r="BU7" i="21" s="1"/>
  <c r="BT34" i="21"/>
  <c r="BT7" i="21" s="1"/>
  <c r="BS34" i="21"/>
  <c r="BR34" i="21"/>
  <c r="BQ34" i="21"/>
  <c r="BP34" i="21"/>
  <c r="BO34" i="21"/>
  <c r="BN34" i="21"/>
  <c r="BM34" i="21"/>
  <c r="BM7" i="21" s="1"/>
  <c r="BL34" i="21"/>
  <c r="BL7" i="21" s="1"/>
  <c r="BK34" i="21"/>
  <c r="BJ34" i="21"/>
  <c r="BI34" i="21"/>
  <c r="BH34" i="21"/>
  <c r="BG34" i="21"/>
  <c r="BF34" i="21"/>
  <c r="BE34" i="21"/>
  <c r="BE7" i="21" s="1"/>
  <c r="BD34" i="21"/>
  <c r="BD7" i="21" s="1"/>
  <c r="BC34" i="21"/>
  <c r="BB34" i="21"/>
  <c r="BA34" i="21"/>
  <c r="AZ34" i="21"/>
  <c r="AY34" i="21"/>
  <c r="AX34" i="21"/>
  <c r="AW34" i="21"/>
  <c r="AW7" i="21" s="1"/>
  <c r="AV34" i="21"/>
  <c r="AV7" i="21" s="1"/>
  <c r="AU34" i="21"/>
  <c r="AT34" i="21"/>
  <c r="AQ34" i="21"/>
  <c r="AP34" i="21"/>
  <c r="CC33" i="21"/>
  <c r="CB33" i="21"/>
  <c r="CA33" i="21"/>
  <c r="BZ33" i="21"/>
  <c r="BY33" i="21"/>
  <c r="BX33" i="21"/>
  <c r="BW33" i="21"/>
  <c r="BV33" i="21"/>
  <c r="BU33" i="21"/>
  <c r="BT33" i="21"/>
  <c r="BS33" i="21"/>
  <c r="BR33" i="21"/>
  <c r="BQ33" i="21"/>
  <c r="BP33" i="21"/>
  <c r="BO33" i="21"/>
  <c r="BN33" i="21"/>
  <c r="BM33" i="21"/>
  <c r="BL33" i="21"/>
  <c r="BK33" i="21"/>
  <c r="BJ33" i="21"/>
  <c r="BI33" i="21"/>
  <c r="BH33" i="21"/>
  <c r="BG33" i="21"/>
  <c r="BF33" i="21"/>
  <c r="BE33" i="21"/>
  <c r="BD33" i="21"/>
  <c r="BC33" i="21"/>
  <c r="BB33" i="21"/>
  <c r="BA33" i="21"/>
  <c r="AZ33" i="21"/>
  <c r="AY33" i="21"/>
  <c r="AX33" i="21"/>
  <c r="AW33" i="21"/>
  <c r="AV33" i="21"/>
  <c r="AU33" i="21"/>
  <c r="AT33" i="21"/>
  <c r="AD7" i="21" s="1"/>
  <c r="AQ33" i="21"/>
  <c r="AP33" i="21"/>
  <c r="CC32" i="21"/>
  <c r="CB32" i="21"/>
  <c r="CA32" i="21"/>
  <c r="BZ32" i="21"/>
  <c r="BY32" i="21"/>
  <c r="BX32" i="21"/>
  <c r="BX6" i="21" s="1"/>
  <c r="BW32" i="21"/>
  <c r="BV32" i="21"/>
  <c r="BU32" i="21"/>
  <c r="BT32" i="21"/>
  <c r="BS32" i="21"/>
  <c r="BR32" i="21"/>
  <c r="BQ32" i="21"/>
  <c r="BP32" i="21"/>
  <c r="BP6" i="21" s="1"/>
  <c r="BO32" i="21"/>
  <c r="BN32" i="21"/>
  <c r="BM32" i="21"/>
  <c r="BL32" i="21"/>
  <c r="BK32" i="21"/>
  <c r="BJ32" i="21"/>
  <c r="BI32" i="21"/>
  <c r="BH32" i="21"/>
  <c r="BH6" i="21" s="1"/>
  <c r="AJ6" i="21" s="1"/>
  <c r="BG32" i="21"/>
  <c r="BF32" i="21"/>
  <c r="BE32" i="21"/>
  <c r="BD32" i="21"/>
  <c r="BC32" i="21"/>
  <c r="BB32" i="21"/>
  <c r="BA32" i="21"/>
  <c r="AZ32" i="21"/>
  <c r="AZ6" i="21" s="1"/>
  <c r="AY32" i="21"/>
  <c r="AX32" i="21"/>
  <c r="AW32" i="21"/>
  <c r="AV32" i="21"/>
  <c r="AU32" i="21"/>
  <c r="AT32" i="21"/>
  <c r="AQ32" i="21"/>
  <c r="AP32" i="21"/>
  <c r="CC31" i="21"/>
  <c r="CB31" i="21"/>
  <c r="CA31" i="21"/>
  <c r="BZ31" i="21"/>
  <c r="BY31" i="21"/>
  <c r="BX31" i="21"/>
  <c r="BW31" i="21"/>
  <c r="BV31" i="21"/>
  <c r="BV6" i="21" s="1"/>
  <c r="BU31" i="21"/>
  <c r="BT31" i="21"/>
  <c r="BS31" i="21"/>
  <c r="BR31" i="21"/>
  <c r="BQ31" i="21"/>
  <c r="BP31" i="21"/>
  <c r="BO31" i="21"/>
  <c r="BN31" i="21"/>
  <c r="BN6" i="21" s="1"/>
  <c r="BM31" i="21"/>
  <c r="BL31" i="21"/>
  <c r="BK31" i="21"/>
  <c r="BJ31" i="21"/>
  <c r="BI31" i="21"/>
  <c r="BH31" i="21"/>
  <c r="BG31" i="21"/>
  <c r="BF31" i="21"/>
  <c r="BF6" i="21" s="1"/>
  <c r="BE31" i="21"/>
  <c r="BD31" i="21"/>
  <c r="BC31" i="21"/>
  <c r="BB31" i="21"/>
  <c r="BA31" i="21"/>
  <c r="AZ31" i="21"/>
  <c r="AY31" i="21"/>
  <c r="AY6" i="21" s="1"/>
  <c r="AX31" i="21"/>
  <c r="AX6" i="21" s="1"/>
  <c r="AW31" i="21"/>
  <c r="AV31" i="21"/>
  <c r="AU31" i="21"/>
  <c r="AT31" i="21"/>
  <c r="AQ31" i="21"/>
  <c r="AP31" i="21"/>
  <c r="CC30" i="21"/>
  <c r="CB30" i="21"/>
  <c r="CB6" i="21" s="1"/>
  <c r="CA30" i="21"/>
  <c r="BZ30" i="21"/>
  <c r="BY30" i="21"/>
  <c r="BX30" i="21"/>
  <c r="BW30" i="21"/>
  <c r="BV30" i="21"/>
  <c r="BU30" i="21"/>
  <c r="BT30" i="21"/>
  <c r="BT6" i="21" s="1"/>
  <c r="BS30" i="21"/>
  <c r="BR30" i="21"/>
  <c r="BQ30" i="21"/>
  <c r="BP30" i="21"/>
  <c r="BO30" i="21"/>
  <c r="BN30" i="21"/>
  <c r="BM30" i="21"/>
  <c r="BL30" i="21"/>
  <c r="BL6" i="21" s="1"/>
  <c r="BK30" i="21"/>
  <c r="BJ30" i="21"/>
  <c r="BI30" i="21"/>
  <c r="BH30" i="21"/>
  <c r="BG30" i="21"/>
  <c r="BF30" i="21"/>
  <c r="BE30" i="21"/>
  <c r="BD30" i="21"/>
  <c r="BD6" i="21" s="1"/>
  <c r="BC30" i="21"/>
  <c r="BB30" i="21"/>
  <c r="BA30" i="21"/>
  <c r="AZ30" i="21"/>
  <c r="AY30" i="21"/>
  <c r="AX30" i="21"/>
  <c r="AW30" i="21"/>
  <c r="AV30" i="21"/>
  <c r="AU30" i="21"/>
  <c r="AT30" i="21"/>
  <c r="AQ30" i="21"/>
  <c r="AP30" i="21"/>
  <c r="CC29" i="21"/>
  <c r="CB29" i="21"/>
  <c r="CA29" i="21"/>
  <c r="BZ29" i="21"/>
  <c r="BZ6" i="21" s="1"/>
  <c r="BY29" i="21"/>
  <c r="BX29" i="21"/>
  <c r="BW29" i="21"/>
  <c r="BV29" i="21"/>
  <c r="BU29" i="21"/>
  <c r="BT29" i="21"/>
  <c r="BS29" i="21"/>
  <c r="BR29" i="21"/>
  <c r="BR6" i="21" s="1"/>
  <c r="BQ29" i="21"/>
  <c r="BP29" i="21"/>
  <c r="BO29" i="21"/>
  <c r="BN29" i="21"/>
  <c r="BM29" i="21"/>
  <c r="BL29" i="21"/>
  <c r="BK29" i="21"/>
  <c r="BJ29" i="21"/>
  <c r="BJ6" i="21" s="1"/>
  <c r="BI29" i="21"/>
  <c r="BH29" i="21"/>
  <c r="BG29" i="21"/>
  <c r="BF29" i="21"/>
  <c r="BE29" i="21"/>
  <c r="BD29" i="21"/>
  <c r="BC29" i="21"/>
  <c r="BB29" i="21"/>
  <c r="BB6" i="21" s="1"/>
  <c r="BA29" i="21"/>
  <c r="AZ29" i="21"/>
  <c r="AY29" i="21"/>
  <c r="AX29" i="21"/>
  <c r="AW29" i="21"/>
  <c r="AV29" i="21"/>
  <c r="AU29" i="21"/>
  <c r="AT29" i="21"/>
  <c r="AD6" i="21" s="1"/>
  <c r="AQ29" i="21"/>
  <c r="AP29" i="21"/>
  <c r="CC28" i="21"/>
  <c r="CB28" i="21"/>
  <c r="CA28" i="21"/>
  <c r="BZ28" i="21"/>
  <c r="BY28" i="21"/>
  <c r="BX28" i="21"/>
  <c r="BW28" i="21"/>
  <c r="BV28" i="21"/>
  <c r="BU28" i="21"/>
  <c r="BT28" i="21"/>
  <c r="BS28" i="21"/>
  <c r="BR28" i="21"/>
  <c r="BQ28" i="21"/>
  <c r="BP28" i="21"/>
  <c r="BO28" i="21"/>
  <c r="BN28" i="21"/>
  <c r="BM28" i="21"/>
  <c r="BL28" i="21"/>
  <c r="BK28" i="21"/>
  <c r="BJ28" i="21"/>
  <c r="BI28" i="21"/>
  <c r="BH28" i="21"/>
  <c r="BG28" i="21"/>
  <c r="BF28" i="21"/>
  <c r="BE28" i="21"/>
  <c r="BD28" i="21"/>
  <c r="BC28" i="21"/>
  <c r="BB28" i="21"/>
  <c r="BA28" i="21"/>
  <c r="AZ28" i="21"/>
  <c r="AY28" i="21"/>
  <c r="AX28" i="21"/>
  <c r="AW28" i="21"/>
  <c r="AV28" i="21"/>
  <c r="AU28" i="21"/>
  <c r="AT28" i="21"/>
  <c r="AQ28" i="21"/>
  <c r="AC6" i="21" s="1"/>
  <c r="AP28" i="21"/>
  <c r="AB6" i="21" s="1"/>
  <c r="CC27" i="21"/>
  <c r="CB27" i="21"/>
  <c r="CA27" i="21"/>
  <c r="BZ27" i="21"/>
  <c r="BY27" i="21"/>
  <c r="BX27" i="21"/>
  <c r="BW27" i="21"/>
  <c r="BV27" i="21"/>
  <c r="BU27" i="21"/>
  <c r="BT27" i="21"/>
  <c r="BS27" i="21"/>
  <c r="BR27" i="21"/>
  <c r="BQ27" i="21"/>
  <c r="BP27" i="21"/>
  <c r="BO27" i="21"/>
  <c r="BN27" i="21"/>
  <c r="BM27" i="21"/>
  <c r="BL27" i="21"/>
  <c r="BK27" i="21"/>
  <c r="BJ27" i="21"/>
  <c r="BI27" i="21"/>
  <c r="BH27" i="21"/>
  <c r="BG27" i="21"/>
  <c r="BF27" i="21"/>
  <c r="BE27" i="21"/>
  <c r="BD27" i="21"/>
  <c r="BC27" i="21"/>
  <c r="BB27" i="21"/>
  <c r="BA27" i="21"/>
  <c r="AZ27" i="21"/>
  <c r="AY27" i="21"/>
  <c r="AX27" i="21"/>
  <c r="AW27" i="21"/>
  <c r="AV27" i="21"/>
  <c r="AU27" i="21"/>
  <c r="AT27" i="21"/>
  <c r="AQ27" i="21"/>
  <c r="AP27" i="21"/>
  <c r="CC26" i="21"/>
  <c r="CB26" i="21"/>
  <c r="CB5" i="21" s="1"/>
  <c r="CA26" i="21"/>
  <c r="BZ26" i="21"/>
  <c r="BY26" i="21"/>
  <c r="BX26" i="21"/>
  <c r="BW26" i="21"/>
  <c r="BV26" i="21"/>
  <c r="BU26" i="21"/>
  <c r="BT26" i="21"/>
  <c r="BT5" i="21" s="1"/>
  <c r="BS26" i="21"/>
  <c r="BR26" i="21"/>
  <c r="BQ26" i="21"/>
  <c r="BP26" i="21"/>
  <c r="BO26" i="21"/>
  <c r="BN26" i="21"/>
  <c r="BM26" i="21"/>
  <c r="BL26" i="21"/>
  <c r="BL5" i="21" s="1"/>
  <c r="BK26" i="21"/>
  <c r="BJ26" i="21"/>
  <c r="BI26" i="21"/>
  <c r="BH26" i="21"/>
  <c r="BG26" i="21"/>
  <c r="BF26" i="21"/>
  <c r="BE26" i="21"/>
  <c r="BD26" i="21"/>
  <c r="BC26" i="21"/>
  <c r="BB26" i="21"/>
  <c r="BA26" i="21"/>
  <c r="AZ26" i="21"/>
  <c r="AY26" i="21"/>
  <c r="AX26" i="21"/>
  <c r="AW26" i="21"/>
  <c r="AV26" i="21"/>
  <c r="AV5" i="21" s="1"/>
  <c r="AU26" i="21"/>
  <c r="AT26" i="21"/>
  <c r="AQ26" i="21"/>
  <c r="AP26" i="21"/>
  <c r="CC25" i="21"/>
  <c r="CB25" i="21"/>
  <c r="CA25" i="21"/>
  <c r="BZ25" i="21"/>
  <c r="BZ5" i="21" s="1"/>
  <c r="BY25" i="21"/>
  <c r="BX25" i="21"/>
  <c r="BW25" i="21"/>
  <c r="BV25" i="21"/>
  <c r="BU25" i="21"/>
  <c r="BT25" i="21"/>
  <c r="BS25" i="21"/>
  <c r="BR25" i="21"/>
  <c r="BR5" i="21" s="1"/>
  <c r="BQ25" i="21"/>
  <c r="BP25" i="21"/>
  <c r="BO25" i="21"/>
  <c r="BN25" i="21"/>
  <c r="BM25" i="21"/>
  <c r="BL25" i="21"/>
  <c r="BK25" i="21"/>
  <c r="BJ25" i="21"/>
  <c r="BJ5" i="21" s="1"/>
  <c r="BI25" i="21"/>
  <c r="BH25" i="21"/>
  <c r="BG25" i="21"/>
  <c r="BF25" i="21"/>
  <c r="BE25" i="21"/>
  <c r="BD25" i="21"/>
  <c r="BC25" i="21"/>
  <c r="BB25" i="21"/>
  <c r="BB5" i="21" s="1"/>
  <c r="BA25" i="21"/>
  <c r="AZ25" i="21"/>
  <c r="AY25" i="21"/>
  <c r="AX25" i="21"/>
  <c r="AW25" i="21"/>
  <c r="AV25" i="21"/>
  <c r="AU25" i="21"/>
  <c r="AT25" i="21"/>
  <c r="AT5" i="21" s="1"/>
  <c r="AI5" i="21" s="1"/>
  <c r="AQ25" i="21"/>
  <c r="AP25" i="21"/>
  <c r="CC24" i="21"/>
  <c r="CB24" i="21"/>
  <c r="CA24" i="21"/>
  <c r="BZ24" i="21"/>
  <c r="BY24" i="21"/>
  <c r="BX24" i="21"/>
  <c r="BX5" i="21" s="1"/>
  <c r="BW24" i="21"/>
  <c r="BV24" i="21"/>
  <c r="BU24" i="21"/>
  <c r="BT24" i="21"/>
  <c r="BS24" i="21"/>
  <c r="BR24" i="21"/>
  <c r="BQ24" i="21"/>
  <c r="BP24" i="21"/>
  <c r="BP5" i="21" s="1"/>
  <c r="BO24" i="21"/>
  <c r="BN24" i="21"/>
  <c r="BM24" i="21"/>
  <c r="BL24" i="21"/>
  <c r="BK24" i="21"/>
  <c r="BJ24" i="21"/>
  <c r="BI24" i="21"/>
  <c r="BH24" i="21"/>
  <c r="BH5" i="21" s="1"/>
  <c r="AJ5" i="21" s="1"/>
  <c r="BG24" i="21"/>
  <c r="BF24" i="21"/>
  <c r="BE24" i="21"/>
  <c r="BD24" i="21"/>
  <c r="BC24" i="21"/>
  <c r="BB24" i="21"/>
  <c r="BA24" i="21"/>
  <c r="AZ24" i="21"/>
  <c r="AZ5" i="21" s="1"/>
  <c r="AY24" i="21"/>
  <c r="AX24" i="21"/>
  <c r="AW24" i="21"/>
  <c r="AV24" i="21"/>
  <c r="AU24" i="21"/>
  <c r="AT24" i="21"/>
  <c r="AQ24" i="21"/>
  <c r="AP24" i="21"/>
  <c r="AB5" i="21" s="1"/>
  <c r="CC23" i="21"/>
  <c r="CB23" i="21"/>
  <c r="CA23" i="21"/>
  <c r="BZ23" i="21"/>
  <c r="BY23" i="21"/>
  <c r="BX23" i="21"/>
  <c r="BW23" i="21"/>
  <c r="BW5" i="21" s="1"/>
  <c r="BV23" i="21"/>
  <c r="BV5" i="21" s="1"/>
  <c r="BU23" i="21"/>
  <c r="BT23" i="21"/>
  <c r="BS23" i="21"/>
  <c r="BR23" i="21"/>
  <c r="BQ23" i="21"/>
  <c r="BP23" i="21"/>
  <c r="BO23" i="21"/>
  <c r="BO5" i="21" s="1"/>
  <c r="BN23" i="21"/>
  <c r="BN5" i="21" s="1"/>
  <c r="BM23" i="21"/>
  <c r="BL23" i="21"/>
  <c r="BK23" i="21"/>
  <c r="BJ23" i="21"/>
  <c r="BI23" i="21"/>
  <c r="BH23" i="21"/>
  <c r="BG23" i="21"/>
  <c r="BG5" i="21" s="1"/>
  <c r="BF23" i="21"/>
  <c r="BF5" i="21" s="1"/>
  <c r="BE23" i="21"/>
  <c r="BD23" i="21"/>
  <c r="BD5" i="21" s="1"/>
  <c r="BC23" i="21"/>
  <c r="BB23" i="21"/>
  <c r="BA23" i="21"/>
  <c r="AZ23" i="21"/>
  <c r="AY23" i="21"/>
  <c r="AY5" i="21" s="1"/>
  <c r="AX23" i="21"/>
  <c r="AX5" i="21" s="1"/>
  <c r="AW23" i="21"/>
  <c r="AV23" i="21"/>
  <c r="AU23" i="21"/>
  <c r="AT23" i="21"/>
  <c r="AQ23" i="21"/>
  <c r="AP23" i="21"/>
  <c r="CC22" i="21"/>
  <c r="CB22" i="21"/>
  <c r="CA22" i="21"/>
  <c r="BZ22" i="21"/>
  <c r="BY22" i="21"/>
  <c r="BX22" i="21"/>
  <c r="BW22" i="21"/>
  <c r="BV22" i="21"/>
  <c r="BU22" i="21"/>
  <c r="BT22" i="21"/>
  <c r="BS22" i="21"/>
  <c r="BR22" i="21"/>
  <c r="BQ22" i="21"/>
  <c r="BP22" i="21"/>
  <c r="BO22" i="21"/>
  <c r="BN22" i="21"/>
  <c r="BM22" i="21"/>
  <c r="BL22" i="21"/>
  <c r="BK22" i="21"/>
  <c r="BJ22" i="21"/>
  <c r="BI22" i="21"/>
  <c r="BH22" i="21"/>
  <c r="BG22" i="21"/>
  <c r="BF22" i="21"/>
  <c r="BE22" i="21"/>
  <c r="BD22" i="21"/>
  <c r="BC22" i="21"/>
  <c r="BB22" i="21"/>
  <c r="BA22" i="21"/>
  <c r="AZ22" i="21"/>
  <c r="AY22" i="21"/>
  <c r="AX22" i="21"/>
  <c r="AW22" i="21"/>
  <c r="AV22" i="21"/>
  <c r="AU22" i="21"/>
  <c r="AT22" i="21"/>
  <c r="AQ22" i="21"/>
  <c r="AP22" i="21"/>
  <c r="CC21" i="21"/>
  <c r="CB21" i="21"/>
  <c r="CA21" i="21"/>
  <c r="BZ21" i="21"/>
  <c r="BZ4" i="21" s="1"/>
  <c r="BY21" i="21"/>
  <c r="BX21" i="21"/>
  <c r="BW21" i="21"/>
  <c r="BV21" i="21"/>
  <c r="BU21" i="21"/>
  <c r="BT21" i="21"/>
  <c r="BS21" i="21"/>
  <c r="BR21" i="21"/>
  <c r="BR4" i="21" s="1"/>
  <c r="BQ21" i="21"/>
  <c r="BP21" i="21"/>
  <c r="BO21" i="21"/>
  <c r="BN21" i="21"/>
  <c r="BM21" i="21"/>
  <c r="BL21" i="21"/>
  <c r="BK21" i="21"/>
  <c r="BJ21" i="21"/>
  <c r="BJ4" i="21" s="1"/>
  <c r="BI21" i="21"/>
  <c r="BH21" i="21"/>
  <c r="BG21" i="21"/>
  <c r="BF21" i="21"/>
  <c r="BE21" i="21"/>
  <c r="BD21" i="21"/>
  <c r="BC21" i="21"/>
  <c r="BB21" i="21"/>
  <c r="BB4" i="21" s="1"/>
  <c r="BA21" i="21"/>
  <c r="AZ21" i="21"/>
  <c r="AY21" i="21"/>
  <c r="AX21" i="21"/>
  <c r="AW21" i="21"/>
  <c r="AV21" i="21"/>
  <c r="AU21" i="21"/>
  <c r="AT21" i="21"/>
  <c r="AD4" i="21" s="1"/>
  <c r="AQ21" i="21"/>
  <c r="AP21" i="21"/>
  <c r="CC20" i="21"/>
  <c r="CB20" i="21"/>
  <c r="CA20" i="21"/>
  <c r="BZ20" i="21"/>
  <c r="BY20" i="21"/>
  <c r="BY4" i="21" s="1"/>
  <c r="BX20" i="21"/>
  <c r="BX4" i="21" s="1"/>
  <c r="BW20" i="21"/>
  <c r="BV20" i="21"/>
  <c r="BU20" i="21"/>
  <c r="BT20" i="21"/>
  <c r="BS20" i="21"/>
  <c r="BR20" i="21"/>
  <c r="BQ20" i="21"/>
  <c r="BQ4" i="21" s="1"/>
  <c r="BP20" i="21"/>
  <c r="BP4" i="21" s="1"/>
  <c r="BO20" i="21"/>
  <c r="BN20" i="21"/>
  <c r="BM20" i="21"/>
  <c r="BL20" i="21"/>
  <c r="BK20" i="21"/>
  <c r="BJ20" i="21"/>
  <c r="BI20" i="21"/>
  <c r="BH20" i="21"/>
  <c r="BH4" i="21" s="1"/>
  <c r="AJ4" i="21" s="1"/>
  <c r="BG20" i="21"/>
  <c r="BF20" i="21"/>
  <c r="BE20" i="21"/>
  <c r="BD20" i="21"/>
  <c r="BC20" i="21"/>
  <c r="BB20" i="21"/>
  <c r="BA20" i="21"/>
  <c r="AZ20" i="21"/>
  <c r="AZ4" i="21" s="1"/>
  <c r="AY20" i="21"/>
  <c r="AX20" i="21"/>
  <c r="AW20" i="21"/>
  <c r="AV20" i="21"/>
  <c r="AU20" i="21"/>
  <c r="AT20" i="21"/>
  <c r="AQ20" i="21"/>
  <c r="AQ4" i="21" s="1"/>
  <c r="AH4" i="21" s="1"/>
  <c r="AP20" i="21"/>
  <c r="AP4" i="21" s="1"/>
  <c r="CC19" i="21"/>
  <c r="CB19" i="21"/>
  <c r="CA19" i="21"/>
  <c r="BZ19" i="21"/>
  <c r="BY19" i="21"/>
  <c r="BX19" i="21"/>
  <c r="BW19" i="21"/>
  <c r="BV19" i="21"/>
  <c r="BV4" i="21" s="1"/>
  <c r="BU19" i="21"/>
  <c r="BT19" i="21"/>
  <c r="BS19" i="21"/>
  <c r="BR19" i="21"/>
  <c r="BQ19" i="21"/>
  <c r="BP19" i="21"/>
  <c r="BO19" i="21"/>
  <c r="BN19" i="21"/>
  <c r="BN4" i="21" s="1"/>
  <c r="BM19" i="21"/>
  <c r="BL19" i="21"/>
  <c r="BK19" i="21"/>
  <c r="BJ19" i="21"/>
  <c r="BI19" i="21"/>
  <c r="BH19" i="21"/>
  <c r="BG19" i="21"/>
  <c r="BF19" i="21"/>
  <c r="BF4" i="21" s="1"/>
  <c r="BE19" i="21"/>
  <c r="BD19" i="21"/>
  <c r="BC19" i="21"/>
  <c r="BB19" i="21"/>
  <c r="BA19" i="21"/>
  <c r="AZ19" i="21"/>
  <c r="AY19" i="21"/>
  <c r="AX19" i="21"/>
  <c r="AX4" i="21" s="1"/>
  <c r="AW19" i="21"/>
  <c r="AV19" i="21"/>
  <c r="AU19" i="21"/>
  <c r="AT19" i="21"/>
  <c r="AQ19" i="21"/>
  <c r="AP19" i="21"/>
  <c r="CC18" i="21"/>
  <c r="CB18" i="21"/>
  <c r="CB4" i="21" s="1"/>
  <c r="CA18" i="21"/>
  <c r="BZ18" i="21"/>
  <c r="BY18" i="21"/>
  <c r="BX18" i="21"/>
  <c r="BW18" i="21"/>
  <c r="BV18" i="21"/>
  <c r="BU18" i="21"/>
  <c r="BT18" i="21"/>
  <c r="BT4" i="21" s="1"/>
  <c r="BS18" i="21"/>
  <c r="BR18" i="21"/>
  <c r="BQ18" i="21"/>
  <c r="BP18" i="21"/>
  <c r="BO18" i="21"/>
  <c r="BN18" i="21"/>
  <c r="BM18" i="21"/>
  <c r="BL18" i="21"/>
  <c r="BL4" i="21" s="1"/>
  <c r="BK18" i="21"/>
  <c r="BJ18" i="21"/>
  <c r="BI18" i="21"/>
  <c r="BH18" i="21"/>
  <c r="BG18" i="21"/>
  <c r="BF18" i="21"/>
  <c r="BE18" i="21"/>
  <c r="BD18" i="21"/>
  <c r="BD4" i="21" s="1"/>
  <c r="BC18" i="21"/>
  <c r="BB18" i="21"/>
  <c r="BA18" i="21"/>
  <c r="AZ18" i="21"/>
  <c r="AY18" i="21"/>
  <c r="AX18" i="21"/>
  <c r="AW18" i="21"/>
  <c r="AV18" i="21"/>
  <c r="AV4" i="21" s="1"/>
  <c r="AU18" i="21"/>
  <c r="AT18" i="21"/>
  <c r="AQ18" i="21"/>
  <c r="AP18" i="21"/>
  <c r="CC17" i="21"/>
  <c r="CB17" i="21"/>
  <c r="CA17" i="21"/>
  <c r="BZ17" i="21"/>
  <c r="BY17" i="21"/>
  <c r="BX17" i="21"/>
  <c r="BW17" i="21"/>
  <c r="BV17" i="21"/>
  <c r="BU17" i="21"/>
  <c r="BT17" i="21"/>
  <c r="BS17" i="21"/>
  <c r="BR17" i="21"/>
  <c r="BQ17" i="21"/>
  <c r="BP17" i="21"/>
  <c r="BO17" i="21"/>
  <c r="BN17" i="21"/>
  <c r="BM17" i="21"/>
  <c r="BL17" i="21"/>
  <c r="BK17" i="21"/>
  <c r="BJ17" i="21"/>
  <c r="BI17" i="21"/>
  <c r="BH17" i="21"/>
  <c r="BG17" i="21"/>
  <c r="BF17" i="21"/>
  <c r="BE17" i="21"/>
  <c r="BD17" i="21"/>
  <c r="BC17" i="21"/>
  <c r="BB17" i="21"/>
  <c r="BA17" i="21"/>
  <c r="AZ17" i="21"/>
  <c r="AY17" i="21"/>
  <c r="AX17" i="21"/>
  <c r="AW17" i="21"/>
  <c r="AV17" i="21"/>
  <c r="AU17" i="21"/>
  <c r="AT17" i="21"/>
  <c r="AQ17" i="21"/>
  <c r="AP17" i="21"/>
  <c r="CC16" i="21"/>
  <c r="CB16" i="21"/>
  <c r="CA16" i="21"/>
  <c r="BZ16" i="21"/>
  <c r="BY16" i="21"/>
  <c r="BX16" i="21"/>
  <c r="BX3" i="21" s="1"/>
  <c r="BW16" i="21"/>
  <c r="BV16" i="21"/>
  <c r="BU16" i="21"/>
  <c r="BT16" i="21"/>
  <c r="BS16" i="21"/>
  <c r="BR16" i="21"/>
  <c r="BQ16" i="21"/>
  <c r="BP16" i="21"/>
  <c r="BP3" i="21" s="1"/>
  <c r="BO16" i="21"/>
  <c r="BN16" i="21"/>
  <c r="BM16" i="21"/>
  <c r="BL16" i="21"/>
  <c r="BK16" i="21"/>
  <c r="BJ16" i="21"/>
  <c r="BI16" i="21"/>
  <c r="BH16" i="21"/>
  <c r="BH3" i="21" s="1"/>
  <c r="AJ3" i="21" s="1"/>
  <c r="BG16" i="21"/>
  <c r="BF16" i="21"/>
  <c r="BE16" i="21"/>
  <c r="BD16" i="21"/>
  <c r="BC16" i="21"/>
  <c r="BB16" i="21"/>
  <c r="BA16" i="21"/>
  <c r="AZ16" i="21"/>
  <c r="AZ3" i="21" s="1"/>
  <c r="AY16" i="21"/>
  <c r="AX16" i="21"/>
  <c r="AW16" i="21"/>
  <c r="AV16" i="21"/>
  <c r="AU16" i="21"/>
  <c r="AT16" i="21"/>
  <c r="AQ16" i="21"/>
  <c r="AP16" i="21"/>
  <c r="AP3" i="21" s="1"/>
  <c r="CC15" i="21"/>
  <c r="CB15" i="21"/>
  <c r="CA15" i="21"/>
  <c r="BZ15" i="21"/>
  <c r="BY15" i="21"/>
  <c r="BX15" i="21"/>
  <c r="BW15" i="21"/>
  <c r="BV15" i="21"/>
  <c r="BV3" i="21" s="1"/>
  <c r="BU15" i="21"/>
  <c r="BT15" i="21"/>
  <c r="BS15" i="21"/>
  <c r="BR15" i="21"/>
  <c r="BQ15" i="21"/>
  <c r="BP15" i="21"/>
  <c r="BO15" i="21"/>
  <c r="BN15" i="21"/>
  <c r="BN3" i="21" s="1"/>
  <c r="BM15" i="21"/>
  <c r="BL15" i="21"/>
  <c r="BK15" i="21"/>
  <c r="BJ15" i="21"/>
  <c r="BI15" i="21"/>
  <c r="BH15" i="21"/>
  <c r="BG15" i="21"/>
  <c r="BF15" i="21"/>
  <c r="BF3" i="21" s="1"/>
  <c r="BE15" i="21"/>
  <c r="BD15" i="21"/>
  <c r="BC15" i="21"/>
  <c r="BB15" i="21"/>
  <c r="BA15" i="21"/>
  <c r="AZ15" i="21"/>
  <c r="AY15" i="21"/>
  <c r="AX15" i="21"/>
  <c r="AX3" i="21" s="1"/>
  <c r="AW15" i="21"/>
  <c r="AV15" i="21"/>
  <c r="AU15" i="21"/>
  <c r="AT15" i="21"/>
  <c r="AQ15" i="21"/>
  <c r="AQ3" i="21" s="1"/>
  <c r="AH3" i="21" s="1"/>
  <c r="AP15" i="21"/>
  <c r="CC14" i="21"/>
  <c r="CB14" i="21"/>
  <c r="CB3" i="21" s="1"/>
  <c r="CA14" i="21"/>
  <c r="BZ14" i="21"/>
  <c r="BY14" i="21"/>
  <c r="BX14" i="21"/>
  <c r="BW14" i="21"/>
  <c r="BV14" i="21"/>
  <c r="BU14" i="21"/>
  <c r="BT14" i="21"/>
  <c r="BT3" i="21" s="1"/>
  <c r="BS14" i="21"/>
  <c r="BR14" i="21"/>
  <c r="BQ14" i="21"/>
  <c r="BP14" i="21"/>
  <c r="BO14" i="21"/>
  <c r="BN14" i="21"/>
  <c r="BM14" i="21"/>
  <c r="BL14" i="21"/>
  <c r="BL3" i="21" s="1"/>
  <c r="BK14" i="21"/>
  <c r="BJ14" i="21"/>
  <c r="BI14" i="21"/>
  <c r="BH14" i="21"/>
  <c r="BG14" i="21"/>
  <c r="BF14" i="21"/>
  <c r="BE14" i="21"/>
  <c r="BD14" i="21"/>
  <c r="BD3" i="21" s="1"/>
  <c r="BC14" i="21"/>
  <c r="BB14" i="21"/>
  <c r="BA14" i="21"/>
  <c r="AZ14" i="21"/>
  <c r="AY14" i="21"/>
  <c r="AX14" i="21"/>
  <c r="AW14" i="21"/>
  <c r="AV14" i="21"/>
  <c r="AV3" i="21" s="1"/>
  <c r="AU14" i="21"/>
  <c r="AT14" i="21"/>
  <c r="AQ14" i="21"/>
  <c r="AP14" i="21"/>
  <c r="CC13" i="21"/>
  <c r="CB13" i="21"/>
  <c r="CA13" i="21"/>
  <c r="BZ13" i="21"/>
  <c r="BZ3" i="21" s="1"/>
  <c r="BY13" i="21"/>
  <c r="BX13" i="21"/>
  <c r="BW13" i="21"/>
  <c r="BV13" i="21"/>
  <c r="BU13" i="21"/>
  <c r="BT13" i="21"/>
  <c r="BS13" i="21"/>
  <c r="BR13" i="21"/>
  <c r="BR3" i="21" s="1"/>
  <c r="BQ13" i="21"/>
  <c r="BP13" i="21"/>
  <c r="BO13" i="21"/>
  <c r="BN13" i="21"/>
  <c r="BM13" i="21"/>
  <c r="BL13" i="21"/>
  <c r="BK13" i="21"/>
  <c r="BJ13" i="21"/>
  <c r="BJ3" i="21" s="1"/>
  <c r="BI13" i="21"/>
  <c r="BH13" i="21"/>
  <c r="BG13" i="21"/>
  <c r="BF13" i="21"/>
  <c r="BE13" i="21"/>
  <c r="BD13" i="21"/>
  <c r="BC13" i="21"/>
  <c r="BB13" i="21"/>
  <c r="BB3" i="21" s="1"/>
  <c r="BA13" i="21"/>
  <c r="AZ13" i="21"/>
  <c r="AY13" i="21"/>
  <c r="AX13" i="21"/>
  <c r="AW13" i="21"/>
  <c r="AV13" i="21"/>
  <c r="AU13" i="21"/>
  <c r="AT13" i="21"/>
  <c r="AD3" i="21" s="1"/>
  <c r="AQ13" i="21"/>
  <c r="AP13" i="21"/>
  <c r="AU9" i="21"/>
  <c r="AM9" i="21"/>
  <c r="BU8" i="21"/>
  <c r="AM8" i="21"/>
  <c r="BX7" i="21"/>
  <c r="BP7" i="21"/>
  <c r="BH7" i="21"/>
  <c r="AZ7" i="21"/>
  <c r="AM7" i="21"/>
  <c r="AJ7" i="21"/>
  <c r="BW6" i="21"/>
  <c r="AM6" i="21"/>
  <c r="AM5" i="21"/>
  <c r="AM4" i="21"/>
  <c r="BY3" i="21"/>
  <c r="AM3" i="21"/>
  <c r="AT9" i="21" l="1"/>
  <c r="AI9" i="21" s="1"/>
  <c r="BA3" i="21"/>
  <c r="BI3" i="21"/>
  <c r="BA4" i="21"/>
  <c r="BI4" i="21"/>
  <c r="BG6" i="21"/>
  <c r="BO6" i="21"/>
  <c r="BQ3" i="21"/>
  <c r="AI6" i="21"/>
  <c r="AY3" i="21"/>
  <c r="AU3" i="21"/>
  <c r="BO4" i="21"/>
  <c r="AU4" i="21"/>
  <c r="BE4" i="21"/>
  <c r="AC5" i="21"/>
  <c r="AU5" i="21"/>
  <c r="AW5" i="21"/>
  <c r="CC5" i="21"/>
  <c r="BE6" i="21"/>
  <c r="BM6" i="21"/>
  <c r="BU6" i="21"/>
  <c r="CC6" i="21"/>
  <c r="AQ6" i="21"/>
  <c r="AH6" i="21" s="1"/>
  <c r="BA6" i="21"/>
  <c r="BI6" i="21"/>
  <c r="BQ6" i="21"/>
  <c r="BY6" i="21"/>
  <c r="BC6" i="21"/>
  <c r="BK6" i="21"/>
  <c r="BS6" i="21"/>
  <c r="CA6" i="21"/>
  <c r="AY7" i="21"/>
  <c r="BG7" i="21"/>
  <c r="BO7" i="21"/>
  <c r="BW7" i="21"/>
  <c r="AQ7" i="21"/>
  <c r="AH7" i="21" s="1"/>
  <c r="AY8" i="21"/>
  <c r="BG8" i="21"/>
  <c r="BO8" i="21"/>
  <c r="BW8" i="21"/>
  <c r="AC8" i="21"/>
  <c r="BA8" i="21"/>
  <c r="BI8" i="21"/>
  <c r="BQ8" i="21"/>
  <c r="BY8" i="21"/>
  <c r="AU8" i="21"/>
  <c r="BC8" i="21"/>
  <c r="BK8" i="21"/>
  <c r="BS8" i="21"/>
  <c r="CA8" i="21"/>
  <c r="AC9" i="21"/>
  <c r="BA9" i="21"/>
  <c r="BI9" i="21"/>
  <c r="BQ9" i="21"/>
  <c r="BY9" i="21"/>
  <c r="AW9" i="21"/>
  <c r="BE9" i="21"/>
  <c r="BM9" i="21"/>
  <c r="BU9" i="21"/>
  <c r="CC9" i="21"/>
  <c r="AY9" i="21"/>
  <c r="BG9" i="21"/>
  <c r="BO9" i="21"/>
  <c r="BW9" i="21"/>
  <c r="AB9" i="21"/>
  <c r="BM3" i="21"/>
  <c r="AC3" i="21"/>
  <c r="BK3" i="21"/>
  <c r="BG4" i="21"/>
  <c r="BC4" i="21"/>
  <c r="AW4" i="21"/>
  <c r="BQ5" i="21"/>
  <c r="CA5" i="21"/>
  <c r="AW6" i="21"/>
  <c r="AP8" i="21"/>
  <c r="AW3" i="21"/>
  <c r="CC3" i="21"/>
  <c r="BO3" i="21"/>
  <c r="BC3" i="21"/>
  <c r="AY4" i="21"/>
  <c r="CA4" i="21"/>
  <c r="CC4" i="21"/>
  <c r="BA5" i="21"/>
  <c r="BC5" i="21"/>
  <c r="BM5" i="21"/>
  <c r="AB4" i="21"/>
  <c r="BU3" i="21"/>
  <c r="BW3" i="21"/>
  <c r="BS3" i="21"/>
  <c r="BW4" i="21"/>
  <c r="BS4" i="21"/>
  <c r="BM4" i="21"/>
  <c r="BY5" i="21"/>
  <c r="BS5" i="21"/>
  <c r="BU5" i="21"/>
  <c r="AB3" i="21"/>
  <c r="BE3" i="21"/>
  <c r="BG3" i="21"/>
  <c r="CA3" i="21"/>
  <c r="AC4" i="21"/>
  <c r="BK4" i="21"/>
  <c r="BU4" i="21"/>
  <c r="BI5" i="21"/>
  <c r="BK5" i="21"/>
  <c r="BE5" i="21"/>
  <c r="AD5" i="21"/>
  <c r="AB7" i="21"/>
  <c r="AT4" i="21"/>
  <c r="AI4" i="21" s="1"/>
  <c r="AP6" i="21"/>
  <c r="AQ9" i="21"/>
  <c r="AH9" i="21" s="1"/>
  <c r="AT3" i="21"/>
  <c r="AI3" i="21" s="1"/>
  <c r="AP5" i="21"/>
  <c r="AQ8" i="21"/>
  <c r="AH8" i="21" s="1"/>
  <c r="AQ5" i="21"/>
  <c r="AH5" i="21" s="1"/>
  <c r="AT8" i="21"/>
  <c r="AI8" i="21" s="1"/>
  <c r="CC47" i="22" l="1"/>
  <c r="CB47" i="22"/>
  <c r="CA47" i="22"/>
  <c r="BZ47" i="22"/>
  <c r="BY47" i="22"/>
  <c r="BX47" i="22"/>
  <c r="BW47" i="22"/>
  <c r="BV47" i="22"/>
  <c r="BU47" i="22"/>
  <c r="BT47" i="22"/>
  <c r="BS47" i="22"/>
  <c r="BR47" i="22"/>
  <c r="BQ47" i="22"/>
  <c r="BP47" i="22"/>
  <c r="BO47" i="22"/>
  <c r="BN47" i="22"/>
  <c r="BM47" i="22"/>
  <c r="BL47" i="22"/>
  <c r="BK47" i="22"/>
  <c r="BJ47" i="22"/>
  <c r="BI47" i="22"/>
  <c r="BH47" i="22"/>
  <c r="BG47" i="22"/>
  <c r="BF47" i="22"/>
  <c r="BE47" i="22"/>
  <c r="BD47" i="22"/>
  <c r="BC47" i="22"/>
  <c r="BB47" i="22"/>
  <c r="BA47" i="22"/>
  <c r="AZ47" i="22"/>
  <c r="AY47" i="22"/>
  <c r="AX47" i="22"/>
  <c r="AW47" i="22"/>
  <c r="AV47" i="22"/>
  <c r="AU47" i="22"/>
  <c r="AT47" i="22"/>
  <c r="AQ47" i="22"/>
  <c r="AP47" i="22"/>
  <c r="CC46" i="22"/>
  <c r="CC9" i="22" s="1"/>
  <c r="CB46" i="22"/>
  <c r="CA46" i="22"/>
  <c r="BZ46" i="22"/>
  <c r="BY46" i="22"/>
  <c r="BX46" i="22"/>
  <c r="BW46" i="22"/>
  <c r="BV46" i="22"/>
  <c r="BU46" i="22"/>
  <c r="BT46" i="22"/>
  <c r="BS46" i="22"/>
  <c r="BR46" i="22"/>
  <c r="BQ46" i="22"/>
  <c r="BP46" i="22"/>
  <c r="BO46" i="22"/>
  <c r="BN46" i="22"/>
  <c r="BM46" i="22"/>
  <c r="BL46" i="22"/>
  <c r="BL9" i="22" s="1"/>
  <c r="BK46" i="22"/>
  <c r="BJ46" i="22"/>
  <c r="BI46" i="22"/>
  <c r="BH46" i="22"/>
  <c r="BG46" i="22"/>
  <c r="BF46" i="22"/>
  <c r="BE46" i="22"/>
  <c r="BD46" i="22"/>
  <c r="BC46" i="22"/>
  <c r="BB46" i="22"/>
  <c r="BA46" i="22"/>
  <c r="AZ46" i="22"/>
  <c r="AY46" i="22"/>
  <c r="AX46" i="22"/>
  <c r="AW46" i="22"/>
  <c r="AV46" i="22"/>
  <c r="AU46" i="22"/>
  <c r="AT46" i="22"/>
  <c r="AQ46" i="22"/>
  <c r="AP46" i="22"/>
  <c r="CC45" i="22"/>
  <c r="CB45" i="22"/>
  <c r="CA45" i="22"/>
  <c r="CA9" i="22" s="1"/>
  <c r="BZ45" i="22"/>
  <c r="BY45" i="22"/>
  <c r="BX45" i="22"/>
  <c r="BW45" i="22"/>
  <c r="BV45" i="22"/>
  <c r="BU45" i="22"/>
  <c r="BT45" i="22"/>
  <c r="BS45" i="22"/>
  <c r="BS9" i="22" s="1"/>
  <c r="BR45" i="22"/>
  <c r="BR9" i="22" s="1"/>
  <c r="BQ45" i="22"/>
  <c r="BP45" i="22"/>
  <c r="BO45" i="22"/>
  <c r="BN45" i="22"/>
  <c r="BM45" i="22"/>
  <c r="BL45" i="22"/>
  <c r="BK45" i="22"/>
  <c r="BK9" i="22" s="1"/>
  <c r="BJ45" i="22"/>
  <c r="BI45" i="22"/>
  <c r="BH45" i="22"/>
  <c r="BG45" i="22"/>
  <c r="BF45" i="22"/>
  <c r="BE45" i="22"/>
  <c r="BD45" i="22"/>
  <c r="BC45" i="22"/>
  <c r="BC9" i="22" s="1"/>
  <c r="BB45" i="22"/>
  <c r="BA45" i="22"/>
  <c r="AZ45" i="22"/>
  <c r="AY45" i="22"/>
  <c r="AX45" i="22"/>
  <c r="AW45" i="22"/>
  <c r="AV45" i="22"/>
  <c r="AU45" i="22"/>
  <c r="AU9" i="22" s="1"/>
  <c r="AT45" i="22"/>
  <c r="AD9" i="22" s="1"/>
  <c r="AQ45" i="22"/>
  <c r="AP45" i="22"/>
  <c r="CC44" i="22"/>
  <c r="CB44" i="22"/>
  <c r="CA44" i="22"/>
  <c r="BZ44" i="22"/>
  <c r="BY44" i="22"/>
  <c r="BX44" i="22"/>
  <c r="BW44" i="22"/>
  <c r="BV44" i="22"/>
  <c r="BU44" i="22"/>
  <c r="BT44" i="22"/>
  <c r="BS44" i="22"/>
  <c r="BR44" i="22"/>
  <c r="BQ44" i="22"/>
  <c r="BP44" i="22"/>
  <c r="BO44" i="22"/>
  <c r="BN44" i="22"/>
  <c r="BM44" i="22"/>
  <c r="BL44" i="22"/>
  <c r="BK44" i="22"/>
  <c r="BJ44" i="22"/>
  <c r="BI44" i="22"/>
  <c r="BH44" i="22"/>
  <c r="BH9" i="22" s="1"/>
  <c r="AJ9" i="22" s="1"/>
  <c r="BG44" i="22"/>
  <c r="BF44" i="22"/>
  <c r="BE44" i="22"/>
  <c r="BD44" i="22"/>
  <c r="BC44" i="22"/>
  <c r="BB44" i="22"/>
  <c r="BA44" i="22"/>
  <c r="AZ44" i="22"/>
  <c r="AY44" i="22"/>
  <c r="AX44" i="22"/>
  <c r="AW44" i="22"/>
  <c r="AV44" i="22"/>
  <c r="AU44" i="22"/>
  <c r="AT44" i="22"/>
  <c r="AQ44" i="22"/>
  <c r="AC9" i="22" s="1"/>
  <c r="AP44" i="22"/>
  <c r="CC43" i="22"/>
  <c r="CB43" i="22"/>
  <c r="CA43" i="22"/>
  <c r="BZ43" i="22"/>
  <c r="BY43" i="22"/>
  <c r="BX43" i="22"/>
  <c r="BW43" i="22"/>
  <c r="BW9" i="22" s="1"/>
  <c r="BV43" i="22"/>
  <c r="BV9" i="22" s="1"/>
  <c r="BU43" i="22"/>
  <c r="BT43" i="22"/>
  <c r="BS43" i="22"/>
  <c r="BR43" i="22"/>
  <c r="BQ43" i="22"/>
  <c r="BP43" i="22"/>
  <c r="BO43" i="22"/>
  <c r="BO9" i="22" s="1"/>
  <c r="BN43" i="22"/>
  <c r="BM43" i="22"/>
  <c r="BL43" i="22"/>
  <c r="BK43" i="22"/>
  <c r="BJ43" i="22"/>
  <c r="BI43" i="22"/>
  <c r="BH43" i="22"/>
  <c r="BG43" i="22"/>
  <c r="BG9" i="22" s="1"/>
  <c r="BF43" i="22"/>
  <c r="BE43" i="22"/>
  <c r="BD43" i="22"/>
  <c r="BC43" i="22"/>
  <c r="BB43" i="22"/>
  <c r="BA43" i="22"/>
  <c r="AZ43" i="22"/>
  <c r="AY43" i="22"/>
  <c r="AY9" i="22" s="1"/>
  <c r="AX43" i="22"/>
  <c r="AW43" i="22"/>
  <c r="AV43" i="22"/>
  <c r="AU43" i="22"/>
  <c r="AT43" i="22"/>
  <c r="AQ43" i="22"/>
  <c r="AP43" i="22"/>
  <c r="CC42" i="22"/>
  <c r="CB42" i="22"/>
  <c r="CA42" i="22"/>
  <c r="BZ42" i="22"/>
  <c r="BY42" i="22"/>
  <c r="BX42" i="22"/>
  <c r="BW42" i="22"/>
  <c r="BV42" i="22"/>
  <c r="BU42" i="22"/>
  <c r="BT42" i="22"/>
  <c r="BS42" i="22"/>
  <c r="BR42" i="22"/>
  <c r="BQ42" i="22"/>
  <c r="BP42" i="22"/>
  <c r="BO42" i="22"/>
  <c r="BN42" i="22"/>
  <c r="BM42" i="22"/>
  <c r="BL42" i="22"/>
  <c r="BK42" i="22"/>
  <c r="BJ42" i="22"/>
  <c r="BI42" i="22"/>
  <c r="BH42" i="22"/>
  <c r="BG42" i="22"/>
  <c r="BF42" i="22"/>
  <c r="BE42" i="22"/>
  <c r="BD42" i="22"/>
  <c r="BC42" i="22"/>
  <c r="BB42" i="22"/>
  <c r="BA42" i="22"/>
  <c r="AZ42" i="22"/>
  <c r="AY42" i="22"/>
  <c r="AX42" i="22"/>
  <c r="AW42" i="22"/>
  <c r="AV42" i="22"/>
  <c r="AU42" i="22"/>
  <c r="AT42" i="22"/>
  <c r="AQ42" i="22"/>
  <c r="AP42" i="22"/>
  <c r="CC41" i="22"/>
  <c r="CB41" i="22"/>
  <c r="CA41" i="22"/>
  <c r="BZ41" i="22"/>
  <c r="BY41" i="22"/>
  <c r="BX41" i="22"/>
  <c r="BW41" i="22"/>
  <c r="BV41" i="22"/>
  <c r="BU41" i="22"/>
  <c r="BT41" i="22"/>
  <c r="BS41" i="22"/>
  <c r="BR41" i="22"/>
  <c r="BQ41" i="22"/>
  <c r="BP41" i="22"/>
  <c r="BO41" i="22"/>
  <c r="BN41" i="22"/>
  <c r="BM41" i="22"/>
  <c r="BL41" i="22"/>
  <c r="BK41" i="22"/>
  <c r="BJ41" i="22"/>
  <c r="BI41" i="22"/>
  <c r="BH41" i="22"/>
  <c r="BG41" i="22"/>
  <c r="BF41" i="22"/>
  <c r="BE41" i="22"/>
  <c r="BD41" i="22"/>
  <c r="BC41" i="22"/>
  <c r="BB41" i="22"/>
  <c r="BA41" i="22"/>
  <c r="AZ41" i="22"/>
  <c r="AY41" i="22"/>
  <c r="AX41" i="22"/>
  <c r="AW41" i="22"/>
  <c r="AV41" i="22"/>
  <c r="AU41" i="22"/>
  <c r="AT41" i="22"/>
  <c r="AT8" i="22" s="1"/>
  <c r="AI8" i="22" s="1"/>
  <c r="AQ41" i="22"/>
  <c r="AP41" i="22"/>
  <c r="CC40" i="22"/>
  <c r="CB40" i="22"/>
  <c r="CA40" i="22"/>
  <c r="BZ40" i="22"/>
  <c r="BY40" i="22"/>
  <c r="BY8" i="22" s="1"/>
  <c r="BX40" i="22"/>
  <c r="BX8" i="22" s="1"/>
  <c r="BW40" i="22"/>
  <c r="BV40" i="22"/>
  <c r="BU40" i="22"/>
  <c r="BT40" i="22"/>
  <c r="BS40" i="22"/>
  <c r="BR40" i="22"/>
  <c r="BQ40" i="22"/>
  <c r="BQ8" i="22" s="1"/>
  <c r="BP40" i="22"/>
  <c r="BO40" i="22"/>
  <c r="BN40" i="22"/>
  <c r="BM40" i="22"/>
  <c r="BL40" i="22"/>
  <c r="BK40" i="22"/>
  <c r="BJ40" i="22"/>
  <c r="BI40" i="22"/>
  <c r="BI8" i="22" s="1"/>
  <c r="BH40" i="22"/>
  <c r="BG40" i="22"/>
  <c r="BF40" i="22"/>
  <c r="BE40" i="22"/>
  <c r="BD40" i="22"/>
  <c r="BC40" i="22"/>
  <c r="BB40" i="22"/>
  <c r="BA40" i="22"/>
  <c r="BA8" i="22" s="1"/>
  <c r="AZ40" i="22"/>
  <c r="AY40" i="22"/>
  <c r="AX40" i="22"/>
  <c r="AW40" i="22"/>
  <c r="AV40" i="22"/>
  <c r="AU40" i="22"/>
  <c r="AT40" i="22"/>
  <c r="AQ40" i="22"/>
  <c r="AC8" i="22" s="1"/>
  <c r="AP40" i="22"/>
  <c r="CC39" i="22"/>
  <c r="CB39" i="22"/>
  <c r="CA39" i="22"/>
  <c r="BZ39" i="22"/>
  <c r="BY39" i="22"/>
  <c r="BX39" i="22"/>
  <c r="BW39" i="22"/>
  <c r="BW8" i="22" s="1"/>
  <c r="BV39" i="22"/>
  <c r="BU39" i="22"/>
  <c r="BT39" i="22"/>
  <c r="BS39" i="22"/>
  <c r="BR39" i="22"/>
  <c r="BQ39" i="22"/>
  <c r="BP39" i="22"/>
  <c r="BO39" i="22"/>
  <c r="BO8" i="22" s="1"/>
  <c r="BN39" i="22"/>
  <c r="BM39" i="22"/>
  <c r="BL39" i="22"/>
  <c r="BK39" i="22"/>
  <c r="BJ39" i="22"/>
  <c r="BI39" i="22"/>
  <c r="BH39" i="22"/>
  <c r="BG39" i="22"/>
  <c r="BG8" i="22" s="1"/>
  <c r="BF39" i="22"/>
  <c r="BF8" i="22" s="1"/>
  <c r="BE39" i="22"/>
  <c r="BD39" i="22"/>
  <c r="BC39" i="22"/>
  <c r="BB39" i="22"/>
  <c r="BA39" i="22"/>
  <c r="AZ39" i="22"/>
  <c r="AY39" i="22"/>
  <c r="AY8" i="22" s="1"/>
  <c r="AX39" i="22"/>
  <c r="AW39" i="22"/>
  <c r="AV39" i="22"/>
  <c r="AU39" i="22"/>
  <c r="AT39" i="22"/>
  <c r="AQ39" i="22"/>
  <c r="AP39" i="22"/>
  <c r="CC38" i="22"/>
  <c r="CC8" i="22" s="1"/>
  <c r="CB38" i="22"/>
  <c r="CA38" i="22"/>
  <c r="BZ38" i="22"/>
  <c r="BY38" i="22"/>
  <c r="BX38" i="22"/>
  <c r="BW38" i="22"/>
  <c r="BV38" i="22"/>
  <c r="BU38" i="22"/>
  <c r="BU8" i="22" s="1"/>
  <c r="BT38" i="22"/>
  <c r="BS38" i="22"/>
  <c r="BR38" i="22"/>
  <c r="BQ38" i="22"/>
  <c r="BP38" i="22"/>
  <c r="BO38" i="22"/>
  <c r="BN38" i="22"/>
  <c r="BM38" i="22"/>
  <c r="BM8" i="22" s="1"/>
  <c r="BL38" i="22"/>
  <c r="BK38" i="22"/>
  <c r="BJ38" i="22"/>
  <c r="BI38" i="22"/>
  <c r="BH38" i="22"/>
  <c r="BG38" i="22"/>
  <c r="BF38" i="22"/>
  <c r="BE38" i="22"/>
  <c r="BE8" i="22" s="1"/>
  <c r="BD38" i="22"/>
  <c r="BC38" i="22"/>
  <c r="BB38" i="22"/>
  <c r="BA38" i="22"/>
  <c r="AZ38" i="22"/>
  <c r="AY38" i="22"/>
  <c r="AX38" i="22"/>
  <c r="AW38" i="22"/>
  <c r="AW8" i="22" s="1"/>
  <c r="AV38" i="22"/>
  <c r="AU38" i="22"/>
  <c r="AT38" i="22"/>
  <c r="AQ38" i="22"/>
  <c r="AP38" i="22"/>
  <c r="CC37" i="22"/>
  <c r="CB37" i="22"/>
  <c r="CA37" i="22"/>
  <c r="BZ37" i="22"/>
  <c r="BY37" i="22"/>
  <c r="BX37" i="22"/>
  <c r="BW37" i="22"/>
  <c r="BV37" i="22"/>
  <c r="BU37" i="22"/>
  <c r="BT37" i="22"/>
  <c r="BS37" i="22"/>
  <c r="BR37" i="22"/>
  <c r="BQ37" i="22"/>
  <c r="BP37" i="22"/>
  <c r="BO37" i="22"/>
  <c r="BN37" i="22"/>
  <c r="BM37" i="22"/>
  <c r="BL37" i="22"/>
  <c r="BK37" i="22"/>
  <c r="BJ37" i="22"/>
  <c r="BI37" i="22"/>
  <c r="BH37" i="22"/>
  <c r="BG37" i="22"/>
  <c r="BF37" i="22"/>
  <c r="BE37" i="22"/>
  <c r="BD37" i="22"/>
  <c r="BC37" i="22"/>
  <c r="BB37" i="22"/>
  <c r="BA37" i="22"/>
  <c r="AZ37" i="22"/>
  <c r="AY37" i="22"/>
  <c r="AX37" i="22"/>
  <c r="AW37" i="22"/>
  <c r="AV37" i="22"/>
  <c r="AU37" i="22"/>
  <c r="AT37" i="22"/>
  <c r="AQ37" i="22"/>
  <c r="AP37" i="22"/>
  <c r="CC36" i="22"/>
  <c r="CB36" i="22"/>
  <c r="CA36" i="22"/>
  <c r="BZ36" i="22"/>
  <c r="BY36" i="22"/>
  <c r="BY7" i="22" s="1"/>
  <c r="BX36" i="22"/>
  <c r="BW36" i="22"/>
  <c r="BV36" i="22"/>
  <c r="BU36" i="22"/>
  <c r="BT36" i="22"/>
  <c r="BS36" i="22"/>
  <c r="BR36" i="22"/>
  <c r="BQ36" i="22"/>
  <c r="BQ7" i="22" s="1"/>
  <c r="BP36" i="22"/>
  <c r="BO36" i="22"/>
  <c r="BN36" i="22"/>
  <c r="BM36" i="22"/>
  <c r="BL36" i="22"/>
  <c r="BK36" i="22"/>
  <c r="BJ36" i="22"/>
  <c r="BI36" i="22"/>
  <c r="BI7" i="22" s="1"/>
  <c r="BH36" i="22"/>
  <c r="BG36" i="22"/>
  <c r="BF36" i="22"/>
  <c r="BE36" i="22"/>
  <c r="BD36" i="22"/>
  <c r="BC36" i="22"/>
  <c r="BB36" i="22"/>
  <c r="BA36" i="22"/>
  <c r="BA7" i="22" s="1"/>
  <c r="AZ36" i="22"/>
  <c r="AY36" i="22"/>
  <c r="AX36" i="22"/>
  <c r="AW36" i="22"/>
  <c r="AV36" i="22"/>
  <c r="AU36" i="22"/>
  <c r="AT36" i="22"/>
  <c r="AQ36" i="22"/>
  <c r="AQ7" i="22" s="1"/>
  <c r="AH7" i="22" s="1"/>
  <c r="AP36" i="22"/>
  <c r="CC35" i="22"/>
  <c r="CB35" i="22"/>
  <c r="CA35" i="22"/>
  <c r="BZ35" i="22"/>
  <c r="BY35" i="22"/>
  <c r="BX35" i="22"/>
  <c r="BW35" i="22"/>
  <c r="BW7" i="22" s="1"/>
  <c r="BV35" i="22"/>
  <c r="BU35" i="22"/>
  <c r="BT35" i="22"/>
  <c r="BS35" i="22"/>
  <c r="BR35" i="22"/>
  <c r="BQ35" i="22"/>
  <c r="BP35" i="22"/>
  <c r="BO35" i="22"/>
  <c r="BO7" i="22" s="1"/>
  <c r="BN35" i="22"/>
  <c r="BN7" i="22" s="1"/>
  <c r="BM35" i="22"/>
  <c r="BL35" i="22"/>
  <c r="BK35" i="22"/>
  <c r="BJ35" i="22"/>
  <c r="BI35" i="22"/>
  <c r="BH35" i="22"/>
  <c r="BG35" i="22"/>
  <c r="BG7" i="22" s="1"/>
  <c r="BF35" i="22"/>
  <c r="BE35" i="22"/>
  <c r="BD35" i="22"/>
  <c r="BC35" i="22"/>
  <c r="BB35" i="22"/>
  <c r="BA35" i="22"/>
  <c r="AZ35" i="22"/>
  <c r="AY35" i="22"/>
  <c r="AY7" i="22" s="1"/>
  <c r="AX35" i="22"/>
  <c r="AW35" i="22"/>
  <c r="AV35" i="22"/>
  <c r="AU35" i="22"/>
  <c r="AT35" i="22"/>
  <c r="AQ35" i="22"/>
  <c r="AP35" i="22"/>
  <c r="CC34" i="22"/>
  <c r="CC7" i="22" s="1"/>
  <c r="CB34" i="22"/>
  <c r="CA34" i="22"/>
  <c r="BZ34" i="22"/>
  <c r="BY34" i="22"/>
  <c r="BX34" i="22"/>
  <c r="BW34" i="22"/>
  <c r="BV34" i="22"/>
  <c r="BU34" i="22"/>
  <c r="BU7" i="22" s="1"/>
  <c r="BT34" i="22"/>
  <c r="BS34" i="22"/>
  <c r="BR34" i="22"/>
  <c r="BQ34" i="22"/>
  <c r="BP34" i="22"/>
  <c r="BO34" i="22"/>
  <c r="BN34" i="22"/>
  <c r="BM34" i="22"/>
  <c r="BM7" i="22" s="1"/>
  <c r="BL34" i="22"/>
  <c r="BK34" i="22"/>
  <c r="BJ34" i="22"/>
  <c r="BI34" i="22"/>
  <c r="BH34" i="22"/>
  <c r="BG34" i="22"/>
  <c r="BF34" i="22"/>
  <c r="BE34" i="22"/>
  <c r="BE7" i="22" s="1"/>
  <c r="BD34" i="22"/>
  <c r="BC34" i="22"/>
  <c r="BB34" i="22"/>
  <c r="BA34" i="22"/>
  <c r="AZ34" i="22"/>
  <c r="AY34" i="22"/>
  <c r="AX34" i="22"/>
  <c r="AW34" i="22"/>
  <c r="AW7" i="22" s="1"/>
  <c r="AV34" i="22"/>
  <c r="AU34" i="22"/>
  <c r="AT34" i="22"/>
  <c r="AQ34" i="22"/>
  <c r="AP34" i="22"/>
  <c r="CC33" i="22"/>
  <c r="CB33" i="22"/>
  <c r="CA33" i="22"/>
  <c r="BZ33" i="22"/>
  <c r="BY33" i="22"/>
  <c r="BX33" i="22"/>
  <c r="BW33" i="22"/>
  <c r="BV33" i="22"/>
  <c r="BU33" i="22"/>
  <c r="BT33" i="22"/>
  <c r="BS33" i="22"/>
  <c r="BR33" i="22"/>
  <c r="BQ33" i="22"/>
  <c r="BP33" i="22"/>
  <c r="BO33" i="22"/>
  <c r="BN33" i="22"/>
  <c r="BM33" i="22"/>
  <c r="BL33" i="22"/>
  <c r="BK33" i="22"/>
  <c r="BJ33" i="22"/>
  <c r="BI33" i="22"/>
  <c r="BH33" i="22"/>
  <c r="BG33" i="22"/>
  <c r="BF33" i="22"/>
  <c r="BE33" i="22"/>
  <c r="BD33" i="22"/>
  <c r="BC33" i="22"/>
  <c r="BB33" i="22"/>
  <c r="BB7" i="22" s="1"/>
  <c r="BA33" i="22"/>
  <c r="AZ33" i="22"/>
  <c r="AY33" i="22"/>
  <c r="AX33" i="22"/>
  <c r="AW33" i="22"/>
  <c r="AV33" i="22"/>
  <c r="AU33" i="22"/>
  <c r="AT33" i="22"/>
  <c r="AD7" i="22" s="1"/>
  <c r="AQ33" i="22"/>
  <c r="AP33" i="22"/>
  <c r="CC32" i="22"/>
  <c r="CB32" i="22"/>
  <c r="CA32" i="22"/>
  <c r="BZ32" i="22"/>
  <c r="BY32" i="22"/>
  <c r="BX32" i="22"/>
  <c r="BW32" i="22"/>
  <c r="BV32" i="22"/>
  <c r="BU32" i="22"/>
  <c r="BT32" i="22"/>
  <c r="BS32" i="22"/>
  <c r="BR32" i="22"/>
  <c r="BQ32" i="22"/>
  <c r="BP32" i="22"/>
  <c r="BO32" i="22"/>
  <c r="BN32" i="22"/>
  <c r="BM32" i="22"/>
  <c r="BL32" i="22"/>
  <c r="BK32" i="22"/>
  <c r="BJ32" i="22"/>
  <c r="BI32" i="22"/>
  <c r="BH32" i="22"/>
  <c r="BG32" i="22"/>
  <c r="BF32" i="22"/>
  <c r="BE32" i="22"/>
  <c r="BD32" i="22"/>
  <c r="BC32" i="22"/>
  <c r="BB32" i="22"/>
  <c r="BA32" i="22"/>
  <c r="AZ32" i="22"/>
  <c r="AY32" i="22"/>
  <c r="AX32" i="22"/>
  <c r="AW32" i="22"/>
  <c r="AV32" i="22"/>
  <c r="AU32" i="22"/>
  <c r="AT32" i="22"/>
  <c r="AQ32" i="22"/>
  <c r="AP32" i="22"/>
  <c r="CC31" i="22"/>
  <c r="CB31" i="22"/>
  <c r="CA31" i="22"/>
  <c r="BZ31" i="22"/>
  <c r="BY31" i="22"/>
  <c r="BX31" i="22"/>
  <c r="BW31" i="22"/>
  <c r="BV31" i="22"/>
  <c r="BV6" i="22" s="1"/>
  <c r="BU31" i="22"/>
  <c r="BT31" i="22"/>
  <c r="BS31" i="22"/>
  <c r="BR31" i="22"/>
  <c r="BQ31" i="22"/>
  <c r="BP31" i="22"/>
  <c r="BO31" i="22"/>
  <c r="BN31" i="22"/>
  <c r="BM31" i="22"/>
  <c r="BL31" i="22"/>
  <c r="BK31" i="22"/>
  <c r="BJ31" i="22"/>
  <c r="BI31" i="22"/>
  <c r="BH31" i="22"/>
  <c r="BG31" i="22"/>
  <c r="BF31" i="22"/>
  <c r="BE31" i="22"/>
  <c r="BD31" i="22"/>
  <c r="BC31" i="22"/>
  <c r="BB31" i="22"/>
  <c r="BA31" i="22"/>
  <c r="AZ31" i="22"/>
  <c r="AY31" i="22"/>
  <c r="AX31" i="22"/>
  <c r="AW31" i="22"/>
  <c r="AV31" i="22"/>
  <c r="AU31" i="22"/>
  <c r="AT31" i="22"/>
  <c r="AQ31" i="22"/>
  <c r="AP31" i="22"/>
  <c r="CC30" i="22"/>
  <c r="CB30" i="22"/>
  <c r="CA30" i="22"/>
  <c r="BZ30" i="22"/>
  <c r="BY30" i="22"/>
  <c r="BX30" i="22"/>
  <c r="BW30" i="22"/>
  <c r="BV30" i="22"/>
  <c r="BU30" i="22"/>
  <c r="BT30" i="22"/>
  <c r="BS30" i="22"/>
  <c r="BR30" i="22"/>
  <c r="BQ30" i="22"/>
  <c r="BP30" i="22"/>
  <c r="BO30" i="22"/>
  <c r="BN30" i="22"/>
  <c r="BM30" i="22"/>
  <c r="BL30" i="22"/>
  <c r="BL6" i="22" s="1"/>
  <c r="BK30" i="22"/>
  <c r="BJ30" i="22"/>
  <c r="BI30" i="22"/>
  <c r="BH30" i="22"/>
  <c r="BG30" i="22"/>
  <c r="BF30" i="22"/>
  <c r="BE30" i="22"/>
  <c r="BD30" i="22"/>
  <c r="BC30" i="22"/>
  <c r="BB30" i="22"/>
  <c r="BA30" i="22"/>
  <c r="AZ30" i="22"/>
  <c r="AY30" i="22"/>
  <c r="AX30" i="22"/>
  <c r="AW30" i="22"/>
  <c r="AV30" i="22"/>
  <c r="AU30" i="22"/>
  <c r="AT30" i="22"/>
  <c r="AQ30" i="22"/>
  <c r="AP30" i="22"/>
  <c r="CC29" i="22"/>
  <c r="CB29" i="22"/>
  <c r="CA29" i="22"/>
  <c r="CA6" i="22" s="1"/>
  <c r="BZ29" i="22"/>
  <c r="BY29" i="22"/>
  <c r="BX29" i="22"/>
  <c r="BW29" i="22"/>
  <c r="BV29" i="22"/>
  <c r="BU29" i="22"/>
  <c r="BT29" i="22"/>
  <c r="BS29" i="22"/>
  <c r="BS6" i="22" s="1"/>
  <c r="BR29" i="22"/>
  <c r="BQ29" i="22"/>
  <c r="BP29" i="22"/>
  <c r="BO29" i="22"/>
  <c r="BN29" i="22"/>
  <c r="BM29" i="22"/>
  <c r="BL29" i="22"/>
  <c r="BK29" i="22"/>
  <c r="BK6" i="22" s="1"/>
  <c r="BJ29" i="22"/>
  <c r="BI29" i="22"/>
  <c r="BH29" i="22"/>
  <c r="BG29" i="22"/>
  <c r="BF29" i="22"/>
  <c r="BE29" i="22"/>
  <c r="BD29" i="22"/>
  <c r="BC29" i="22"/>
  <c r="BC6" i="22" s="1"/>
  <c r="BB29" i="22"/>
  <c r="BA29" i="22"/>
  <c r="AZ29" i="22"/>
  <c r="AY29" i="22"/>
  <c r="AX29" i="22"/>
  <c r="AW29" i="22"/>
  <c r="AV29" i="22"/>
  <c r="AU29" i="22"/>
  <c r="AU6" i="22" s="1"/>
  <c r="AT29" i="22"/>
  <c r="AQ29" i="22"/>
  <c r="AP29" i="22"/>
  <c r="CC28" i="22"/>
  <c r="CB28" i="22"/>
  <c r="CA28" i="22"/>
  <c r="BZ28" i="22"/>
  <c r="BY28" i="22"/>
  <c r="BY6" i="22" s="1"/>
  <c r="BX28" i="22"/>
  <c r="BW28" i="22"/>
  <c r="BV28" i="22"/>
  <c r="BU28" i="22"/>
  <c r="BT28" i="22"/>
  <c r="BS28" i="22"/>
  <c r="BR28" i="22"/>
  <c r="BQ28" i="22"/>
  <c r="BQ6" i="22" s="1"/>
  <c r="BP28" i="22"/>
  <c r="BO28" i="22"/>
  <c r="BN28" i="22"/>
  <c r="BM28" i="22"/>
  <c r="BL28" i="22"/>
  <c r="BK28" i="22"/>
  <c r="BJ28" i="22"/>
  <c r="BI28" i="22"/>
  <c r="BI6" i="22" s="1"/>
  <c r="BH28" i="22"/>
  <c r="BG28" i="22"/>
  <c r="BF28" i="22"/>
  <c r="BE28" i="22"/>
  <c r="BD28" i="22"/>
  <c r="BC28" i="22"/>
  <c r="BB28" i="22"/>
  <c r="BA28" i="22"/>
  <c r="BA6" i="22" s="1"/>
  <c r="AZ28" i="22"/>
  <c r="AZ6" i="22" s="1"/>
  <c r="AY28" i="22"/>
  <c r="AX28" i="22"/>
  <c r="AW28" i="22"/>
  <c r="AV28" i="22"/>
  <c r="AU28" i="22"/>
  <c r="AT28" i="22"/>
  <c r="AQ28" i="22"/>
  <c r="AC6" i="22" s="1"/>
  <c r="AP28" i="22"/>
  <c r="CC27" i="22"/>
  <c r="CB27" i="22"/>
  <c r="CA27" i="22"/>
  <c r="BZ27" i="22"/>
  <c r="BY27" i="22"/>
  <c r="BX27" i="22"/>
  <c r="BW27" i="22"/>
  <c r="BV27" i="22"/>
  <c r="BU27" i="22"/>
  <c r="BT27" i="22"/>
  <c r="BS27" i="22"/>
  <c r="BR27" i="22"/>
  <c r="BQ27" i="22"/>
  <c r="BP27" i="22"/>
  <c r="BO27" i="22"/>
  <c r="BN27" i="22"/>
  <c r="BM27" i="22"/>
  <c r="BL27" i="22"/>
  <c r="BK27" i="22"/>
  <c r="BJ27" i="22"/>
  <c r="BI27" i="22"/>
  <c r="BH27" i="22"/>
  <c r="BG27" i="22"/>
  <c r="BF27" i="22"/>
  <c r="BE27" i="22"/>
  <c r="BD27" i="22"/>
  <c r="BC27" i="22"/>
  <c r="BB27" i="22"/>
  <c r="BA27" i="22"/>
  <c r="AZ27" i="22"/>
  <c r="AY27" i="22"/>
  <c r="AX27" i="22"/>
  <c r="AW27" i="22"/>
  <c r="AV27" i="22"/>
  <c r="AU27" i="22"/>
  <c r="AT27" i="22"/>
  <c r="AQ27" i="22"/>
  <c r="AP27" i="22"/>
  <c r="CC26" i="22"/>
  <c r="CB26" i="22"/>
  <c r="CA26" i="22"/>
  <c r="BZ26" i="22"/>
  <c r="BY26" i="22"/>
  <c r="BX26" i="22"/>
  <c r="BW26" i="22"/>
  <c r="BV26" i="22"/>
  <c r="BU26" i="22"/>
  <c r="BU5" i="22" s="1"/>
  <c r="BT26" i="22"/>
  <c r="BS26" i="22"/>
  <c r="BR26" i="22"/>
  <c r="BQ26" i="22"/>
  <c r="BP26" i="22"/>
  <c r="BO26" i="22"/>
  <c r="BN26" i="22"/>
  <c r="BM26" i="22"/>
  <c r="BM5" i="22" s="1"/>
  <c r="BL26" i="22"/>
  <c r="BK26" i="22"/>
  <c r="BJ26" i="22"/>
  <c r="BI26" i="22"/>
  <c r="BH26" i="22"/>
  <c r="BG26" i="22"/>
  <c r="BF26" i="22"/>
  <c r="BE26" i="22"/>
  <c r="BE5" i="22" s="1"/>
  <c r="BD26" i="22"/>
  <c r="BC26" i="22"/>
  <c r="BB26" i="22"/>
  <c r="BA26" i="22"/>
  <c r="AZ26" i="22"/>
  <c r="AY26" i="22"/>
  <c r="AX26" i="22"/>
  <c r="AW26" i="22"/>
  <c r="AV26" i="22"/>
  <c r="AU26" i="22"/>
  <c r="AT26" i="22"/>
  <c r="AQ26" i="22"/>
  <c r="AP26" i="22"/>
  <c r="CC25" i="22"/>
  <c r="CB25" i="22"/>
  <c r="CA25" i="22"/>
  <c r="CA5" i="22" s="1"/>
  <c r="BZ25" i="22"/>
  <c r="BY25" i="22"/>
  <c r="BX25" i="22"/>
  <c r="BW25" i="22"/>
  <c r="BV25" i="22"/>
  <c r="BU25" i="22"/>
  <c r="BT25" i="22"/>
  <c r="BS25" i="22"/>
  <c r="BS5" i="22" s="1"/>
  <c r="BR25" i="22"/>
  <c r="BQ25" i="22"/>
  <c r="BP25" i="22"/>
  <c r="BO25" i="22"/>
  <c r="BN25" i="22"/>
  <c r="BM25" i="22"/>
  <c r="BL25" i="22"/>
  <c r="BK25" i="22"/>
  <c r="BK5" i="22" s="1"/>
  <c r="BJ25" i="22"/>
  <c r="BI25" i="22"/>
  <c r="BH25" i="22"/>
  <c r="BG25" i="22"/>
  <c r="BF25" i="22"/>
  <c r="BE25" i="22"/>
  <c r="BD25" i="22"/>
  <c r="BC25" i="22"/>
  <c r="BC5" i="22" s="1"/>
  <c r="BB25" i="22"/>
  <c r="BA25" i="22"/>
  <c r="AZ25" i="22"/>
  <c r="AY25" i="22"/>
  <c r="AX25" i="22"/>
  <c r="AW25" i="22"/>
  <c r="AV25" i="22"/>
  <c r="AU25" i="22"/>
  <c r="AU5" i="22" s="1"/>
  <c r="AT25" i="22"/>
  <c r="AQ25" i="22"/>
  <c r="AP25" i="22"/>
  <c r="CC24" i="22"/>
  <c r="CB24" i="22"/>
  <c r="CA24" i="22"/>
  <c r="BZ24" i="22"/>
  <c r="BY24" i="22"/>
  <c r="BY5" i="22" s="1"/>
  <c r="BX24" i="22"/>
  <c r="BW24" i="22"/>
  <c r="BV24" i="22"/>
  <c r="BU24" i="22"/>
  <c r="BT24" i="22"/>
  <c r="BS24" i="22"/>
  <c r="BR24" i="22"/>
  <c r="BQ24" i="22"/>
  <c r="BQ5" i="22" s="1"/>
  <c r="BP24" i="22"/>
  <c r="BO24" i="22"/>
  <c r="BN24" i="22"/>
  <c r="BM24" i="22"/>
  <c r="BL24" i="22"/>
  <c r="BK24" i="22"/>
  <c r="BJ24" i="22"/>
  <c r="BI24" i="22"/>
  <c r="BI5" i="22" s="1"/>
  <c r="BH24" i="22"/>
  <c r="BG24" i="22"/>
  <c r="BF24" i="22"/>
  <c r="BE24" i="22"/>
  <c r="BD24" i="22"/>
  <c r="BC24" i="22"/>
  <c r="BB24" i="22"/>
  <c r="BA24" i="22"/>
  <c r="BA5" i="22" s="1"/>
  <c r="AZ24" i="22"/>
  <c r="AY24" i="22"/>
  <c r="AX24" i="22"/>
  <c r="AW24" i="22"/>
  <c r="AV24" i="22"/>
  <c r="AU24" i="22"/>
  <c r="AT24" i="22"/>
  <c r="AQ24" i="22"/>
  <c r="AQ5" i="22" s="1"/>
  <c r="AH5" i="22" s="1"/>
  <c r="AP24" i="22"/>
  <c r="CC23" i="22"/>
  <c r="CB23" i="22"/>
  <c r="CA23" i="22"/>
  <c r="BZ23" i="22"/>
  <c r="BY23" i="22"/>
  <c r="BX23" i="22"/>
  <c r="BW23" i="22"/>
  <c r="BW5" i="22" s="1"/>
  <c r="BV23" i="22"/>
  <c r="BU23" i="22"/>
  <c r="BT23" i="22"/>
  <c r="BS23" i="22"/>
  <c r="BR23" i="22"/>
  <c r="BQ23" i="22"/>
  <c r="BP23" i="22"/>
  <c r="BO23" i="22"/>
  <c r="BO5" i="22" s="1"/>
  <c r="BN23" i="22"/>
  <c r="BM23" i="22"/>
  <c r="BL23" i="22"/>
  <c r="BK23" i="22"/>
  <c r="BJ23" i="22"/>
  <c r="BI23" i="22"/>
  <c r="BH23" i="22"/>
  <c r="BG23" i="22"/>
  <c r="BG5" i="22" s="1"/>
  <c r="BF23" i="22"/>
  <c r="BE23" i="22"/>
  <c r="BD23" i="22"/>
  <c r="BC23" i="22"/>
  <c r="BB23" i="22"/>
  <c r="BA23" i="22"/>
  <c r="AZ23" i="22"/>
  <c r="AY23" i="22"/>
  <c r="AY5" i="22" s="1"/>
  <c r="AX23" i="22"/>
  <c r="AW23" i="22"/>
  <c r="AV23" i="22"/>
  <c r="AU23" i="22"/>
  <c r="AT23" i="22"/>
  <c r="AQ23" i="22"/>
  <c r="AP23" i="22"/>
  <c r="CC22" i="22"/>
  <c r="CB22" i="22"/>
  <c r="CA22" i="22"/>
  <c r="BZ22" i="22"/>
  <c r="BY22" i="22"/>
  <c r="BX22" i="22"/>
  <c r="BW22" i="22"/>
  <c r="BV22" i="22"/>
  <c r="BU22" i="22"/>
  <c r="BT22" i="22"/>
  <c r="BS22" i="22"/>
  <c r="BR22" i="22"/>
  <c r="BQ22" i="22"/>
  <c r="BP22" i="22"/>
  <c r="BO22" i="22"/>
  <c r="BN22" i="22"/>
  <c r="BM22" i="22"/>
  <c r="BL22" i="22"/>
  <c r="BK22" i="22"/>
  <c r="BJ22" i="22"/>
  <c r="BI22" i="22"/>
  <c r="BH22" i="22"/>
  <c r="BG22" i="22"/>
  <c r="BF22" i="22"/>
  <c r="BE22" i="22"/>
  <c r="BD22" i="22"/>
  <c r="BC22" i="22"/>
  <c r="BB22" i="22"/>
  <c r="BA22" i="22"/>
  <c r="AZ22" i="22"/>
  <c r="AY22" i="22"/>
  <c r="AX22" i="22"/>
  <c r="AW22" i="22"/>
  <c r="AV22" i="22"/>
  <c r="AU22" i="22"/>
  <c r="AT22" i="22"/>
  <c r="AQ22" i="22"/>
  <c r="AP22" i="22"/>
  <c r="CC21" i="22"/>
  <c r="CB21" i="22"/>
  <c r="CA21" i="22"/>
  <c r="CA4" i="22" s="1"/>
  <c r="BZ21" i="22"/>
  <c r="BY21" i="22"/>
  <c r="BX21" i="22"/>
  <c r="BW21" i="22"/>
  <c r="BV21" i="22"/>
  <c r="BU21" i="22"/>
  <c r="BT21" i="22"/>
  <c r="BS21" i="22"/>
  <c r="BS4" i="22" s="1"/>
  <c r="BR21" i="22"/>
  <c r="BQ21" i="22"/>
  <c r="BP21" i="22"/>
  <c r="BO21" i="22"/>
  <c r="BN21" i="22"/>
  <c r="BM21" i="22"/>
  <c r="BL21" i="22"/>
  <c r="BK21" i="22"/>
  <c r="BK4" i="22" s="1"/>
  <c r="BJ21" i="22"/>
  <c r="BI21" i="22"/>
  <c r="BH21" i="22"/>
  <c r="BG21" i="22"/>
  <c r="BF21" i="22"/>
  <c r="BE21" i="22"/>
  <c r="BD21" i="22"/>
  <c r="BC21" i="22"/>
  <c r="BC4" i="22" s="1"/>
  <c r="BB21" i="22"/>
  <c r="BA21" i="22"/>
  <c r="AZ21" i="22"/>
  <c r="AY21" i="22"/>
  <c r="AX21" i="22"/>
  <c r="AW21" i="22"/>
  <c r="AV21" i="22"/>
  <c r="AU21" i="22"/>
  <c r="AU4" i="22" s="1"/>
  <c r="AT21" i="22"/>
  <c r="AQ21" i="22"/>
  <c r="AP21" i="22"/>
  <c r="CC20" i="22"/>
  <c r="CB20" i="22"/>
  <c r="CA20" i="22"/>
  <c r="BZ20" i="22"/>
  <c r="BY20" i="22"/>
  <c r="BX20" i="22"/>
  <c r="BW20" i="22"/>
  <c r="BV20" i="22"/>
  <c r="BU20" i="22"/>
  <c r="BT20" i="22"/>
  <c r="BS20" i="22"/>
  <c r="BR20" i="22"/>
  <c r="BQ20" i="22"/>
  <c r="BQ4" i="22" s="1"/>
  <c r="BP20" i="22"/>
  <c r="BO20" i="22"/>
  <c r="BN20" i="22"/>
  <c r="BM20" i="22"/>
  <c r="BL20" i="22"/>
  <c r="BK20" i="22"/>
  <c r="BJ20" i="22"/>
  <c r="BI20" i="22"/>
  <c r="BI4" i="22" s="1"/>
  <c r="BH20" i="22"/>
  <c r="BH4" i="22" s="1"/>
  <c r="AJ4" i="22" s="1"/>
  <c r="BG20" i="22"/>
  <c r="BF20" i="22"/>
  <c r="BE20" i="22"/>
  <c r="BD20" i="22"/>
  <c r="BC20" i="22"/>
  <c r="BB20" i="22"/>
  <c r="BA20" i="22"/>
  <c r="BA4" i="22" s="1"/>
  <c r="AZ20" i="22"/>
  <c r="AY20" i="22"/>
  <c r="AX20" i="22"/>
  <c r="AW20" i="22"/>
  <c r="AV20" i="22"/>
  <c r="AU20" i="22"/>
  <c r="AT20" i="22"/>
  <c r="AQ20" i="22"/>
  <c r="AQ4" i="22" s="1"/>
  <c r="AH4" i="22" s="1"/>
  <c r="AP20" i="22"/>
  <c r="CC19" i="22"/>
  <c r="CB19" i="22"/>
  <c r="CA19" i="22"/>
  <c r="BZ19" i="22"/>
  <c r="BY19" i="22"/>
  <c r="BX19" i="22"/>
  <c r="BW19" i="22"/>
  <c r="BW4" i="22" s="1"/>
  <c r="BV19" i="22"/>
  <c r="BU19" i="22"/>
  <c r="BT19" i="22"/>
  <c r="BS19" i="22"/>
  <c r="BR19" i="22"/>
  <c r="BQ19" i="22"/>
  <c r="BP19" i="22"/>
  <c r="BO19" i="22"/>
  <c r="BO4" i="22" s="1"/>
  <c r="BN19" i="22"/>
  <c r="BM19" i="22"/>
  <c r="BL19" i="22"/>
  <c r="BK19" i="22"/>
  <c r="BJ19" i="22"/>
  <c r="BI19" i="22"/>
  <c r="BH19" i="22"/>
  <c r="BG19" i="22"/>
  <c r="BG4" i="22" s="1"/>
  <c r="BF19" i="22"/>
  <c r="BE19" i="22"/>
  <c r="BD19" i="22"/>
  <c r="BC19" i="22"/>
  <c r="BB19" i="22"/>
  <c r="BA19" i="22"/>
  <c r="AZ19" i="22"/>
  <c r="AY19" i="22"/>
  <c r="AY4" i="22" s="1"/>
  <c r="AX19" i="22"/>
  <c r="AW19" i="22"/>
  <c r="AV19" i="22"/>
  <c r="AU19" i="22"/>
  <c r="AT19" i="22"/>
  <c r="AQ19" i="22"/>
  <c r="AP19" i="22"/>
  <c r="CC18" i="22"/>
  <c r="CC4" i="22" s="1"/>
  <c r="CB18" i="22"/>
  <c r="CA18" i="22"/>
  <c r="BZ18" i="22"/>
  <c r="BY18" i="22"/>
  <c r="BX18" i="22"/>
  <c r="BW18" i="22"/>
  <c r="BV18" i="22"/>
  <c r="BU18" i="22"/>
  <c r="BU4" i="22" s="1"/>
  <c r="BT18" i="22"/>
  <c r="BS18" i="22"/>
  <c r="BR18" i="22"/>
  <c r="BQ18" i="22"/>
  <c r="BP18" i="22"/>
  <c r="BO18" i="22"/>
  <c r="BN18" i="22"/>
  <c r="BM18" i="22"/>
  <c r="BM4" i="22" s="1"/>
  <c r="BL18" i="22"/>
  <c r="BK18" i="22"/>
  <c r="BJ18" i="22"/>
  <c r="BI18" i="22"/>
  <c r="BH18" i="22"/>
  <c r="BG18" i="22"/>
  <c r="BF18" i="22"/>
  <c r="BE18" i="22"/>
  <c r="BE4" i="22" s="1"/>
  <c r="BD18" i="22"/>
  <c r="BC18" i="22"/>
  <c r="BB18" i="22"/>
  <c r="BA18" i="22"/>
  <c r="AZ18" i="22"/>
  <c r="AY18" i="22"/>
  <c r="AX18" i="22"/>
  <c r="AW18" i="22"/>
  <c r="AW4" i="22" s="1"/>
  <c r="AV18" i="22"/>
  <c r="AU18" i="22"/>
  <c r="AT18" i="22"/>
  <c r="AQ18" i="22"/>
  <c r="AP18" i="22"/>
  <c r="CC17" i="22"/>
  <c r="CB17" i="22"/>
  <c r="CA17" i="22"/>
  <c r="BZ17" i="22"/>
  <c r="BY17" i="22"/>
  <c r="BX17" i="22"/>
  <c r="BW17" i="22"/>
  <c r="BV17" i="22"/>
  <c r="BU17" i="22"/>
  <c r="BT17" i="22"/>
  <c r="BS17" i="22"/>
  <c r="BR17" i="22"/>
  <c r="BQ17" i="22"/>
  <c r="BP17" i="22"/>
  <c r="BO17" i="22"/>
  <c r="BN17" i="22"/>
  <c r="BM17" i="22"/>
  <c r="BL17" i="22"/>
  <c r="BK17" i="22"/>
  <c r="BJ17" i="22"/>
  <c r="BI17" i="22"/>
  <c r="BH17" i="22"/>
  <c r="BG17" i="22"/>
  <c r="BF17" i="22"/>
  <c r="BE17" i="22"/>
  <c r="BD17" i="22"/>
  <c r="BC17" i="22"/>
  <c r="BB17" i="22"/>
  <c r="BA17" i="22"/>
  <c r="AZ17" i="22"/>
  <c r="AY17" i="22"/>
  <c r="AX17" i="22"/>
  <c r="AW17" i="22"/>
  <c r="AV17" i="22"/>
  <c r="AU17" i="22"/>
  <c r="AT17" i="22"/>
  <c r="AQ17" i="22"/>
  <c r="AP17" i="22"/>
  <c r="CC16" i="22"/>
  <c r="CB16" i="22"/>
  <c r="CA16" i="22"/>
  <c r="BZ16" i="22"/>
  <c r="BY16" i="22"/>
  <c r="BX16" i="22"/>
  <c r="BW16" i="22"/>
  <c r="BV16" i="22"/>
  <c r="BU16" i="22"/>
  <c r="BT16" i="22"/>
  <c r="BS16" i="22"/>
  <c r="BR16" i="22"/>
  <c r="BQ16" i="22"/>
  <c r="BP16" i="22"/>
  <c r="BO16" i="22"/>
  <c r="BN16" i="22"/>
  <c r="BM16" i="22"/>
  <c r="BL16" i="22"/>
  <c r="BK16" i="22"/>
  <c r="BJ16" i="22"/>
  <c r="BI16" i="22"/>
  <c r="BH16" i="22"/>
  <c r="BG16" i="22"/>
  <c r="BF16" i="22"/>
  <c r="BE16" i="22"/>
  <c r="BD16" i="22"/>
  <c r="BC16" i="22"/>
  <c r="BB16" i="22"/>
  <c r="BA16" i="22"/>
  <c r="AZ16" i="22"/>
  <c r="AY16" i="22"/>
  <c r="AX16" i="22"/>
  <c r="AW16" i="22"/>
  <c r="AV16" i="22"/>
  <c r="AU16" i="22"/>
  <c r="AT16" i="22"/>
  <c r="AQ16" i="22"/>
  <c r="AC3" i="22" s="1"/>
  <c r="AP16" i="22"/>
  <c r="CC15" i="22"/>
  <c r="CB15" i="22"/>
  <c r="CA15" i="22"/>
  <c r="BZ15" i="22"/>
  <c r="BY15" i="22"/>
  <c r="BX15" i="22"/>
  <c r="BW15" i="22"/>
  <c r="BW3" i="22" s="1"/>
  <c r="BV15" i="22"/>
  <c r="BU15" i="22"/>
  <c r="BT15" i="22"/>
  <c r="BS15" i="22"/>
  <c r="BR15" i="22"/>
  <c r="BQ15" i="22"/>
  <c r="BP15" i="22"/>
  <c r="BO15" i="22"/>
  <c r="BN15" i="22"/>
  <c r="BM15" i="22"/>
  <c r="BL15" i="22"/>
  <c r="BK15" i="22"/>
  <c r="BJ15" i="22"/>
  <c r="BI15" i="22"/>
  <c r="BH15" i="22"/>
  <c r="BG15" i="22"/>
  <c r="BG3" i="22" s="1"/>
  <c r="BF15" i="22"/>
  <c r="BE15" i="22"/>
  <c r="BD15" i="22"/>
  <c r="BC15" i="22"/>
  <c r="BB15" i="22"/>
  <c r="BA15" i="22"/>
  <c r="AZ15" i="22"/>
  <c r="AY15" i="22"/>
  <c r="AY3" i="22" s="1"/>
  <c r="AX15" i="22"/>
  <c r="AW15" i="22"/>
  <c r="AV15" i="22"/>
  <c r="AU15" i="22"/>
  <c r="AT15" i="22"/>
  <c r="AQ15" i="22"/>
  <c r="AP15" i="22"/>
  <c r="CC14" i="22"/>
  <c r="CC3" i="22" s="1"/>
  <c r="CB14" i="22"/>
  <c r="CA14" i="22"/>
  <c r="BZ14" i="22"/>
  <c r="BY14" i="22"/>
  <c r="BX14" i="22"/>
  <c r="BW14" i="22"/>
  <c r="BV14" i="22"/>
  <c r="BU14" i="22"/>
  <c r="BU3" i="22" s="1"/>
  <c r="BT14" i="22"/>
  <c r="BS14" i="22"/>
  <c r="BR14" i="22"/>
  <c r="BQ14" i="22"/>
  <c r="BP14" i="22"/>
  <c r="BO14" i="22"/>
  <c r="BN14" i="22"/>
  <c r="BM14" i="22"/>
  <c r="BL14" i="22"/>
  <c r="BK14" i="22"/>
  <c r="BJ14" i="22"/>
  <c r="BI14" i="22"/>
  <c r="BH14" i="22"/>
  <c r="BG14" i="22"/>
  <c r="BF14" i="22"/>
  <c r="BE14" i="22"/>
  <c r="BD14" i="22"/>
  <c r="BC14" i="22"/>
  <c r="BB14" i="22"/>
  <c r="BA14" i="22"/>
  <c r="AZ14" i="22"/>
  <c r="AY14" i="22"/>
  <c r="AX14" i="22"/>
  <c r="AW14" i="22"/>
  <c r="AW3" i="22" s="1"/>
  <c r="AV14" i="22"/>
  <c r="AU14" i="22"/>
  <c r="AT14" i="22"/>
  <c r="AQ14" i="22"/>
  <c r="AP14" i="22"/>
  <c r="CC13" i="22"/>
  <c r="CB13" i="22"/>
  <c r="CA13" i="22"/>
  <c r="CA3" i="22" s="1"/>
  <c r="BZ13" i="22"/>
  <c r="BZ3" i="22" s="1"/>
  <c r="BY13" i="22"/>
  <c r="BX13" i="22"/>
  <c r="BW13" i="22"/>
  <c r="BV13" i="22"/>
  <c r="BU13" i="22"/>
  <c r="BT13" i="22"/>
  <c r="BS13" i="22"/>
  <c r="BS3" i="22" s="1"/>
  <c r="BR13" i="22"/>
  <c r="BQ13" i="22"/>
  <c r="BP13" i="22"/>
  <c r="BO13" i="22"/>
  <c r="BN13" i="22"/>
  <c r="BM13" i="22"/>
  <c r="BM3" i="22" s="1"/>
  <c r="BL13" i="22"/>
  <c r="BK13" i="22"/>
  <c r="BK3" i="22" s="1"/>
  <c r="BJ13" i="22"/>
  <c r="BI13" i="22"/>
  <c r="BH13" i="22"/>
  <c r="BG13" i="22"/>
  <c r="BF13" i="22"/>
  <c r="BE13" i="22"/>
  <c r="BD13" i="22"/>
  <c r="BC13" i="22"/>
  <c r="BC3" i="22" s="1"/>
  <c r="BB13" i="22"/>
  <c r="BA13" i="22"/>
  <c r="AZ13" i="22"/>
  <c r="AY13" i="22"/>
  <c r="AX13" i="22"/>
  <c r="AW13" i="22"/>
  <c r="AV13" i="22"/>
  <c r="AU13" i="22"/>
  <c r="AU3" i="22" s="1"/>
  <c r="AT13" i="22"/>
  <c r="AQ13" i="22"/>
  <c r="AP13" i="22"/>
  <c r="BY9" i="22"/>
  <c r="BU9" i="22"/>
  <c r="BQ9" i="22"/>
  <c r="BM9" i="22"/>
  <c r="BI9" i="22"/>
  <c r="BE9" i="22"/>
  <c r="BA9" i="22"/>
  <c r="AW9" i="22"/>
  <c r="AQ9" i="22"/>
  <c r="AH9" i="22" s="1"/>
  <c r="AM9" i="22"/>
  <c r="CA8" i="22"/>
  <c r="BS8" i="22"/>
  <c r="BK8" i="22"/>
  <c r="BC8" i="22"/>
  <c r="AU8" i="22"/>
  <c r="AM8" i="22"/>
  <c r="CA7" i="22"/>
  <c r="BS7" i="22"/>
  <c r="BK7" i="22"/>
  <c r="BC7" i="22"/>
  <c r="AU7" i="22"/>
  <c r="AM7" i="22"/>
  <c r="AC7" i="22"/>
  <c r="CC6" i="22"/>
  <c r="BW6" i="22"/>
  <c r="BU6" i="22"/>
  <c r="BO6" i="22"/>
  <c r="BM6" i="22"/>
  <c r="BG6" i="22"/>
  <c r="BE6" i="22"/>
  <c r="AY6" i="22"/>
  <c r="AW6" i="22"/>
  <c r="AM6" i="22"/>
  <c r="CC5" i="22"/>
  <c r="AW5" i="22"/>
  <c r="AM5" i="22"/>
  <c r="BY4" i="22"/>
  <c r="AM4" i="22"/>
  <c r="BO3" i="22"/>
  <c r="BE3" i="22"/>
  <c r="AM3" i="22"/>
  <c r="BV4" i="22" l="1"/>
  <c r="AB3" i="22"/>
  <c r="BH3" i="22"/>
  <c r="AJ3" i="22" s="1"/>
  <c r="AD3" i="22"/>
  <c r="AT4" i="22"/>
  <c r="AI4" i="22" s="1"/>
  <c r="BD5" i="22"/>
  <c r="BT5" i="22"/>
  <c r="AZ3" i="22"/>
  <c r="BP3" i="22"/>
  <c r="BX3" i="22"/>
  <c r="BB3" i="22"/>
  <c r="BJ3" i="22"/>
  <c r="BD3" i="22"/>
  <c r="BT3" i="22"/>
  <c r="AX3" i="22"/>
  <c r="BN3" i="22"/>
  <c r="BB4" i="22"/>
  <c r="BR4" i="22"/>
  <c r="AV4" i="22"/>
  <c r="BL4" i="22"/>
  <c r="AX4" i="22"/>
  <c r="BN4" i="22"/>
  <c r="AB4" i="22"/>
  <c r="BP4" i="22"/>
  <c r="AV5" i="22"/>
  <c r="AX5" i="22"/>
  <c r="BN5" i="22"/>
  <c r="AP5" i="22"/>
  <c r="BH5" i="22"/>
  <c r="AJ5" i="22" s="1"/>
  <c r="AD5" i="22"/>
  <c r="BJ5" i="22"/>
  <c r="BR5" i="22"/>
  <c r="AX6" i="22"/>
  <c r="BN6" i="22"/>
  <c r="AB6" i="22"/>
  <c r="BH6" i="22"/>
  <c r="AJ6" i="22" s="1"/>
  <c r="BP6" i="22"/>
  <c r="BX6" i="22"/>
  <c r="AD6" i="22"/>
  <c r="BB6" i="22"/>
  <c r="BJ6" i="22"/>
  <c r="BR6" i="22"/>
  <c r="BZ6" i="22"/>
  <c r="AV6" i="22"/>
  <c r="BD6" i="22"/>
  <c r="BT6" i="22"/>
  <c r="CB6" i="22"/>
  <c r="AB7" i="22"/>
  <c r="AZ7" i="22"/>
  <c r="BH7" i="22"/>
  <c r="AJ7" i="22" s="1"/>
  <c r="BP7" i="22"/>
  <c r="BX7" i="22"/>
  <c r="AT7" i="22"/>
  <c r="AI7" i="22" s="1"/>
  <c r="BJ7" i="22"/>
  <c r="BR7" i="22"/>
  <c r="BZ7" i="22"/>
  <c r="AV7" i="22"/>
  <c r="BD7" i="22"/>
  <c r="BL7" i="22"/>
  <c r="BT7" i="22"/>
  <c r="CB7" i="22"/>
  <c r="AX7" i="22"/>
  <c r="BF7" i="22"/>
  <c r="BV7" i="22"/>
  <c r="AD8" i="22"/>
  <c r="BB8" i="22"/>
  <c r="BJ8" i="22"/>
  <c r="BR8" i="22"/>
  <c r="BZ8" i="22"/>
  <c r="AV8" i="22"/>
  <c r="BD8" i="22"/>
  <c r="BL8" i="22"/>
  <c r="BT8" i="22"/>
  <c r="CB8" i="22"/>
  <c r="AX8" i="22"/>
  <c r="BN8" i="22"/>
  <c r="BV8" i="22"/>
  <c r="AP8" i="22"/>
  <c r="AZ8" i="22"/>
  <c r="BH8" i="22"/>
  <c r="AJ8" i="22" s="1"/>
  <c r="BP8" i="22"/>
  <c r="AV9" i="22"/>
  <c r="BD9" i="22"/>
  <c r="BT9" i="22"/>
  <c r="CB9" i="22"/>
  <c r="AX9" i="22"/>
  <c r="BF9" i="22"/>
  <c r="BN9" i="22"/>
  <c r="AB9" i="22"/>
  <c r="AZ9" i="22"/>
  <c r="BP9" i="22"/>
  <c r="BX9" i="22"/>
  <c r="AT9" i="22"/>
  <c r="AI9" i="22" s="1"/>
  <c r="BB9" i="22"/>
  <c r="BJ9" i="22"/>
  <c r="BZ9" i="22"/>
  <c r="BR3" i="22"/>
  <c r="AV3" i="22"/>
  <c r="BL3" i="22"/>
  <c r="CB3" i="22"/>
  <c r="BF3" i="22"/>
  <c r="BV3" i="22"/>
  <c r="AD4" i="22"/>
  <c r="BJ4" i="22"/>
  <c r="BZ4" i="22"/>
  <c r="BD4" i="22"/>
  <c r="BT4" i="22"/>
  <c r="CB4" i="22"/>
  <c r="BF4" i="22"/>
  <c r="AZ4" i="22"/>
  <c r="BX4" i="22"/>
  <c r="BL5" i="22"/>
  <c r="CB5" i="22"/>
  <c r="BF5" i="22"/>
  <c r="BV5" i="22"/>
  <c r="AZ5" i="22"/>
  <c r="BP5" i="22"/>
  <c r="BX5" i="22"/>
  <c r="BB5" i="22"/>
  <c r="BZ5" i="22"/>
  <c r="BF6" i="22"/>
  <c r="AP7" i="22"/>
  <c r="AB8" i="22"/>
  <c r="AC4" i="22"/>
  <c r="AP9" i="22"/>
  <c r="AP6" i="22"/>
  <c r="AT6" i="22"/>
  <c r="AI6" i="22" s="1"/>
  <c r="AB5" i="22"/>
  <c r="AT3" i="22"/>
  <c r="AI3" i="22" s="1"/>
  <c r="AP4" i="22"/>
  <c r="AC5" i="22"/>
  <c r="AT5" i="22"/>
  <c r="AI5" i="22" s="1"/>
  <c r="AQ3" i="22"/>
  <c r="AH3" i="22" s="1"/>
  <c r="BA3" i="22"/>
  <c r="BI3" i="22"/>
  <c r="BQ3" i="22"/>
  <c r="BY3" i="22"/>
  <c r="AP3" i="22"/>
  <c r="AQ6" i="22"/>
  <c r="AH6" i="22" s="1"/>
  <c r="AQ8" i="22"/>
  <c r="AH8" i="22" s="1"/>
  <c r="K64" i="11" l="1"/>
  <c r="K63" i="11"/>
  <c r="K62" i="11"/>
  <c r="K61" i="11"/>
  <c r="K60" i="11"/>
  <c r="K66" i="11" s="1"/>
  <c r="D77" i="11"/>
  <c r="C77" i="11"/>
  <c r="K65" i="11" l="1"/>
  <c r="Q14" i="19"/>
  <c r="J109" i="19"/>
  <c r="I109" i="19"/>
  <c r="K109" i="19" s="1"/>
  <c r="J108" i="19"/>
  <c r="I108" i="19"/>
  <c r="K108" i="19" s="1"/>
  <c r="J107" i="19"/>
  <c r="I107" i="19"/>
  <c r="K107" i="19" s="1"/>
  <c r="J106" i="19"/>
  <c r="I106" i="19"/>
  <c r="K106" i="19" s="1"/>
  <c r="J105" i="19"/>
  <c r="I105" i="19"/>
  <c r="K105" i="19" s="1"/>
  <c r="J104" i="19"/>
  <c r="I104" i="19"/>
  <c r="K104" i="19" s="1"/>
  <c r="J103" i="19"/>
  <c r="I103" i="19"/>
  <c r="K103" i="19" s="1"/>
  <c r="J102" i="19"/>
  <c r="I102" i="19"/>
  <c r="K102" i="19" s="1"/>
  <c r="J101" i="19"/>
  <c r="I101" i="19"/>
  <c r="K101" i="19" s="1"/>
  <c r="J100" i="19"/>
  <c r="I100" i="19"/>
  <c r="K100" i="19" s="1"/>
  <c r="J99" i="19"/>
  <c r="I99" i="19"/>
  <c r="K99" i="19" s="1"/>
  <c r="J98" i="19"/>
  <c r="I98" i="19"/>
  <c r="K98" i="19" s="1"/>
  <c r="J97" i="19"/>
  <c r="I97" i="19"/>
  <c r="K97" i="19" s="1"/>
  <c r="J96" i="19"/>
  <c r="I96" i="19"/>
  <c r="K96" i="19" s="1"/>
  <c r="J95" i="19"/>
  <c r="I95" i="19"/>
  <c r="K95" i="19" s="1"/>
  <c r="J94" i="19"/>
  <c r="I94" i="19"/>
  <c r="K94" i="19" s="1"/>
  <c r="J93" i="19"/>
  <c r="I93" i="19"/>
  <c r="K93" i="19" s="1"/>
  <c r="J92" i="19"/>
  <c r="I92" i="19"/>
  <c r="K92" i="19" s="1"/>
  <c r="J91" i="19"/>
  <c r="I91" i="19"/>
  <c r="K91" i="19" s="1"/>
  <c r="J90" i="19"/>
  <c r="I90" i="19"/>
  <c r="K90" i="19" s="1"/>
  <c r="J89" i="19"/>
  <c r="I89" i="19"/>
  <c r="K89" i="19" s="1"/>
  <c r="J88" i="19"/>
  <c r="I88" i="19"/>
  <c r="K88" i="19" s="1"/>
  <c r="J87" i="19"/>
  <c r="I87" i="19"/>
  <c r="K87" i="19" s="1"/>
  <c r="J86" i="19"/>
  <c r="I86" i="19"/>
  <c r="K86" i="19" s="1"/>
  <c r="J85" i="19"/>
  <c r="I85" i="19"/>
  <c r="K85" i="19" s="1"/>
  <c r="J84" i="19"/>
  <c r="I84" i="19"/>
  <c r="K84" i="19" s="1"/>
  <c r="J83" i="19"/>
  <c r="I83" i="19"/>
  <c r="K83" i="19" s="1"/>
  <c r="J82" i="19"/>
  <c r="I82" i="19"/>
  <c r="K82" i="19" s="1"/>
  <c r="J81" i="19"/>
  <c r="I81" i="19"/>
  <c r="K81" i="19" s="1"/>
  <c r="J80" i="19"/>
  <c r="I80" i="19"/>
  <c r="K80" i="19" s="1"/>
  <c r="J79" i="19"/>
  <c r="I79" i="19"/>
  <c r="K79" i="19" s="1"/>
  <c r="J78" i="19"/>
  <c r="I78" i="19"/>
  <c r="K78" i="19" s="1"/>
  <c r="J77" i="19"/>
  <c r="I77" i="19"/>
  <c r="K77" i="19" s="1"/>
  <c r="J76" i="19"/>
  <c r="I76" i="19"/>
  <c r="K76" i="19" s="1"/>
  <c r="J75" i="19"/>
  <c r="I75" i="19"/>
  <c r="K75" i="19" s="1"/>
  <c r="J74" i="19"/>
  <c r="I74" i="19"/>
  <c r="K74" i="19" s="1"/>
  <c r="J73" i="19"/>
  <c r="I73" i="19"/>
  <c r="K73" i="19" s="1"/>
  <c r="J72" i="19"/>
  <c r="I72" i="19"/>
  <c r="K72" i="19" s="1"/>
  <c r="J71" i="19"/>
  <c r="I71" i="19"/>
  <c r="K71" i="19" s="1"/>
  <c r="J70" i="19"/>
  <c r="I70" i="19"/>
  <c r="K70" i="19" s="1"/>
  <c r="J69" i="19"/>
  <c r="I69" i="19"/>
  <c r="K69" i="19" s="1"/>
  <c r="J68" i="19"/>
  <c r="I68" i="19"/>
  <c r="K68" i="19" s="1"/>
  <c r="J67" i="19"/>
  <c r="I67" i="19"/>
  <c r="K67" i="19" s="1"/>
  <c r="J66" i="19"/>
  <c r="I66" i="19"/>
  <c r="K66" i="19" s="1"/>
  <c r="J65" i="19"/>
  <c r="I65" i="19"/>
  <c r="K65" i="19" s="1"/>
  <c r="J64" i="19"/>
  <c r="I64" i="19"/>
  <c r="K64" i="19" s="1"/>
  <c r="J63" i="19"/>
  <c r="I63" i="19"/>
  <c r="K63" i="19" s="1"/>
  <c r="J62" i="19"/>
  <c r="I62" i="19"/>
  <c r="K62" i="19" s="1"/>
  <c r="J61" i="19"/>
  <c r="I61" i="19"/>
  <c r="K61" i="19" s="1"/>
  <c r="J60" i="19"/>
  <c r="I60" i="19"/>
  <c r="K60" i="19" s="1"/>
  <c r="J59" i="19"/>
  <c r="I59" i="19"/>
  <c r="K59" i="19" s="1"/>
  <c r="J58" i="19"/>
  <c r="I58" i="19"/>
  <c r="K58" i="19" s="1"/>
  <c r="J57" i="19"/>
  <c r="I57" i="19"/>
  <c r="K57" i="19" s="1"/>
  <c r="J56" i="19"/>
  <c r="I56" i="19"/>
  <c r="K56" i="19" s="1"/>
  <c r="J55" i="19"/>
  <c r="I55" i="19"/>
  <c r="K55" i="19" s="1"/>
  <c r="J54" i="19"/>
  <c r="I54" i="19"/>
  <c r="K54" i="19" s="1"/>
  <c r="J53" i="19"/>
  <c r="I53" i="19"/>
  <c r="K53" i="19" s="1"/>
  <c r="J52" i="19"/>
  <c r="I52" i="19"/>
  <c r="K52" i="19" s="1"/>
  <c r="J51" i="19"/>
  <c r="I51" i="19"/>
  <c r="K51" i="19" s="1"/>
  <c r="J50" i="19"/>
  <c r="I50" i="19"/>
  <c r="K50" i="19" s="1"/>
  <c r="J49" i="19"/>
  <c r="I49" i="19"/>
  <c r="K49" i="19" s="1"/>
  <c r="J48" i="19"/>
  <c r="I48" i="19"/>
  <c r="K48" i="19" s="1"/>
  <c r="J47" i="19"/>
  <c r="I47" i="19"/>
  <c r="K47" i="19" s="1"/>
  <c r="J46" i="19"/>
  <c r="I46" i="19"/>
  <c r="K46" i="19" s="1"/>
  <c r="J45" i="19"/>
  <c r="I45" i="19"/>
  <c r="K45" i="19" s="1"/>
  <c r="J44" i="19"/>
  <c r="I44" i="19"/>
  <c r="K44" i="19" s="1"/>
  <c r="J43" i="19"/>
  <c r="I43" i="19"/>
  <c r="K43" i="19" s="1"/>
  <c r="J42" i="19"/>
  <c r="I42" i="19"/>
  <c r="K42" i="19" s="1"/>
  <c r="J41" i="19"/>
  <c r="I41" i="19"/>
  <c r="K41" i="19" s="1"/>
  <c r="J40" i="19"/>
  <c r="I40" i="19"/>
  <c r="K40" i="19" s="1"/>
  <c r="J39" i="19"/>
  <c r="I39" i="19"/>
  <c r="K39" i="19" s="1"/>
  <c r="J38" i="19"/>
  <c r="I38" i="19"/>
  <c r="K38" i="19" s="1"/>
  <c r="J37" i="19"/>
  <c r="I37" i="19"/>
  <c r="K37" i="19" s="1"/>
  <c r="J36" i="19"/>
  <c r="I36" i="19"/>
  <c r="K36" i="19" s="1"/>
  <c r="J35" i="19"/>
  <c r="I35" i="19"/>
  <c r="K35" i="19" s="1"/>
  <c r="J34" i="19"/>
  <c r="I34" i="19"/>
  <c r="K34" i="19" s="1"/>
  <c r="J33" i="19"/>
  <c r="I33" i="19"/>
  <c r="K33" i="19" s="1"/>
  <c r="J32" i="19"/>
  <c r="I32" i="19"/>
  <c r="K32" i="19" s="1"/>
  <c r="J31" i="19"/>
  <c r="I31" i="19"/>
  <c r="K31" i="19" s="1"/>
  <c r="J30" i="19"/>
  <c r="I30" i="19"/>
  <c r="K30" i="19" s="1"/>
  <c r="J29" i="19"/>
  <c r="I29" i="19"/>
  <c r="K29" i="19" s="1"/>
  <c r="J28" i="19"/>
  <c r="I28" i="19"/>
  <c r="K28" i="19" s="1"/>
  <c r="J27" i="19"/>
  <c r="I27" i="19"/>
  <c r="K27" i="19" s="1"/>
  <c r="J26" i="19"/>
  <c r="I26" i="19"/>
  <c r="K26" i="19" s="1"/>
  <c r="J25" i="19"/>
  <c r="I25" i="19"/>
  <c r="K25" i="19" s="1"/>
  <c r="J24" i="19"/>
  <c r="I24" i="19"/>
  <c r="K24" i="19" s="1"/>
  <c r="J23" i="19"/>
  <c r="I23" i="19"/>
  <c r="K23" i="19" s="1"/>
  <c r="J22" i="19"/>
  <c r="I22" i="19"/>
  <c r="K22" i="19" s="1"/>
  <c r="J21" i="19"/>
  <c r="I21" i="19"/>
  <c r="K21" i="19" s="1"/>
  <c r="J20" i="19"/>
  <c r="I20" i="19"/>
  <c r="K20" i="19" s="1"/>
  <c r="J19" i="19"/>
  <c r="I19" i="19"/>
  <c r="K19" i="19" s="1"/>
  <c r="J18" i="19"/>
  <c r="I18" i="19"/>
  <c r="K18" i="19" s="1"/>
  <c r="J17" i="19"/>
  <c r="I17" i="19"/>
  <c r="K17" i="19" s="1"/>
  <c r="J16" i="19"/>
  <c r="I16" i="19"/>
  <c r="K16" i="19" s="1"/>
  <c r="J15" i="19"/>
  <c r="I15" i="19"/>
  <c r="K15" i="19" s="1"/>
  <c r="J14" i="19"/>
  <c r="I14" i="19"/>
  <c r="K14" i="19" s="1"/>
  <c r="J13" i="19"/>
  <c r="I13" i="19"/>
  <c r="K13" i="19" s="1"/>
  <c r="J12" i="19"/>
  <c r="I12" i="19"/>
  <c r="K12" i="19" s="1"/>
  <c r="J11" i="19"/>
  <c r="I11" i="19"/>
  <c r="K11" i="19" s="1"/>
  <c r="J10" i="19"/>
  <c r="I10" i="19"/>
  <c r="K10" i="19" s="1"/>
  <c r="J9" i="19"/>
  <c r="I9" i="19"/>
  <c r="K9" i="19" s="1"/>
  <c r="J8" i="19"/>
  <c r="I8" i="19"/>
  <c r="K8" i="19" s="1"/>
  <c r="J7" i="19"/>
  <c r="I7" i="19"/>
  <c r="K7" i="19" s="1"/>
  <c r="J6" i="19"/>
  <c r="I6" i="19"/>
  <c r="K6" i="19" s="1"/>
  <c r="J5" i="19"/>
  <c r="I5" i="19"/>
  <c r="K5" i="19" s="1"/>
  <c r="L100" i="19" l="1"/>
  <c r="L50" i="19"/>
  <c r="L60" i="19"/>
  <c r="L15" i="19"/>
  <c r="L25" i="19"/>
  <c r="L40" i="19"/>
  <c r="L70" i="19"/>
  <c r="L20" i="19"/>
  <c r="L65" i="19"/>
  <c r="L75" i="19"/>
  <c r="L85" i="19"/>
  <c r="L105" i="19"/>
  <c r="L30" i="19"/>
  <c r="L95" i="19"/>
  <c r="L10" i="19"/>
  <c r="L5" i="19"/>
  <c r="L35" i="19"/>
  <c r="L45" i="19"/>
  <c r="L55" i="19"/>
  <c r="L80" i="19"/>
  <c r="L90" i="19"/>
  <c r="N50" i="19" l="1"/>
  <c r="M50" i="19"/>
  <c r="N65" i="19"/>
  <c r="M65" i="19"/>
  <c r="M80" i="19"/>
  <c r="N80" i="19"/>
  <c r="N5" i="19"/>
  <c r="M5" i="19"/>
  <c r="N20" i="19"/>
  <c r="M20" i="19"/>
  <c r="N35" i="19"/>
  <c r="M35" i="19"/>
  <c r="M95" i="19"/>
  <c r="N95" i="19"/>
  <c r="AA34" i="10" l="1"/>
  <c r="AA33" i="10"/>
  <c r="AA32" i="10"/>
  <c r="AA31" i="10"/>
  <c r="AA30" i="10"/>
  <c r="AA29" i="10"/>
  <c r="AA28" i="10"/>
  <c r="AA27" i="10"/>
  <c r="AA26" i="10"/>
  <c r="AA25" i="10"/>
  <c r="AA24" i="10"/>
  <c r="AA23" i="10"/>
  <c r="AA22" i="10"/>
  <c r="AA21" i="10"/>
  <c r="AA20" i="10"/>
  <c r="AA19" i="10"/>
  <c r="AA18" i="10"/>
  <c r="AA17" i="10"/>
  <c r="AA16" i="10"/>
  <c r="AA15" i="10"/>
  <c r="AA14" i="10"/>
  <c r="AA13" i="10"/>
  <c r="AA12" i="10"/>
  <c r="AA11" i="10"/>
  <c r="AA10" i="10"/>
  <c r="AA9" i="10"/>
  <c r="AA8" i="10"/>
  <c r="AA7" i="10"/>
  <c r="AA6" i="10"/>
  <c r="V34" i="10"/>
  <c r="U34" i="10"/>
  <c r="T34" i="10"/>
  <c r="S34" i="10"/>
  <c r="V33" i="10"/>
  <c r="U33" i="10"/>
  <c r="T33" i="10"/>
  <c r="S33" i="10"/>
  <c r="V32" i="10"/>
  <c r="U32" i="10"/>
  <c r="T32" i="10"/>
  <c r="S32" i="10"/>
  <c r="V31" i="10"/>
  <c r="U31" i="10"/>
  <c r="T31" i="10"/>
  <c r="S31" i="10"/>
  <c r="V30" i="10"/>
  <c r="U30" i="10"/>
  <c r="T30" i="10"/>
  <c r="S30" i="10"/>
  <c r="V29" i="10"/>
  <c r="U29" i="10"/>
  <c r="T29" i="10"/>
  <c r="S29" i="10"/>
  <c r="V28" i="10"/>
  <c r="U28" i="10"/>
  <c r="T28" i="10"/>
  <c r="S28" i="10"/>
  <c r="V27" i="10"/>
  <c r="U27" i="10"/>
  <c r="T27" i="10"/>
  <c r="S27" i="10"/>
  <c r="V26" i="10"/>
  <c r="U26" i="10"/>
  <c r="T26" i="10"/>
  <c r="S26" i="10"/>
  <c r="V25" i="10"/>
  <c r="U25" i="10"/>
  <c r="T25" i="10"/>
  <c r="S25" i="10"/>
  <c r="V24" i="10"/>
  <c r="U24" i="10"/>
  <c r="T24" i="10"/>
  <c r="S24" i="10"/>
  <c r="V23" i="10"/>
  <c r="U23" i="10"/>
  <c r="T23" i="10"/>
  <c r="S23" i="10"/>
  <c r="V22" i="10"/>
  <c r="U22" i="10"/>
  <c r="T22" i="10"/>
  <c r="S22" i="10"/>
  <c r="V21" i="10"/>
  <c r="U21" i="10"/>
  <c r="T21" i="10"/>
  <c r="S21" i="10"/>
  <c r="V20" i="10"/>
  <c r="U20" i="10"/>
  <c r="T20" i="10"/>
  <c r="S20" i="10"/>
  <c r="V19" i="10"/>
  <c r="U19" i="10"/>
  <c r="T19" i="10"/>
  <c r="S19" i="10"/>
  <c r="V18" i="10"/>
  <c r="U18" i="10"/>
  <c r="T18" i="10"/>
  <c r="S18" i="10"/>
  <c r="V17" i="10"/>
  <c r="U17" i="10"/>
  <c r="T17" i="10"/>
  <c r="S17" i="10"/>
  <c r="V16" i="10"/>
  <c r="U16" i="10"/>
  <c r="T16" i="10"/>
  <c r="S16" i="10"/>
  <c r="V15" i="10"/>
  <c r="U15" i="10"/>
  <c r="T15" i="10"/>
  <c r="S15" i="10"/>
  <c r="V14" i="10"/>
  <c r="U14" i="10"/>
  <c r="T14" i="10"/>
  <c r="S14" i="10"/>
  <c r="V13" i="10"/>
  <c r="U13" i="10"/>
  <c r="T13" i="10"/>
  <c r="S13" i="10"/>
  <c r="V12" i="10"/>
  <c r="U12" i="10"/>
  <c r="T12" i="10"/>
  <c r="S12" i="10"/>
  <c r="V11" i="10"/>
  <c r="U11" i="10"/>
  <c r="T11" i="10"/>
  <c r="S11" i="10"/>
  <c r="V10" i="10"/>
  <c r="U10" i="10"/>
  <c r="T10" i="10"/>
  <c r="S10" i="10"/>
  <c r="V9" i="10"/>
  <c r="U9" i="10"/>
  <c r="T9" i="10"/>
  <c r="S9" i="10"/>
  <c r="V8" i="10"/>
  <c r="U8" i="10"/>
  <c r="T8" i="10"/>
  <c r="S8" i="10"/>
  <c r="U7" i="10"/>
  <c r="T7" i="10"/>
  <c r="S7" i="10"/>
  <c r="V7" i="10"/>
  <c r="V6" i="10"/>
  <c r="U6" i="10"/>
  <c r="T6" i="10"/>
  <c r="S6" i="10"/>
  <c r="AB34" i="10" l="1"/>
  <c r="AB25" i="10"/>
  <c r="AB24" i="10"/>
  <c r="AB23" i="10"/>
  <c r="AB22" i="10"/>
  <c r="AB21" i="10"/>
  <c r="AB20" i="10"/>
  <c r="AB19" i="10"/>
  <c r="AB18" i="10"/>
  <c r="AB17" i="10"/>
  <c r="AB16" i="10"/>
  <c r="AB15" i="10"/>
  <c r="AB14" i="10"/>
  <c r="AB13" i="10"/>
  <c r="Y35" i="18" l="1"/>
  <c r="X35" i="18"/>
  <c r="T35" i="18"/>
  <c r="S35" i="18"/>
  <c r="R35" i="18"/>
  <c r="Q35" i="18"/>
  <c r="P35" i="18"/>
  <c r="O35" i="18"/>
  <c r="Y34" i="18"/>
  <c r="X34" i="18"/>
  <c r="T34" i="18"/>
  <c r="S34" i="18"/>
  <c r="R34" i="18"/>
  <c r="Q34" i="18"/>
  <c r="P34" i="18"/>
  <c r="O34" i="18"/>
  <c r="Y33" i="18"/>
  <c r="T33" i="18"/>
  <c r="R33" i="18"/>
  <c r="Q33" i="18"/>
  <c r="P33" i="18"/>
  <c r="O33" i="18"/>
  <c r="Y32" i="18"/>
  <c r="X32" i="18"/>
  <c r="T32" i="18"/>
  <c r="S32" i="18"/>
  <c r="R32" i="18"/>
  <c r="Q32" i="18"/>
  <c r="P32" i="18"/>
  <c r="O32" i="18"/>
  <c r="Y31" i="18"/>
  <c r="X31" i="18"/>
  <c r="T31" i="18"/>
  <c r="S31" i="18"/>
  <c r="R31" i="18"/>
  <c r="Q31" i="18"/>
  <c r="P31" i="18"/>
  <c r="O31" i="18"/>
  <c r="Y30" i="18"/>
  <c r="X30" i="18"/>
  <c r="T30" i="18"/>
  <c r="S30" i="18"/>
  <c r="R30" i="18"/>
  <c r="Q30" i="18"/>
  <c r="P30" i="18"/>
  <c r="O30" i="18"/>
  <c r="Y29" i="18"/>
  <c r="X29" i="18"/>
  <c r="T29" i="18"/>
  <c r="S29" i="18"/>
  <c r="R29" i="18"/>
  <c r="Q29" i="18"/>
  <c r="P29" i="18"/>
  <c r="O29" i="18"/>
  <c r="T19" i="18" l="1"/>
  <c r="S19" i="18"/>
  <c r="T21" i="18"/>
  <c r="T20" i="18"/>
  <c r="T18" i="18"/>
  <c r="T17" i="18"/>
  <c r="T16" i="18"/>
  <c r="T15" i="18"/>
  <c r="S21" i="18"/>
  <c r="S20" i="18"/>
  <c r="S18" i="18"/>
  <c r="S17" i="18"/>
  <c r="S16" i="18"/>
  <c r="S15" i="18"/>
  <c r="R18" i="18" l="1"/>
  <c r="R21" i="18"/>
  <c r="Q21" i="18"/>
  <c r="P21" i="18"/>
  <c r="Q18" i="18"/>
  <c r="R19" i="18"/>
  <c r="Q19" i="18"/>
  <c r="O21" i="18"/>
  <c r="AJ20" i="18" l="1"/>
  <c r="AJ19" i="18"/>
  <c r="AJ18" i="18"/>
  <c r="AJ17" i="18"/>
  <c r="AJ16" i="18"/>
  <c r="AJ15" i="18"/>
  <c r="AJ14" i="18"/>
  <c r="AG20" i="18"/>
  <c r="AG19" i="18"/>
  <c r="AG18" i="18"/>
  <c r="AG17" i="18"/>
  <c r="AG16" i="18"/>
  <c r="AG15" i="18"/>
  <c r="AG14" i="18"/>
  <c r="AD20" i="18"/>
  <c r="AD19" i="18"/>
  <c r="AD18" i="18"/>
  <c r="AD17" i="18"/>
  <c r="AD16" i="18"/>
  <c r="AD15" i="18"/>
  <c r="AD14" i="18"/>
  <c r="R20" i="18"/>
  <c r="R17" i="18"/>
  <c r="R16" i="18"/>
  <c r="R15" i="18"/>
  <c r="P20" i="18"/>
  <c r="P19" i="18"/>
  <c r="P18" i="18"/>
  <c r="P17" i="18"/>
  <c r="P16" i="18"/>
  <c r="P15" i="18"/>
  <c r="AI20" i="18"/>
  <c r="AI19" i="18"/>
  <c r="AI18" i="18"/>
  <c r="AI17" i="18"/>
  <c r="AI16" i="18"/>
  <c r="AI15" i="18"/>
  <c r="AI14" i="18"/>
  <c r="AF20" i="18"/>
  <c r="AF19" i="18"/>
  <c r="AF18" i="18"/>
  <c r="AF17" i="18"/>
  <c r="AF16" i="18"/>
  <c r="AF15" i="18"/>
  <c r="AF14" i="18"/>
  <c r="AC20" i="18"/>
  <c r="AC19" i="18"/>
  <c r="AC18" i="18"/>
  <c r="AC17" i="18"/>
  <c r="AC16" i="18"/>
  <c r="AC15" i="18"/>
  <c r="AC14" i="18"/>
  <c r="Q20" i="18"/>
  <c r="Q17" i="18"/>
  <c r="Q16" i="18"/>
  <c r="O20" i="18"/>
  <c r="O19" i="18"/>
  <c r="O18" i="18"/>
  <c r="O17" i="18"/>
  <c r="O16" i="18"/>
  <c r="Q15" i="18"/>
  <c r="O15" i="18"/>
  <c r="M60" i="11" l="1"/>
  <c r="M64" i="11"/>
  <c r="M63" i="11"/>
  <c r="M62" i="11"/>
  <c r="M61" i="11"/>
  <c r="M66" i="11" s="1"/>
  <c r="M65" i="11" l="1"/>
  <c r="J11" i="12" l="1"/>
  <c r="E75" i="11" l="1"/>
  <c r="E74" i="11"/>
  <c r="E73" i="11"/>
  <c r="E72" i="11"/>
  <c r="E71" i="11"/>
  <c r="D76" i="11"/>
  <c r="L64" i="11" l="1"/>
  <c r="J64" i="11"/>
  <c r="L63" i="11"/>
  <c r="J63" i="11"/>
  <c r="L62" i="11"/>
  <c r="J62" i="11"/>
  <c r="L61" i="11"/>
  <c r="J61" i="11"/>
  <c r="L60" i="11"/>
  <c r="J60" i="11"/>
  <c r="G60" i="11"/>
  <c r="E66" i="11"/>
  <c r="D66" i="11"/>
  <c r="C66" i="11"/>
  <c r="C76" i="11"/>
  <c r="J65" i="11" l="1"/>
  <c r="L65" i="11"/>
  <c r="J66" i="11"/>
  <c r="L66" i="11"/>
  <c r="E65" i="11"/>
  <c r="D65" i="11"/>
  <c r="C65" i="11"/>
  <c r="H64" i="11"/>
  <c r="G64" i="11"/>
  <c r="H63" i="11"/>
  <c r="G63" i="11"/>
  <c r="H62" i="11"/>
  <c r="G62" i="11"/>
  <c r="H61" i="11"/>
  <c r="G61" i="11"/>
  <c r="H60" i="11"/>
  <c r="AN16" i="11"/>
  <c r="G66" i="11" l="1"/>
  <c r="H66" i="11"/>
  <c r="H65" i="11"/>
  <c r="G65" i="11"/>
  <c r="AK54" i="11" l="1"/>
  <c r="AK53" i="11"/>
  <c r="AK52" i="11"/>
  <c r="AK51" i="11"/>
  <c r="AK50" i="11"/>
  <c r="AK24" i="11"/>
  <c r="AK23" i="11"/>
  <c r="AK22" i="11"/>
  <c r="AK21" i="11"/>
  <c r="AK20" i="11"/>
  <c r="AB10" i="11" l="1"/>
  <c r="AB4" i="11"/>
  <c r="AK49" i="11"/>
  <c r="AK48" i="11"/>
  <c r="AK47" i="11"/>
  <c r="AK46" i="11"/>
  <c r="AK45" i="11"/>
  <c r="AK44" i="11"/>
  <c r="AK43" i="11"/>
  <c r="AK42" i="11"/>
  <c r="AK41" i="11"/>
  <c r="AK40" i="11"/>
  <c r="AK39" i="11"/>
  <c r="AK38" i="11"/>
  <c r="AK37" i="11"/>
  <c r="AK36" i="11"/>
  <c r="AK35" i="11"/>
  <c r="AK34" i="11"/>
  <c r="AK33" i="11"/>
  <c r="AK32" i="11"/>
  <c r="AK31" i="11"/>
  <c r="AK30" i="11"/>
  <c r="AK29" i="11"/>
  <c r="AK28" i="11"/>
  <c r="AK27" i="11"/>
  <c r="AK26" i="11"/>
  <c r="AK25" i="11"/>
  <c r="AK4" i="11"/>
  <c r="AK19" i="11"/>
  <c r="AK18" i="11"/>
  <c r="AK17" i="11"/>
  <c r="AK16" i="11"/>
  <c r="AK15" i="11"/>
  <c r="AK3" i="11" l="1"/>
  <c r="AB7" i="11"/>
  <c r="AK9" i="11"/>
  <c r="AB8" i="11"/>
  <c r="AB5" i="11"/>
  <c r="AB6" i="11"/>
  <c r="AB3" i="11"/>
  <c r="AK8" i="11"/>
  <c r="AB9" i="11"/>
  <c r="AK5" i="11"/>
  <c r="AK10" i="11"/>
  <c r="AK7" i="11"/>
  <c r="AK6" i="11"/>
  <c r="I15" i="12" l="1"/>
  <c r="I16" i="12"/>
  <c r="G22" i="12" l="1"/>
  <c r="I22" i="12"/>
  <c r="I21" i="12"/>
  <c r="I20" i="12"/>
  <c r="I19" i="12"/>
  <c r="I18" i="12"/>
  <c r="I17" i="12"/>
  <c r="BK54" i="11"/>
  <c r="BJ54" i="11"/>
  <c r="BI54" i="11"/>
  <c r="BH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BK53" i="11"/>
  <c r="BJ53" i="11"/>
  <c r="BI53" i="11"/>
  <c r="BH53" i="11"/>
  <c r="BG53" i="11"/>
  <c r="BF53" i="11"/>
  <c r="BE53" i="11"/>
  <c r="BD53" i="11"/>
  <c r="BC53" i="11"/>
  <c r="BB53" i="11"/>
  <c r="BA53" i="11"/>
  <c r="AZ53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BK52" i="11"/>
  <c r="BJ52" i="11"/>
  <c r="BI52" i="11"/>
  <c r="BH52" i="11"/>
  <c r="BG52" i="11"/>
  <c r="BF52" i="11"/>
  <c r="BE52" i="11"/>
  <c r="BD52" i="11"/>
  <c r="BC52" i="11"/>
  <c r="BB52" i="11"/>
  <c r="BA52" i="11"/>
  <c r="AZ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BK51" i="11"/>
  <c r="BJ51" i="11"/>
  <c r="BI51" i="11"/>
  <c r="BH51" i="11"/>
  <c r="BG51" i="11"/>
  <c r="BF51" i="11"/>
  <c r="BE51" i="11"/>
  <c r="BD51" i="11"/>
  <c r="BC51" i="11"/>
  <c r="BB51" i="11"/>
  <c r="BA51" i="11"/>
  <c r="AZ51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BK50" i="11"/>
  <c r="BJ50" i="11"/>
  <c r="BI50" i="11"/>
  <c r="BH50" i="11"/>
  <c r="BG50" i="11"/>
  <c r="BF50" i="11"/>
  <c r="BE50" i="11"/>
  <c r="BD50" i="11"/>
  <c r="BC50" i="11"/>
  <c r="BB50" i="11"/>
  <c r="BA50" i="11"/>
  <c r="AZ50" i="11"/>
  <c r="AY50" i="11"/>
  <c r="AX50" i="11"/>
  <c r="AW50" i="11"/>
  <c r="AV50" i="11"/>
  <c r="AU50" i="11"/>
  <c r="AT50" i="11"/>
  <c r="AS50" i="11"/>
  <c r="AR50" i="11"/>
  <c r="AQ50" i="11"/>
  <c r="AP50" i="11"/>
  <c r="AO50" i="11"/>
  <c r="AN50" i="11"/>
  <c r="AM50" i="11"/>
  <c r="BK49" i="11"/>
  <c r="BJ49" i="11"/>
  <c r="BI49" i="11"/>
  <c r="BH49" i="11"/>
  <c r="BG49" i="11"/>
  <c r="BF49" i="11"/>
  <c r="BE49" i="11"/>
  <c r="BD49" i="11"/>
  <c r="BC49" i="11"/>
  <c r="BB49" i="11"/>
  <c r="BA49" i="11"/>
  <c r="AZ49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BK47" i="11"/>
  <c r="BJ47" i="11"/>
  <c r="BI47" i="11"/>
  <c r="BH47" i="11"/>
  <c r="BG47" i="11"/>
  <c r="BF47" i="11"/>
  <c r="BE47" i="11"/>
  <c r="BD47" i="11"/>
  <c r="BC47" i="11"/>
  <c r="BB47" i="11"/>
  <c r="BA47" i="11"/>
  <c r="AZ47" i="11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BK46" i="11"/>
  <c r="BJ46" i="11"/>
  <c r="BI46" i="11"/>
  <c r="BH46" i="11"/>
  <c r="BG46" i="11"/>
  <c r="BF46" i="11"/>
  <c r="BE46" i="11"/>
  <c r="BD46" i="11"/>
  <c r="BC46" i="11"/>
  <c r="BB46" i="11"/>
  <c r="BA46" i="11"/>
  <c r="AZ46" i="11"/>
  <c r="AY46" i="11"/>
  <c r="AX46" i="11"/>
  <c r="AW46" i="11"/>
  <c r="AV46" i="11"/>
  <c r="AU46" i="11"/>
  <c r="AT46" i="11"/>
  <c r="AS46" i="11"/>
  <c r="AR46" i="11"/>
  <c r="AQ46" i="11"/>
  <c r="AP46" i="11"/>
  <c r="AO46" i="11"/>
  <c r="AN46" i="11"/>
  <c r="AM46" i="11"/>
  <c r="BK45" i="11"/>
  <c r="BJ45" i="11"/>
  <c r="BI45" i="11"/>
  <c r="BH45" i="11"/>
  <c r="BG45" i="11"/>
  <c r="BF45" i="11"/>
  <c r="BE45" i="11"/>
  <c r="BD45" i="11"/>
  <c r="BC45" i="11"/>
  <c r="BB45" i="11"/>
  <c r="BA45" i="11"/>
  <c r="AZ45" i="11"/>
  <c r="AY45" i="11"/>
  <c r="AX45" i="11"/>
  <c r="AW45" i="11"/>
  <c r="AV45" i="11"/>
  <c r="AU45" i="11"/>
  <c r="AT45" i="11"/>
  <c r="AS45" i="11"/>
  <c r="AR45" i="11"/>
  <c r="AQ45" i="11"/>
  <c r="AP45" i="11"/>
  <c r="AO45" i="11"/>
  <c r="AN45" i="11"/>
  <c r="AM45" i="11"/>
  <c r="BK44" i="11"/>
  <c r="BJ44" i="11"/>
  <c r="BI44" i="11"/>
  <c r="BH44" i="11"/>
  <c r="BG44" i="11"/>
  <c r="BF44" i="11"/>
  <c r="BE44" i="11"/>
  <c r="BD44" i="11"/>
  <c r="BC44" i="11"/>
  <c r="BB44" i="11"/>
  <c r="BA44" i="11"/>
  <c r="AZ44" i="11"/>
  <c r="AY44" i="11"/>
  <c r="AX44" i="11"/>
  <c r="AW44" i="11"/>
  <c r="AV44" i="11"/>
  <c r="AU44" i="11"/>
  <c r="AT44" i="11"/>
  <c r="AS44" i="11"/>
  <c r="AR44" i="11"/>
  <c r="AQ44" i="11"/>
  <c r="AP44" i="11"/>
  <c r="AO44" i="11"/>
  <c r="AN44" i="11"/>
  <c r="AM44" i="11"/>
  <c r="BK43" i="11"/>
  <c r="BJ43" i="11"/>
  <c r="BI43" i="11"/>
  <c r="BH43" i="11"/>
  <c r="BG43" i="11"/>
  <c r="BF43" i="11"/>
  <c r="BE43" i="11"/>
  <c r="BD43" i="11"/>
  <c r="BC43" i="11"/>
  <c r="BB43" i="11"/>
  <c r="BA43" i="11"/>
  <c r="AZ43" i="11"/>
  <c r="AY43" i="11"/>
  <c r="AX43" i="11"/>
  <c r="AW43" i="11"/>
  <c r="AV43" i="11"/>
  <c r="AU43" i="11"/>
  <c r="AT43" i="11"/>
  <c r="AS43" i="11"/>
  <c r="AR43" i="11"/>
  <c r="AQ43" i="11"/>
  <c r="AP43" i="11"/>
  <c r="AO43" i="11"/>
  <c r="AN43" i="11"/>
  <c r="AM43" i="11"/>
  <c r="BK42" i="11"/>
  <c r="BJ42" i="11"/>
  <c r="BI42" i="11"/>
  <c r="BH42" i="11"/>
  <c r="BG42" i="11"/>
  <c r="BF42" i="11"/>
  <c r="BE42" i="11"/>
  <c r="BD42" i="11"/>
  <c r="BC42" i="11"/>
  <c r="BB42" i="11"/>
  <c r="BA42" i="11"/>
  <c r="AZ42" i="11"/>
  <c r="AY42" i="11"/>
  <c r="AX42" i="11"/>
  <c r="AW42" i="11"/>
  <c r="AV42" i="11"/>
  <c r="AU42" i="11"/>
  <c r="AT42" i="11"/>
  <c r="AS42" i="11"/>
  <c r="AR42" i="11"/>
  <c r="AQ42" i="11"/>
  <c r="AP42" i="11"/>
  <c r="AO42" i="11"/>
  <c r="AN42" i="11"/>
  <c r="AM42" i="11"/>
  <c r="BK41" i="11"/>
  <c r="BJ41" i="11"/>
  <c r="BI41" i="11"/>
  <c r="BH41" i="11"/>
  <c r="BG41" i="11"/>
  <c r="BF41" i="11"/>
  <c r="BE41" i="11"/>
  <c r="BD41" i="11"/>
  <c r="BC41" i="11"/>
  <c r="BB41" i="11"/>
  <c r="BA41" i="11"/>
  <c r="AZ41" i="11"/>
  <c r="AY41" i="11"/>
  <c r="AX41" i="11"/>
  <c r="AW41" i="11"/>
  <c r="AV41" i="11"/>
  <c r="AU41" i="11"/>
  <c r="AT41" i="11"/>
  <c r="AS41" i="11"/>
  <c r="AR41" i="11"/>
  <c r="AQ41" i="11"/>
  <c r="AP41" i="11"/>
  <c r="AO41" i="11"/>
  <c r="AN41" i="11"/>
  <c r="AM41" i="11"/>
  <c r="BK40" i="11"/>
  <c r="BJ40" i="11"/>
  <c r="BI40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S40" i="11"/>
  <c r="AR40" i="11"/>
  <c r="AQ40" i="11"/>
  <c r="AP40" i="11"/>
  <c r="AO40" i="11"/>
  <c r="AN40" i="11"/>
  <c r="AM40" i="11"/>
  <c r="BK39" i="11"/>
  <c r="BJ39" i="11"/>
  <c r="BI39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BK38" i="11"/>
  <c r="BJ38" i="11"/>
  <c r="BI38" i="11"/>
  <c r="BH38" i="11"/>
  <c r="BG38" i="11"/>
  <c r="BF38" i="11"/>
  <c r="BE38" i="11"/>
  <c r="BD38" i="11"/>
  <c r="BC38" i="11"/>
  <c r="BB38" i="11"/>
  <c r="BA38" i="11"/>
  <c r="AZ38" i="11"/>
  <c r="AY38" i="11"/>
  <c r="AX38" i="11"/>
  <c r="AW38" i="11"/>
  <c r="AV38" i="11"/>
  <c r="AU38" i="11"/>
  <c r="AT38" i="11"/>
  <c r="AS38" i="11"/>
  <c r="AR38" i="11"/>
  <c r="AQ38" i="11"/>
  <c r="AP38" i="11"/>
  <c r="AO38" i="11"/>
  <c r="AN38" i="11"/>
  <c r="AM38" i="11"/>
  <c r="BK37" i="11"/>
  <c r="BJ37" i="11"/>
  <c r="BI37" i="11"/>
  <c r="BH37" i="11"/>
  <c r="BG37" i="11"/>
  <c r="BF37" i="11"/>
  <c r="BE37" i="11"/>
  <c r="BD37" i="11"/>
  <c r="BC37" i="11"/>
  <c r="BB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AO37" i="11"/>
  <c r="AN37" i="11"/>
  <c r="AM37" i="11"/>
  <c r="BK36" i="11"/>
  <c r="BJ36" i="11"/>
  <c r="BI36" i="11"/>
  <c r="BH36" i="11"/>
  <c r="BG36" i="11"/>
  <c r="BF36" i="11"/>
  <c r="BE36" i="11"/>
  <c r="BD36" i="11"/>
  <c r="BC36" i="11"/>
  <c r="BB36" i="11"/>
  <c r="BA36" i="11"/>
  <c r="AZ36" i="11"/>
  <c r="AY36" i="11"/>
  <c r="AX36" i="11"/>
  <c r="AW36" i="11"/>
  <c r="AV36" i="11"/>
  <c r="AU36" i="11"/>
  <c r="AT36" i="11"/>
  <c r="AS36" i="11"/>
  <c r="AR36" i="11"/>
  <c r="AQ36" i="11"/>
  <c r="AP36" i="11"/>
  <c r="AO36" i="11"/>
  <c r="AN36" i="11"/>
  <c r="AM36" i="11"/>
  <c r="BK35" i="11"/>
  <c r="BJ35" i="11"/>
  <c r="BI35" i="11"/>
  <c r="BH35" i="11"/>
  <c r="BG35" i="11"/>
  <c r="BF35" i="11"/>
  <c r="BE35" i="11"/>
  <c r="BD35" i="11"/>
  <c r="BC35" i="11"/>
  <c r="BB35" i="11"/>
  <c r="BA35" i="11"/>
  <c r="AZ35" i="11"/>
  <c r="AY35" i="11"/>
  <c r="AX35" i="11"/>
  <c r="AW35" i="11"/>
  <c r="AV35" i="11"/>
  <c r="AU35" i="11"/>
  <c r="AT35" i="11"/>
  <c r="AS35" i="11"/>
  <c r="AR35" i="11"/>
  <c r="AQ35" i="11"/>
  <c r="AP35" i="11"/>
  <c r="AO35" i="11"/>
  <c r="AN35" i="11"/>
  <c r="AM35" i="11"/>
  <c r="BK34" i="11"/>
  <c r="BJ34" i="11"/>
  <c r="BI34" i="11"/>
  <c r="BH34" i="11"/>
  <c r="BG34" i="11"/>
  <c r="BF34" i="11"/>
  <c r="BE34" i="11"/>
  <c r="BD34" i="11"/>
  <c r="BC34" i="11"/>
  <c r="BB34" i="1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AO34" i="11"/>
  <c r="AN34" i="11"/>
  <c r="AM34" i="11"/>
  <c r="BK33" i="11"/>
  <c r="BJ33" i="11"/>
  <c r="BI33" i="11"/>
  <c r="BH33" i="11"/>
  <c r="BG33" i="11"/>
  <c r="BF33" i="11"/>
  <c r="BE33" i="11"/>
  <c r="BD33" i="11"/>
  <c r="BC33" i="11"/>
  <c r="BB33" i="11"/>
  <c r="BA33" i="11"/>
  <c r="AZ33" i="11"/>
  <c r="AY33" i="11"/>
  <c r="AX33" i="11"/>
  <c r="AW33" i="11"/>
  <c r="AV33" i="11"/>
  <c r="AU33" i="11"/>
  <c r="AT33" i="11"/>
  <c r="AS33" i="11"/>
  <c r="AR33" i="11"/>
  <c r="AQ33" i="11"/>
  <c r="AP33" i="11"/>
  <c r="AO33" i="11"/>
  <c r="AN33" i="11"/>
  <c r="AM33" i="11"/>
  <c r="BK32" i="11"/>
  <c r="BJ32" i="11"/>
  <c r="BI32" i="11"/>
  <c r="BH32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BK31" i="11"/>
  <c r="BJ31" i="11"/>
  <c r="BI31" i="11"/>
  <c r="BH31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O31" i="11"/>
  <c r="AN31" i="11"/>
  <c r="AM31" i="11"/>
  <c r="BK30" i="11"/>
  <c r="BJ30" i="11"/>
  <c r="BI30" i="11"/>
  <c r="BH30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AQ30" i="11"/>
  <c r="AP30" i="11"/>
  <c r="AO30" i="11"/>
  <c r="AN30" i="11"/>
  <c r="AM30" i="11"/>
  <c r="BK29" i="11"/>
  <c r="BJ29" i="11"/>
  <c r="BI29" i="11"/>
  <c r="BH29" i="11"/>
  <c r="BG29" i="11"/>
  <c r="BF29" i="11"/>
  <c r="BE29" i="11"/>
  <c r="BD29" i="11"/>
  <c r="BC29" i="11"/>
  <c r="BB29" i="11"/>
  <c r="BA29" i="11"/>
  <c r="AZ29" i="11"/>
  <c r="AY29" i="11"/>
  <c r="AX29" i="11"/>
  <c r="AW29" i="11"/>
  <c r="AV29" i="11"/>
  <c r="AU29" i="11"/>
  <c r="AT29" i="11"/>
  <c r="AS29" i="11"/>
  <c r="AR29" i="11"/>
  <c r="AQ29" i="11"/>
  <c r="AP29" i="11"/>
  <c r="AO29" i="11"/>
  <c r="AN29" i="11"/>
  <c r="AM29" i="11"/>
  <c r="BK28" i="11"/>
  <c r="BJ28" i="11"/>
  <c r="BI28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BK27" i="11"/>
  <c r="BJ27" i="11"/>
  <c r="BI27" i="11"/>
  <c r="BH27" i="11"/>
  <c r="BG27" i="11"/>
  <c r="BF27" i="11"/>
  <c r="BE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AQ27" i="11"/>
  <c r="AP27" i="11"/>
  <c r="AO27" i="11"/>
  <c r="AN27" i="11"/>
  <c r="AM27" i="11"/>
  <c r="BK26" i="11"/>
  <c r="BJ26" i="11"/>
  <c r="BI26" i="11"/>
  <c r="BH26" i="11"/>
  <c r="BG26" i="11"/>
  <c r="BF26" i="11"/>
  <c r="BE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BK25" i="11"/>
  <c r="BJ25" i="11"/>
  <c r="BI25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BK24" i="11"/>
  <c r="BJ24" i="11"/>
  <c r="BI24" i="11"/>
  <c r="BH24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BK23" i="11"/>
  <c r="BJ23" i="11"/>
  <c r="BI23" i="11"/>
  <c r="BH23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BK22" i="11"/>
  <c r="BJ22" i="11"/>
  <c r="BI22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BK21" i="11"/>
  <c r="BJ21" i="11"/>
  <c r="BI21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BK20" i="11"/>
  <c r="BJ20" i="11"/>
  <c r="BI20" i="11"/>
  <c r="BH20" i="1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BK19" i="11"/>
  <c r="BJ19" i="11"/>
  <c r="BI19" i="11"/>
  <c r="BH19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BK18" i="11"/>
  <c r="BJ18" i="11"/>
  <c r="BI18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BK16" i="11"/>
  <c r="BJ16" i="11"/>
  <c r="BI16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M16" i="11"/>
  <c r="BK15" i="11"/>
  <c r="BJ15" i="11"/>
  <c r="BI15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54" i="11"/>
  <c r="AL53" i="11"/>
  <c r="AL52" i="11"/>
  <c r="AL51" i="11"/>
  <c r="AL50" i="11"/>
  <c r="AL49" i="11"/>
  <c r="AL48" i="11"/>
  <c r="AL47" i="11"/>
  <c r="AL46" i="11"/>
  <c r="AL45" i="11"/>
  <c r="AL44" i="11"/>
  <c r="AL43" i="11"/>
  <c r="AL42" i="11"/>
  <c r="AL41" i="11"/>
  <c r="AL40" i="11"/>
  <c r="AL39" i="11"/>
  <c r="AL38" i="11"/>
  <c r="AL37" i="11"/>
  <c r="AL36" i="11"/>
  <c r="AL35" i="11"/>
  <c r="AL34" i="11"/>
  <c r="AL33" i="11"/>
  <c r="AL32" i="11"/>
  <c r="AL31" i="11"/>
  <c r="AL30" i="11"/>
  <c r="AL29" i="11"/>
  <c r="AL28" i="11"/>
  <c r="AL27" i="11"/>
  <c r="AL26" i="11"/>
  <c r="AL25" i="11"/>
  <c r="AL24" i="11"/>
  <c r="AL23" i="11"/>
  <c r="AL22" i="11"/>
  <c r="AL21" i="11"/>
  <c r="AL20" i="11"/>
  <c r="AL19" i="11"/>
  <c r="AL18" i="11"/>
  <c r="AL17" i="11"/>
  <c r="AL16" i="11"/>
  <c r="AL15" i="11"/>
  <c r="AN5" i="11" l="1"/>
  <c r="AV5" i="11"/>
  <c r="BD5" i="11"/>
  <c r="AQ6" i="11"/>
  <c r="AY6" i="11"/>
  <c r="BG6" i="11"/>
  <c r="AT7" i="11"/>
  <c r="BB7" i="11"/>
  <c r="BJ7" i="11"/>
  <c r="AO8" i="11"/>
  <c r="AW8" i="11"/>
  <c r="BE8" i="11"/>
  <c r="AC9" i="11"/>
  <c r="BH9" i="11"/>
  <c r="AM10" i="11"/>
  <c r="AU10" i="11"/>
  <c r="BC10" i="11"/>
  <c r="BK10" i="11"/>
  <c r="AX3" i="11"/>
  <c r="BF3" i="11"/>
  <c r="AT4" i="11"/>
  <c r="AO5" i="11"/>
  <c r="AW5" i="11"/>
  <c r="AC6" i="11"/>
  <c r="BH6" i="11"/>
  <c r="AM7" i="11"/>
  <c r="AU7" i="11"/>
  <c r="BC7" i="11"/>
  <c r="BK7" i="11"/>
  <c r="BF8" i="11"/>
  <c r="BD10" i="11"/>
  <c r="AL7" i="11"/>
  <c r="AQ3" i="11"/>
  <c r="AY3" i="11"/>
  <c r="AX5" i="11"/>
  <c r="BF5" i="11"/>
  <c r="AS6" i="11"/>
  <c r="BA6" i="11"/>
  <c r="BI6" i="11"/>
  <c r="AN7" i="11"/>
  <c r="AV7" i="11"/>
  <c r="BD7" i="11"/>
  <c r="AQ8" i="11"/>
  <c r="AY8" i="11"/>
  <c r="BG8" i="11"/>
  <c r="AT9" i="11"/>
  <c r="BB9" i="11"/>
  <c r="BJ9" i="11"/>
  <c r="AO10" i="11"/>
  <c r="AW10" i="11"/>
  <c r="BE10" i="11"/>
  <c r="AA8" i="11"/>
  <c r="AL4" i="11"/>
  <c r="AS4" i="11"/>
  <c r="AU4" i="11"/>
  <c r="BC4" i="11"/>
  <c r="AR3" i="11"/>
  <c r="BH3" i="11"/>
  <c r="AM4" i="11"/>
  <c r="BK4" i="11"/>
  <c r="AZ3" i="11"/>
  <c r="BE3" i="11"/>
  <c r="BI5" i="11"/>
  <c r="AX6" i="11"/>
  <c r="BG9" i="11"/>
  <c r="BB10" i="11"/>
  <c r="BJ10" i="11"/>
  <c r="AA5" i="11"/>
  <c r="BA3" i="11"/>
  <c r="BI3" i="11"/>
  <c r="AR5" i="11"/>
  <c r="BA8" i="11"/>
  <c r="BI8" i="11"/>
  <c r="AR8" i="11"/>
  <c r="AZ8" i="11"/>
  <c r="AZ4" i="11"/>
  <c r="AS7" i="11"/>
  <c r="AN8" i="11"/>
  <c r="AR10" i="11"/>
  <c r="AA4" i="11"/>
  <c r="BA5" i="11"/>
  <c r="AP6" i="11"/>
  <c r="AV8" i="11"/>
  <c r="AA10" i="11"/>
  <c r="AA6" i="11"/>
  <c r="BG3" i="11"/>
  <c r="BB4" i="11"/>
  <c r="BJ4" i="11"/>
  <c r="BA4" i="11"/>
  <c r="BI4" i="11"/>
  <c r="AR4" i="11"/>
  <c r="AP5" i="11"/>
  <c r="BE5" i="11"/>
  <c r="AR6" i="11"/>
  <c r="AZ6" i="11"/>
  <c r="BA7" i="11"/>
  <c r="BI7" i="11"/>
  <c r="AR7" i="11"/>
  <c r="AC7" i="11"/>
  <c r="AP8" i="11"/>
  <c r="AX8" i="11"/>
  <c r="AS9" i="11"/>
  <c r="BA9" i="11"/>
  <c r="BI9" i="11"/>
  <c r="AR9" i="11"/>
  <c r="AN10" i="11"/>
  <c r="AV10" i="11"/>
  <c r="BA10" i="11"/>
  <c r="BI10" i="11"/>
  <c r="AS3" i="11"/>
  <c r="AN4" i="11"/>
  <c r="AV4" i="11"/>
  <c r="BD4" i="11"/>
  <c r="AQ5" i="11"/>
  <c r="AY5" i="11"/>
  <c r="BG5" i="11"/>
  <c r="AT6" i="11"/>
  <c r="BB6" i="11"/>
  <c r="BJ6" i="11"/>
  <c r="AO7" i="11"/>
  <c r="AW7" i="11"/>
  <c r="BE7" i="11"/>
  <c r="AC8" i="11"/>
  <c r="BH8" i="11"/>
  <c r="AM9" i="11"/>
  <c r="AU9" i="11"/>
  <c r="BC9" i="11"/>
  <c r="BK9" i="11"/>
  <c r="AP10" i="11"/>
  <c r="AX10" i="11"/>
  <c r="BF10" i="11"/>
  <c r="AA7" i="11"/>
  <c r="AP3" i="11"/>
  <c r="AL9" i="11"/>
  <c r="AL3" i="11"/>
  <c r="AL8" i="11"/>
  <c r="AT3" i="11"/>
  <c r="AO4" i="11"/>
  <c r="AW4" i="11"/>
  <c r="AZ5" i="11"/>
  <c r="BH5" i="11"/>
  <c r="AM6" i="11"/>
  <c r="AU6" i="11"/>
  <c r="BC6" i="11"/>
  <c r="BK6" i="11"/>
  <c r="BF7" i="11"/>
  <c r="BD9" i="11"/>
  <c r="AQ10" i="11"/>
  <c r="AY10" i="11"/>
  <c r="AL6" i="11"/>
  <c r="AM3" i="11"/>
  <c r="AU3" i="11"/>
  <c r="BC3" i="11"/>
  <c r="BK3" i="11"/>
  <c r="BF4" i="11"/>
  <c r="BD6" i="11"/>
  <c r="AQ7" i="11"/>
  <c r="AY7" i="11"/>
  <c r="AT8" i="11"/>
  <c r="AO9" i="11"/>
  <c r="AW9" i="11"/>
  <c r="AC10" i="11"/>
  <c r="BH10" i="11"/>
  <c r="AA9" i="11"/>
  <c r="AL5" i="11"/>
  <c r="AN3" i="11"/>
  <c r="AV3" i="11"/>
  <c r="BD3" i="11"/>
  <c r="BB3" i="11"/>
  <c r="BJ3" i="11"/>
  <c r="AQ4" i="11"/>
  <c r="AY4" i="11"/>
  <c r="BG4" i="11"/>
  <c r="AP4" i="11"/>
  <c r="AX4" i="11"/>
  <c r="BE4" i="11"/>
  <c r="AT5" i="11"/>
  <c r="BB5" i="11"/>
  <c r="BJ5" i="11"/>
  <c r="AS5" i="11"/>
  <c r="AC5" i="11"/>
  <c r="AO6" i="11"/>
  <c r="AW6" i="11"/>
  <c r="BE6" i="11"/>
  <c r="AN6" i="11"/>
  <c r="AV6" i="11"/>
  <c r="AZ7" i="11"/>
  <c r="BH7" i="11"/>
  <c r="BG7" i="11"/>
  <c r="AP7" i="11"/>
  <c r="AX7" i="11"/>
  <c r="AM8" i="11"/>
  <c r="AU8" i="11"/>
  <c r="BC8" i="11"/>
  <c r="BK8" i="11"/>
  <c r="BB8" i="11"/>
  <c r="BJ8" i="11"/>
  <c r="AS8" i="11"/>
  <c r="AP9" i="11"/>
  <c r="AX9" i="11"/>
  <c r="BF9" i="11"/>
  <c r="BE9" i="11"/>
  <c r="AN9" i="11"/>
  <c r="AV9" i="11"/>
  <c r="AS10" i="11"/>
  <c r="BG10" i="11"/>
  <c r="AL10" i="11"/>
  <c r="AO3" i="11"/>
  <c r="AW3" i="11"/>
  <c r="AC4" i="11"/>
  <c r="BH4" i="11"/>
  <c r="AM5" i="11"/>
  <c r="AU5" i="11"/>
  <c r="BC5" i="11"/>
  <c r="BK5" i="11"/>
  <c r="BF6" i="11"/>
  <c r="BD8" i="11"/>
  <c r="AQ9" i="11"/>
  <c r="AY9" i="11"/>
  <c r="AT10" i="11"/>
  <c r="AA3" i="11"/>
  <c r="G11" i="12"/>
  <c r="G13" i="12"/>
  <c r="G14" i="12"/>
  <c r="G5" i="12"/>
  <c r="G15" i="12"/>
  <c r="G7" i="12"/>
  <c r="G17" i="12"/>
  <c r="G6" i="12"/>
  <c r="G8" i="12"/>
  <c r="G19" i="12"/>
  <c r="G16" i="12"/>
  <c r="G9" i="12"/>
  <c r="G21" i="12"/>
  <c r="G10" i="12"/>
  <c r="G18" i="12"/>
  <c r="G12" i="12"/>
  <c r="G20" i="12"/>
  <c r="AC3" i="11"/>
  <c r="AZ9" i="11"/>
  <c r="AZ10" i="11"/>
  <c r="L20" i="12" l="1"/>
  <c r="L22" i="12"/>
  <c r="L18" i="12"/>
  <c r="L19" i="12"/>
  <c r="L17" i="12"/>
  <c r="L21" i="12"/>
  <c r="K19" i="12"/>
  <c r="K18" i="12"/>
  <c r="K20" i="12"/>
  <c r="K17" i="12"/>
  <c r="K21" i="12"/>
  <c r="K22" i="12"/>
  <c r="R29" i="10" l="1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7" i="10"/>
  <c r="R34" i="10" l="1"/>
  <c r="R30" i="10"/>
  <c r="R31" i="10"/>
  <c r="R32" i="10"/>
  <c r="R33" i="10"/>
  <c r="R6" i="10"/>
  <c r="Z2" i="10" l="1"/>
  <c r="Z31" i="10" l="1"/>
  <c r="Z23" i="10"/>
  <c r="Z15" i="10"/>
  <c r="Z7" i="10"/>
  <c r="Z10" i="10"/>
  <c r="Z33" i="10"/>
  <c r="Z9" i="10"/>
  <c r="Z30" i="10"/>
  <c r="Z22" i="10"/>
  <c r="Z14" i="10"/>
  <c r="Z6" i="10"/>
  <c r="Z29" i="10"/>
  <c r="Z21" i="10"/>
  <c r="Z13" i="10"/>
  <c r="Z34" i="10"/>
  <c r="Z18" i="10"/>
  <c r="Z25" i="10"/>
  <c r="Z28" i="10"/>
  <c r="Z20" i="10"/>
  <c r="Z12" i="10"/>
  <c r="Z26" i="10"/>
  <c r="Z17" i="10"/>
  <c r="Z27" i="10"/>
  <c r="Z19" i="10"/>
  <c r="Z11" i="10"/>
  <c r="Z32" i="10"/>
  <c r="Z24" i="10"/>
  <c r="Z16" i="10"/>
  <c r="Z8" i="10"/>
  <c r="M11" i="11"/>
  <c r="O64" i="11" l="1"/>
  <c r="O62" i="11"/>
  <c r="O61" i="11"/>
  <c r="O63" i="11"/>
  <c r="O60" i="11"/>
  <c r="AH51" i="11"/>
  <c r="AH23" i="11"/>
  <c r="AH22" i="11"/>
  <c r="AH54" i="11"/>
  <c r="AH52" i="11"/>
  <c r="AH50" i="11"/>
  <c r="AH21" i="11"/>
  <c r="AH20" i="11"/>
  <c r="AH53" i="11"/>
  <c r="AH24" i="11"/>
  <c r="AH46" i="11"/>
  <c r="AH38" i="11"/>
  <c r="AH30" i="11"/>
  <c r="AH45" i="11"/>
  <c r="AH37" i="11"/>
  <c r="AH29" i="11"/>
  <c r="AH15" i="11"/>
  <c r="AH44" i="11"/>
  <c r="AH36" i="11"/>
  <c r="AH28" i="11"/>
  <c r="AH43" i="11"/>
  <c r="AH35" i="11"/>
  <c r="AH27" i="11"/>
  <c r="AH19" i="11"/>
  <c r="AH48" i="11"/>
  <c r="AH32" i="11"/>
  <c r="AH16" i="11"/>
  <c r="AH47" i="11"/>
  <c r="AH31" i="11"/>
  <c r="AH42" i="11"/>
  <c r="AH34" i="11"/>
  <c r="AH26" i="11"/>
  <c r="AH18" i="11"/>
  <c r="AH49" i="11"/>
  <c r="AH41" i="11"/>
  <c r="AH33" i="11"/>
  <c r="AH25" i="11"/>
  <c r="AH17" i="11"/>
  <c r="AH40" i="11"/>
  <c r="AH39" i="11"/>
  <c r="AF51" i="11"/>
  <c r="AF47" i="11"/>
  <c r="AF43" i="11"/>
  <c r="AF39" i="11"/>
  <c r="AF35" i="11"/>
  <c r="AF31" i="11"/>
  <c r="AF27" i="11"/>
  <c r="AF23" i="11"/>
  <c r="AF19" i="11"/>
  <c r="AF15" i="11"/>
  <c r="AF46" i="11"/>
  <c r="AF34" i="11"/>
  <c r="AF26" i="11"/>
  <c r="AF18" i="11"/>
  <c r="AG53" i="11"/>
  <c r="AG49" i="11"/>
  <c r="AG45" i="11"/>
  <c r="AG41" i="11"/>
  <c r="AG37" i="11"/>
  <c r="AG33" i="11"/>
  <c r="AG29" i="11"/>
  <c r="AG21" i="11"/>
  <c r="AG17" i="11"/>
  <c r="AG54" i="11"/>
  <c r="AG50" i="11"/>
  <c r="AG46" i="11"/>
  <c r="AG42" i="11"/>
  <c r="AG38" i="11"/>
  <c r="AG34" i="11"/>
  <c r="AG30" i="11"/>
  <c r="AG26" i="11"/>
  <c r="AG22" i="11"/>
  <c r="AG18" i="11"/>
  <c r="AF54" i="11"/>
  <c r="AF50" i="11"/>
  <c r="AF42" i="11"/>
  <c r="AF38" i="11"/>
  <c r="AF30" i="11"/>
  <c r="AF22" i="11"/>
  <c r="AG25" i="11"/>
  <c r="AF53" i="11"/>
  <c r="AF49" i="11"/>
  <c r="AF45" i="11"/>
  <c r="AF41" i="11"/>
  <c r="AF37" i="11"/>
  <c r="AF33" i="11"/>
  <c r="AF29" i="11"/>
  <c r="AF25" i="11"/>
  <c r="AF21" i="11"/>
  <c r="AF17" i="11"/>
  <c r="AG52" i="11"/>
  <c r="AG48" i="11"/>
  <c r="AG44" i="11"/>
  <c r="AG40" i="11"/>
  <c r="AG36" i="11"/>
  <c r="AG32" i="11"/>
  <c r="AG28" i="11"/>
  <c r="AG24" i="11"/>
  <c r="AG20" i="11"/>
  <c r="AG16" i="11"/>
  <c r="AF52" i="11"/>
  <c r="AF48" i="11"/>
  <c r="AF44" i="11"/>
  <c r="AF40" i="11"/>
  <c r="AF36" i="11"/>
  <c r="AF32" i="11"/>
  <c r="AF28" i="11"/>
  <c r="AF24" i="11"/>
  <c r="AF20" i="11"/>
  <c r="AF16" i="11"/>
  <c r="AG51" i="11"/>
  <c r="AG47" i="11"/>
  <c r="AG43" i="11"/>
  <c r="AG39" i="11"/>
  <c r="AG35" i="11"/>
  <c r="AG31" i="11"/>
  <c r="AG27" i="11"/>
  <c r="AG23" i="11"/>
  <c r="AG19" i="11"/>
  <c r="AG15" i="11"/>
  <c r="Z4" i="11" l="1"/>
  <c r="O65" i="11"/>
  <c r="O66" i="11"/>
  <c r="Z8" i="11"/>
  <c r="Z9" i="11"/>
  <c r="Z7" i="11"/>
  <c r="Z6" i="11"/>
  <c r="Z10" i="11"/>
  <c r="Z3" i="11"/>
  <c r="Z5" i="11"/>
  <c r="Y3" i="11"/>
  <c r="AH8" i="11"/>
  <c r="AH4" i="11"/>
  <c r="AH6" i="11"/>
  <c r="AH5" i="11"/>
  <c r="AH10" i="11"/>
  <c r="AH7" i="11"/>
  <c r="AH3" i="11"/>
  <c r="AH9" i="11"/>
  <c r="Y8" i="11"/>
  <c r="Y6" i="11"/>
  <c r="AG5" i="11"/>
  <c r="Y5" i="11"/>
  <c r="Y7" i="11"/>
  <c r="AG4" i="11"/>
  <c r="Y4" i="11"/>
  <c r="Y10" i="11"/>
  <c r="Y9" i="11"/>
  <c r="AG7" i="11"/>
  <c r="AG3" i="11"/>
  <c r="AF8" i="11"/>
  <c r="X8" i="11"/>
  <c r="X5" i="11"/>
  <c r="AF5" i="11"/>
  <c r="AG8" i="11"/>
  <c r="X6" i="11"/>
  <c r="AF6" i="11"/>
  <c r="AG6" i="11"/>
  <c r="X4" i="11"/>
  <c r="AF4" i="11"/>
  <c r="X7" i="11"/>
  <c r="AF7" i="11"/>
  <c r="X10" i="11"/>
  <c r="AF10" i="11"/>
  <c r="AF3" i="11"/>
  <c r="X3" i="11"/>
  <c r="X9" i="11"/>
  <c r="AF9" i="11"/>
  <c r="AG10" i="11"/>
  <c r="AG9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DeSantis, Grace</author>
  </authors>
  <commentList>
    <comment ref="AS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DeSantis, Grace:</t>
        </r>
        <r>
          <rPr>
            <sz val="9"/>
            <color indexed="81"/>
            <rFont val="Tahoma"/>
            <family val="2"/>
          </rPr>
          <t xml:space="preserve">
Excludes K-L 1 because it was spilled</t>
        </r>
      </text>
    </comment>
    <comment ref="AS7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DeSantis, Grace:</t>
        </r>
        <r>
          <rPr>
            <sz val="9"/>
            <color indexed="81"/>
            <rFont val="Tahoma"/>
            <family val="2"/>
          </rPr>
          <t xml:space="preserve">
Excludes L-L 1 and L-L 4 because they were spilled.</t>
        </r>
      </text>
    </comment>
    <comment ref="B28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DeSantis, Grace:</t>
        </r>
        <r>
          <rPr>
            <sz val="9"/>
            <color indexed="81"/>
            <rFont val="Tahoma"/>
            <family val="2"/>
          </rPr>
          <t xml:space="preserve">
Spilled</t>
        </r>
      </text>
    </comment>
    <comment ref="AG28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DeSantis, Grace:</t>
        </r>
        <r>
          <rPr>
            <sz val="9"/>
            <color indexed="81"/>
            <rFont val="Tahoma"/>
            <family val="2"/>
          </rPr>
          <t xml:space="preserve">
Spilled on 7/19/2016.  Measurement taken after the pot tipped and the spilled media was placed back into the pot.</t>
        </r>
      </text>
    </comment>
    <comment ref="B33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DeSantis, Grace:</t>
        </r>
        <r>
          <rPr>
            <sz val="9"/>
            <color indexed="81"/>
            <rFont val="Tahoma"/>
            <family val="2"/>
          </rPr>
          <t xml:space="preserve">
Spilled</t>
        </r>
      </text>
    </comment>
    <comment ref="I33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DeSantis, Grace:</t>
        </r>
        <r>
          <rPr>
            <sz val="9"/>
            <color indexed="81"/>
            <rFont val="Tahoma"/>
            <family val="2"/>
          </rPr>
          <t xml:space="preserve">
203.70 after spill</t>
        </r>
      </text>
    </comment>
    <comment ref="B36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DeSantis, Grace:</t>
        </r>
        <r>
          <rPr>
            <sz val="9"/>
            <color indexed="81"/>
            <rFont val="Tahoma"/>
            <family val="2"/>
          </rPr>
          <t xml:space="preserve">
Spilled</t>
        </r>
      </text>
    </comment>
    <comment ref="AG36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DeSantis, Grace:</t>
        </r>
        <r>
          <rPr>
            <sz val="9"/>
            <color indexed="81"/>
            <rFont val="Tahoma"/>
            <family val="2"/>
          </rPr>
          <t xml:space="preserve">
Spilled on 7/19/2016.  Measurement taken after the pot tipped and the spilled media was placed back into the pot.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DeSantis, Grace</author>
  </authors>
  <commentList>
    <comment ref="C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DeSantis, Grace:</t>
        </r>
        <r>
          <rPr>
            <sz val="9"/>
            <color indexed="81"/>
            <rFont val="Tahoma"/>
            <family val="2"/>
          </rPr>
          <t xml:space="preserve">
Observed on Day 15 (7/6/2016)</t>
        </r>
      </text>
    </comment>
    <comment ref="B2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DeSantis, Grace:</t>
        </r>
        <r>
          <rPr>
            <sz val="9"/>
            <color indexed="81"/>
            <rFont val="Tahoma"/>
            <family val="2"/>
          </rPr>
          <t xml:space="preserve">
Spilled on Day 28 (7/19/2016)</t>
        </r>
      </text>
    </comment>
    <comment ref="B28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DeSantis, Grace:</t>
        </r>
        <r>
          <rPr>
            <sz val="9"/>
            <color indexed="81"/>
            <rFont val="Tahoma"/>
            <family val="2"/>
          </rPr>
          <t xml:space="preserve">
Spilled on Day 4 (6/25/2016)</t>
        </r>
      </text>
    </comment>
    <comment ref="B31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DeSantis, Grace:</t>
        </r>
        <r>
          <rPr>
            <sz val="9"/>
            <color indexed="81"/>
            <rFont val="Tahoma"/>
            <family val="2"/>
          </rPr>
          <t xml:space="preserve">
Spilled on Day 28 (7/19/2016)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DeSantis, Grace</author>
  </authors>
  <commentList>
    <comment ref="C8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DeSantis, Grace:</t>
        </r>
        <r>
          <rPr>
            <sz val="9"/>
            <color indexed="81"/>
            <rFont val="Tahoma"/>
            <family val="2"/>
          </rPr>
          <t xml:space="preserve">
Did not use bleed valve before testing this sample</t>
        </r>
      </text>
    </comment>
  </commentList>
</comments>
</file>

<file path=xl/sharedStrings.xml><?xml version="1.0" encoding="utf-8"?>
<sst xmlns="http://schemas.openxmlformats.org/spreadsheetml/2006/main" count="1022" uniqueCount="285">
  <si>
    <t>Peat Moss</t>
  </si>
  <si>
    <t>Vermiculite</t>
  </si>
  <si>
    <t>Perlite</t>
  </si>
  <si>
    <t>Sand</t>
  </si>
  <si>
    <t>Red Cinder</t>
  </si>
  <si>
    <t>Dry</t>
  </si>
  <si>
    <t>Pumice</t>
  </si>
  <si>
    <t>Dry (g)</t>
  </si>
  <si>
    <t>1 min</t>
  </si>
  <si>
    <t>24 hrs</t>
  </si>
  <si>
    <t>48 hrs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</si>
  <si>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</si>
  <si>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</si>
  <si>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</si>
  <si>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</si>
  <si>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</si>
  <si>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</si>
  <si>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</si>
  <si>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</si>
  <si>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</si>
  <si>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</si>
  <si>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</si>
  <si>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</si>
  <si>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Newberg</t>
  </si>
  <si>
    <t>Date:</t>
  </si>
  <si>
    <t>Sunshine</t>
  </si>
  <si>
    <t>h</t>
  </si>
  <si>
    <t>t</t>
  </si>
  <si>
    <t>Cinder</t>
  </si>
  <si>
    <t>Volume:</t>
  </si>
  <si>
    <t>Pot + weed cloth + tag tare mean :</t>
  </si>
  <si>
    <t>Day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</si>
  <si>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</si>
  <si>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</si>
  <si>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</si>
  <si>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</si>
  <si>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</si>
  <si>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</si>
  <si>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</si>
  <si>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</si>
  <si>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</si>
  <si>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</si>
  <si>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</si>
  <si>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WR</t>
  </si>
  <si>
    <t>Mix</t>
  </si>
  <si>
    <t>#7</t>
  </si>
  <si>
    <t>#8</t>
  </si>
  <si>
    <t>#9</t>
  </si>
  <si>
    <t>WH</t>
  </si>
  <si>
    <t>SE</t>
  </si>
  <si>
    <t>mean</t>
  </si>
  <si>
    <r>
      <t>Weight - tare (g/cm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</si>
  <si>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350 cm</t>
    </r>
    <r>
      <rPr>
        <vertAlign val="superscript"/>
        <sz val="11"/>
        <color theme="1"/>
        <rFont val="Calibri"/>
        <family val="2"/>
        <scheme val="minor"/>
      </rPr>
      <t>3</t>
    </r>
  </si>
  <si>
    <t>L (cm)</t>
  </si>
  <si>
    <t>Trial</t>
  </si>
  <si>
    <t>Q</t>
  </si>
  <si>
    <t>(Name)</t>
  </si>
  <si>
    <t>#</t>
  </si>
  <si>
    <t>(sec)</t>
  </si>
  <si>
    <t>(cm/sec)</t>
  </si>
  <si>
    <t>Mean</t>
  </si>
  <si>
    <t>Constants</t>
  </si>
  <si>
    <t xml:space="preserve">Coefficient of permeability </t>
  </si>
  <si>
    <t>Quantity of water discharged</t>
  </si>
  <si>
    <t>L</t>
  </si>
  <si>
    <t>Distance between manometers</t>
  </si>
  <si>
    <t>(cm)</t>
  </si>
  <si>
    <t>A</t>
  </si>
  <si>
    <t>Cross-sectional area of specimen</t>
  </si>
  <si>
    <t>Total time of discharge</t>
  </si>
  <si>
    <t>Difference in head on manometers</t>
  </si>
  <si>
    <t>Governing Equation: k=QL/Ath</t>
  </si>
  <si>
    <t>Total Weight (g) After Time Draining/Drying</t>
  </si>
  <si>
    <r>
      <t>(cm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</si>
  <si>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(cm</t>
    </r>
    <r>
      <rPr>
        <sz val="11"/>
        <color theme="1"/>
        <rFont val="Calibri"/>
        <family val="2"/>
        <scheme val="minor"/>
      </rPr>
      <t>)</t>
    </r>
  </si>
  <si>
    <r>
      <t>(cm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</si>
  <si>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A (cm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</si>
  <si>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Media Identification</t>
  </si>
  <si>
    <t>B</t>
  </si>
  <si>
    <t>C</t>
  </si>
  <si>
    <t>Rep</t>
  </si>
  <si>
    <t>Mean:</t>
  </si>
  <si>
    <t>ND</t>
  </si>
  <si>
    <t>HC (cm/sec)</t>
  </si>
  <si>
    <r>
      <t>180 cm</t>
    </r>
    <r>
      <rPr>
        <vertAlign val="superscript"/>
        <sz val="11"/>
        <color theme="1"/>
        <rFont val="Calibri"/>
        <family val="2"/>
        <scheme val="minor"/>
      </rPr>
      <t>3</t>
    </r>
  </si>
  <si>
    <t>Constituent Fraction</t>
  </si>
  <si>
    <t>Rank</t>
  </si>
  <si>
    <t>WW</t>
  </si>
  <si>
    <t>Compacted Vermiculite</t>
  </si>
  <si>
    <t>some leaked out the bottom during the second soak</t>
  </si>
  <si>
    <t>diff</t>
  </si>
  <si>
    <t>M</t>
  </si>
  <si>
    <t>#9-L</t>
  </si>
  <si>
    <t>I-L</t>
  </si>
  <si>
    <t>J-L</t>
  </si>
  <si>
    <t>K-L</t>
  </si>
  <si>
    <t>L-L</t>
  </si>
  <si>
    <t>M-L</t>
  </si>
  <si>
    <t>N-L</t>
  </si>
  <si>
    <t>#9-NL</t>
  </si>
  <si>
    <t>I-NL</t>
  </si>
  <si>
    <t>J-NL</t>
  </si>
  <si>
    <t>K-NL</t>
  </si>
  <si>
    <t>L-NL</t>
  </si>
  <si>
    <t>M-NL</t>
  </si>
  <si>
    <t>N-NL</t>
  </si>
  <si>
    <t>spilled</t>
  </si>
  <si>
    <t>Lettuce</t>
  </si>
  <si>
    <t>nd</t>
  </si>
  <si>
    <t>DW</t>
  </si>
  <si>
    <t>Sandy Loam Soil</t>
  </si>
  <si>
    <t>Sunshine Mix #1</t>
  </si>
  <si>
    <t>Composition (%)</t>
  </si>
  <si>
    <t>Attributes of Individual Green Roof Constituents (Means and Standard Errors)</t>
  </si>
  <si>
    <t>Media</t>
  </si>
  <si>
    <t>O</t>
  </si>
  <si>
    <t>I</t>
  </si>
  <si>
    <t>J</t>
  </si>
  <si>
    <t>K</t>
  </si>
  <si>
    <t>N</t>
  </si>
  <si>
    <t>WH Rank</t>
  </si>
  <si>
    <t>Label</t>
  </si>
  <si>
    <t>D</t>
  </si>
  <si>
    <t>E</t>
  </si>
  <si>
    <t>F</t>
  </si>
  <si>
    <t>G</t>
  </si>
  <si>
    <t>H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</si>
  <si>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</si>
  <si>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</si>
  <si>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</si>
  <si>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</si>
  <si>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</si>
  <si>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</si>
  <si>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</si>
  <si>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</si>
  <si>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</si>
  <si>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</si>
  <si>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Pum</t>
  </si>
  <si>
    <t>Per</t>
  </si>
  <si>
    <t>Ver</t>
  </si>
  <si>
    <t>Observed</t>
  </si>
  <si>
    <t>NL</t>
  </si>
  <si>
    <t>PM = peat moss, Pum = pumice, Per = perlite, Ver = vermiculite</t>
  </si>
  <si>
    <t>Considered as non-lettuce because no seedlings emerged</t>
  </si>
  <si>
    <t>day 28</t>
  </si>
  <si>
    <t>day 4</t>
  </si>
  <si>
    <t>Both</t>
  </si>
  <si>
    <t>Water Held</t>
  </si>
  <si>
    <t>Water Retained</t>
  </si>
  <si>
    <t>P = predicted, O = observed</t>
  </si>
  <si>
    <t>NL = non-lettuce, L = lettuce, P = Predicted</t>
  </si>
  <si>
    <t xml:space="preserve">  14-Day WR Rank</t>
  </si>
  <si>
    <t>PV</t>
  </si>
  <si>
    <t>Final</t>
  </si>
  <si>
    <t>Processed Inorganics</t>
  </si>
  <si>
    <t>14-Day Water Retention (WR)</t>
  </si>
  <si>
    <t>DtW Rank</t>
  </si>
  <si>
    <t xml:space="preserve">  28-Day
WR Rank</t>
  </si>
  <si>
    <t>Per + Ver (PV)</t>
  </si>
  <si>
    <t>PM*</t>
  </si>
  <si>
    <t>*Organic matter (e.g., peat moss/biochar) should be less than about 0.2 (20%) (Fassman et al 2012)</t>
  </si>
  <si>
    <t>**KT = Kadon tray configuration (see Materials and Methods)</t>
  </si>
  <si>
    <t>DW = dry weight, WW = wet weight (1 min), WH = water held (1 min), WR = 14-day water retention, HC = hydraulic conductivity</t>
  </si>
  <si>
    <t>Mean &amp; SE of HC of Individual Constituents</t>
  </si>
  <si>
    <t>Predicted Attributes of Mixtures</t>
  </si>
  <si>
    <t>Pot + weed cloth + tag tare raw data:</t>
  </si>
  <si>
    <t>After oven-drying, pots were re-saturated (11/10/2015) for 3 months and re-weighed (2/10/2016)</t>
  </si>
  <si>
    <t>25-day water retention was assessed in a growth chamber (16/8 light cycle @500 PAR, 20/10 deg C)</t>
  </si>
  <si>
    <t>1 Min</t>
  </si>
  <si>
    <t>Day 28</t>
  </si>
  <si>
    <t>Wilt Day</t>
  </si>
  <si>
    <t>Wilt Num</t>
  </si>
  <si>
    <t>k (HC)</t>
  </si>
  <si>
    <t>Hydraulic Conductivity (HC) of Individual Green Roof Media Constituents</t>
  </si>
  <si>
    <t>Days to Wilting</t>
  </si>
  <si>
    <t>Data</t>
  </si>
  <si>
    <t>Date</t>
  </si>
  <si>
    <t>Mixture</t>
  </si>
  <si>
    <t>Sample</t>
  </si>
  <si>
    <t>Manometer 1</t>
  </si>
  <si>
    <t>Manometer 2</t>
  </si>
  <si>
    <t>v</t>
  </si>
  <si>
    <t>Sample Mean</t>
  </si>
  <si>
    <t>Hydraulic Conductivity (HC) of Green Roof Media Mixtures</t>
  </si>
  <si>
    <r>
      <t>Kadon Tray/wet weed cloth; g/cm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:</t>
    </r>
  </si>
  <si>
    <r>
      <t>g/cm</t>
    </r>
    <r>
      <rPr>
        <vertAlign val="superscript"/>
        <sz val="11"/>
        <rFont val="Calibri"/>
        <family val="2"/>
      </rPr>
      <t>3</t>
    </r>
  </si>
  <si>
    <r>
      <t>KT** WW (g/cm</t>
    </r>
    <r>
      <rPr>
        <vertAlign val="superscript"/>
        <sz val="11"/>
        <rFont val="Calibri"/>
        <family val="2"/>
      </rPr>
      <t>2)</t>
    </r>
  </si>
  <si>
    <r>
      <t xml:space="preserve"> DW (g/cm</t>
    </r>
    <r>
      <rPr>
        <b/>
        <vertAlign val="superscript"/>
        <sz val="11"/>
        <color theme="1"/>
        <rFont val="Calibri"/>
        <family val="2"/>
      </rPr>
      <t>3</t>
    </r>
    <r>
      <rPr>
        <b/>
        <sz val="11"/>
        <color theme="1"/>
        <rFont val="Calibri"/>
        <family val="2"/>
      </rPr>
      <t>)</t>
    </r>
  </si>
  <si>
    <r>
      <t xml:space="preserve"> WW (g/cm</t>
    </r>
    <r>
      <rPr>
        <b/>
        <vertAlign val="superscript"/>
        <sz val="11"/>
        <color theme="1"/>
        <rFont val="Calibri"/>
        <family val="2"/>
      </rPr>
      <t>3</t>
    </r>
    <r>
      <rPr>
        <b/>
        <sz val="11"/>
        <color theme="1"/>
        <rFont val="Calibri"/>
        <family val="2"/>
      </rPr>
      <t>)</t>
    </r>
  </si>
  <si>
    <r>
      <t xml:space="preserve"> WH (g/cm</t>
    </r>
    <r>
      <rPr>
        <b/>
        <vertAlign val="superscript"/>
        <sz val="11"/>
        <color theme="1"/>
        <rFont val="Calibri"/>
        <family val="2"/>
      </rPr>
      <t>3</t>
    </r>
    <r>
      <rPr>
        <b/>
        <sz val="11"/>
        <color theme="1"/>
        <rFont val="Calibri"/>
        <family val="2"/>
      </rPr>
      <t>)</t>
    </r>
  </si>
  <si>
    <r>
      <t xml:space="preserve"> WR (g/cm</t>
    </r>
    <r>
      <rPr>
        <b/>
        <vertAlign val="superscript"/>
        <sz val="11"/>
        <color theme="1"/>
        <rFont val="Calibri"/>
        <family val="2"/>
      </rPr>
      <t>3</t>
    </r>
    <r>
      <rPr>
        <b/>
        <sz val="11"/>
        <color theme="1"/>
        <rFont val="Calibri"/>
        <family val="2"/>
      </rPr>
      <t>)</t>
    </r>
  </si>
  <si>
    <r>
      <rPr>
        <b/>
        <sz val="11"/>
        <color theme="1"/>
        <rFont val="Calibri"/>
        <family val="2"/>
      </rPr>
      <t>Bold Type</t>
    </r>
    <r>
      <rPr>
        <sz val="11"/>
        <color theme="1"/>
        <rFont val="Calibri"/>
        <family val="2"/>
      </rPr>
      <t xml:space="preserve"> = Selected for further testing</t>
    </r>
  </si>
  <si>
    <r>
      <t>WW = 9.5 g/cm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or greater</t>
    </r>
  </si>
  <si>
    <r>
      <t>Dry Weight (g/cm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</si>
  <si>
    <r>
      <t>Wet Weight (g/cm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</si>
  <si>
    <r>
      <t>Water Held (g/cm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</si>
  <si>
    <r>
      <t xml:space="preserve">  14-Day Water Retention (g/cm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</si>
  <si>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 xml:space="preserve">  28-Day Water Retention (g/cm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</si>
  <si>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Mixture SE</t>
  </si>
  <si>
    <t>Distance between manometer outlets</t>
  </si>
  <si>
    <t>Inside area of permeameter</t>
  </si>
  <si>
    <r>
      <t>(cm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</si>
  <si>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r>
      <t>Water Held/Retained (g/cm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 After Time Draining/Drying</t>
    </r>
  </si>
  <si>
    <r>
      <t>Mean Water Held/Retained (g/cm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 After Time Draining/Drying</t>
    </r>
  </si>
  <si>
    <t>Constituent Dry Weight (DW), Wet Weight (WW), Water Held (WH), and Water Retained (WR)</t>
  </si>
  <si>
    <t>Top 7 Mixtures - Composition and Predicted Ranking</t>
  </si>
  <si>
    <t>Non-lettuce</t>
  </si>
  <si>
    <t>Hydraulic Conductivity (Mean, SE)</t>
  </si>
  <si>
    <t>Mixture Mean</t>
  </si>
  <si>
    <r>
      <t>28-Day Water Retention (WR) and Days to Wilting (DtW</t>
    </r>
    <r>
      <rPr>
        <b/>
        <sz val="11"/>
        <color theme="1"/>
        <rFont val="Calibri"/>
        <family val="2"/>
        <scheme val="minor"/>
      </rPr>
      <t>)</t>
    </r>
  </si>
  <si>
    <r>
      <t>Dry Weight, Wet Weight, and Water Held after 1 Minute (WH) (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=10)</t>
    </r>
  </si>
  <si>
    <t>Extensive Green Roof Predicted Mixture Attributes</t>
  </si>
  <si>
    <t>Dry weight measurement followed drying for 72 hours (3 days) in a 105 deg C drying oven, after the 35 days of drying in the growth chamber</t>
  </si>
  <si>
    <t>Initial saturation (9/28/2015) was in a tub of water with the water level at the soil surface for 7 days before initial 1 minute wet weights were measured (10/5/2015)</t>
  </si>
  <si>
    <t>Saturation (6/14/2016) was in a tub of water with the water level at the soil surface for 7 days before 1 minute wet weights were measured</t>
  </si>
  <si>
    <t>Wet (1 min)</t>
  </si>
  <si>
    <r>
      <t>Weight (g/cm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</si>
  <si>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Water Held (g/cm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</si>
  <si>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35-day water retention was assessed in a growth chamber (16/8 light cycle @500 PAR, 20/10 deg C)</t>
  </si>
  <si>
    <t>Included Newberg fine sandy loam as a reference natural soil, and Sunshine Mix #1 as a reference potting media</t>
  </si>
  <si>
    <t>Dry weight measurement (11/2/2015) followed drying for 72 hours (3 days) in a 105 deg C drying oven, after the 25 days of drying in the growth chamber</t>
  </si>
  <si>
    <t>Vermiculite pots only were again dried for 72 hours (3 days) in a 105 deg C drying oven and re-weighed (3/28/2016) following the second (14 day) drying in the growth chamber</t>
  </si>
  <si>
    <t>Summary Tables</t>
  </si>
  <si>
    <r>
      <t>350 cm</t>
    </r>
    <r>
      <rPr>
        <vertAlign val="superscript"/>
        <sz val="11"/>
        <rFont val="Calibri"/>
        <family val="2"/>
        <scheme val="minor"/>
      </rPr>
      <t>3</t>
    </r>
  </si>
  <si>
    <t>Dry Weight Comparison First vs. Second Soak</t>
  </si>
  <si>
    <t>compacted volume</t>
  </si>
  <si>
    <t>original volume</t>
  </si>
  <si>
    <t>using original (11/2/2015) dry weight</t>
  </si>
  <si>
    <t>Following the 3 month saturation, vermiculite pots only were returned to the growth chamber (3/7/2016), allowed to dry for 14 days, and re-weighed (3/21/2016)</t>
  </si>
  <si>
    <t>first wetting</t>
  </si>
  <si>
    <t>second wetting</t>
  </si>
  <si>
    <t>DW = dry weight, WW = wet weight (1 min), WH = water held (1 min), WR = 14-day water retention, HC = hydraulic conductivity.</t>
  </si>
  <si>
    <t>To be protective of roof weight limitations, we used the greatest mean wet weight between the two wettings for all the constituents.</t>
  </si>
  <si>
    <t>Because the water held and the 14-day water retention in the first wetting were transient conditions for vermiculite, data from the second wetting were used.</t>
  </si>
  <si>
    <t>Mixture Dry Weight (DW), Wet Weight (WW), Water Held (WH), Water Retained (WR), and Days to Wilting (DtW)</t>
  </si>
  <si>
    <t>Calculated Kadon Tray</t>
  </si>
  <si>
    <t>SE:</t>
  </si>
  <si>
    <t>dry wt</t>
  </si>
  <si>
    <t>wet wt</t>
  </si>
  <si>
    <t>held</t>
  </si>
  <si>
    <t>14-day</t>
  </si>
  <si>
    <t>Rsum</t>
  </si>
  <si>
    <t>Mix #9</t>
  </si>
  <si>
    <t>Mix I</t>
  </si>
  <si>
    <t>Mix J</t>
  </si>
  <si>
    <t>Mix K</t>
  </si>
  <si>
    <t>Mix L</t>
  </si>
  <si>
    <t>Mix M</t>
  </si>
  <si>
    <t>Mix N</t>
  </si>
  <si>
    <t>Tare (g)</t>
  </si>
  <si>
    <t>Day 26</t>
  </si>
  <si>
    <t>Day 27</t>
  </si>
  <si>
    <t>Day 29</t>
  </si>
  <si>
    <t>Day 30</t>
  </si>
  <si>
    <t>Day 31</t>
  </si>
  <si>
    <t>Day 32</t>
  </si>
  <si>
    <t>Day 33</t>
  </si>
  <si>
    <t>Day 34</t>
  </si>
  <si>
    <t>Day 35</t>
  </si>
  <si>
    <t>Wet</t>
  </si>
  <si>
    <t>Mix #9-L</t>
  </si>
  <si>
    <t>Black-seeded Simpson lettuce seeds planted 3 per pot on 6/17/16?</t>
  </si>
  <si>
    <t>Mix I-L</t>
  </si>
  <si>
    <t>Mix J-L</t>
  </si>
  <si>
    <t>Mix K-L</t>
  </si>
  <si>
    <t>Mix L-L</t>
  </si>
  <si>
    <t>Mix M-L</t>
  </si>
  <si>
    <t>Mix N-L</t>
  </si>
  <si>
    <t>Day of Wilt</t>
  </si>
  <si>
    <t>1st Plant</t>
  </si>
  <si>
    <t>2nd Plant</t>
  </si>
  <si>
    <t>3rd Plant</t>
  </si>
  <si>
    <t>9-L</t>
  </si>
  <si>
    <t>Lettuce Days to Wilting in Mixtures</t>
  </si>
  <si>
    <t>Considered wilting when the leaves turned yellowish and curled</t>
  </si>
  <si>
    <t># of Seedlings That Emerged</t>
  </si>
  <si>
    <t>omitted</t>
  </si>
  <si>
    <t xml:space="preserve">left in </t>
  </si>
  <si>
    <t>left in 14-and 28-day WR data in "Mixture Summary" worksheet EXCEPT for L-L 1 which spilled on Day 4</t>
  </si>
  <si>
    <t>na</t>
  </si>
  <si>
    <t>omitted for 14- and 28-day WR</t>
  </si>
  <si>
    <t>left  in for 28-day WR</t>
  </si>
  <si>
    <t>Data at left must be sorted by Label, Rep for these tables to calculate correctly</t>
  </si>
  <si>
    <t>GR Mixture Water Retention in GC29 (16/8 light cycle @500 PAR, 20/10 deg C)</t>
  </si>
  <si>
    <t>GR Mixture Water Retention in GC29 (16/8 light cycle @500 PAR, 20/10 deg C) - Includes Lettuce Seedlings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</si>
</sst>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"/>
    <numFmt numFmtId="166" formatCode="0.0000"/>
    <numFmt numFmtId="167" formatCode="0.00000"/>
    <numFmt numFmtId="168" formatCode="[$-409]mmm\-yy;@"/>
    <numFmt numFmtId="169" formatCode="m/d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vertAlign val="superscript"/>
      <sz val="11"/>
      <color theme="1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color theme="1"/>
      <name val="Calibri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0">
    <xf numFmtId="0" fontId="0" fillId="0" borderId="0" xfId="0"/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Fill="1" applyBorder="1" applyAlignment="1">
      <alignment horizontal="left"/>
    </xf>
    <xf numFmtId="0" fontId="2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Border="1"/>
    <xf numFmtId="14" fontId="0" fillId="0" borderId="0" xfId="0" applyNumberFormat="1" applyFont="1" applyFill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/>
    <xf numFmtId="165" fontId="0" fillId="0" borderId="11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/>
    <xf numFmtId="165" fontId="0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/>
    <xf numFmtId="0" fontId="3" fillId="0" borderId="0" xfId="0" applyFont="1"/>
    <xf numFmtId="0" fontId="0" fillId="0" borderId="0" xfId="0" applyFont="1"/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4" fontId="0" fillId="0" borderId="0" xfId="0" applyNumberFormat="1"/>
    <xf numFmtId="2" fontId="0" fillId="0" borderId="7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Fill="1"/>
    <xf numFmtId="0" fontId="12" fillId="0" borderId="0" xfId="0" applyFont="1" applyFill="1"/>
    <xf numFmtId="0" fontId="12" fillId="0" borderId="0" xfId="0" applyFont="1"/>
    <xf numFmtId="165" fontId="11" fillId="0" borderId="0" xfId="0" applyNumberFormat="1" applyFont="1"/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Border="1"/>
    <xf numFmtId="2" fontId="11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5" fillId="0" borderId="0" xfId="0" applyFont="1"/>
    <xf numFmtId="2" fontId="11" fillId="0" borderId="0" xfId="0" applyNumberFormat="1" applyFont="1"/>
    <xf numFmtId="0" fontId="11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2" fontId="11" fillId="0" borderId="41" xfId="0" applyNumberFormat="1" applyFont="1" applyBorder="1" applyAlignment="1">
      <alignment horizontal="right"/>
    </xf>
    <xf numFmtId="165" fontId="11" fillId="0" borderId="31" xfId="0" applyNumberFormat="1" applyFont="1" applyBorder="1" applyAlignment="1">
      <alignment horizontal="left"/>
    </xf>
    <xf numFmtId="2" fontId="11" fillId="2" borderId="41" xfId="0" applyNumberFormat="1" applyFont="1" applyFill="1" applyBorder="1"/>
    <xf numFmtId="165" fontId="11" fillId="2" borderId="31" xfId="0" applyNumberFormat="1" applyFont="1" applyFill="1" applyBorder="1" applyAlignment="1">
      <alignment horizontal="left"/>
    </xf>
    <xf numFmtId="165" fontId="11" fillId="3" borderId="41" xfId="0" applyNumberFormat="1" applyFont="1" applyFill="1" applyBorder="1"/>
    <xf numFmtId="166" fontId="11" fillId="3" borderId="31" xfId="0" applyNumberFormat="1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2" fontId="11" fillId="0" borderId="42" xfId="0" applyNumberFormat="1" applyFont="1" applyFill="1" applyBorder="1" applyAlignment="1">
      <alignment horizontal="right"/>
    </xf>
    <xf numFmtId="165" fontId="11" fillId="0" borderId="35" xfId="0" applyNumberFormat="1" applyFont="1" applyFill="1" applyBorder="1" applyAlignment="1">
      <alignment horizontal="left"/>
    </xf>
    <xf numFmtId="2" fontId="11" fillId="2" borderId="42" xfId="0" applyNumberFormat="1" applyFont="1" applyFill="1" applyBorder="1"/>
    <xf numFmtId="165" fontId="11" fillId="2" borderId="35" xfId="0" applyNumberFormat="1" applyFont="1" applyFill="1" applyBorder="1" applyAlignment="1">
      <alignment horizontal="left"/>
    </xf>
    <xf numFmtId="165" fontId="11" fillId="3" borderId="42" xfId="0" applyNumberFormat="1" applyFont="1" applyFill="1" applyBorder="1"/>
    <xf numFmtId="166" fontId="11" fillId="3" borderId="35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5" fontId="11" fillId="0" borderId="29" xfId="0" applyNumberFormat="1" applyFont="1" applyBorder="1" applyAlignment="1">
      <alignment horizontal="center"/>
    </xf>
    <xf numFmtId="165" fontId="11" fillId="0" borderId="29" xfId="0" applyNumberFormat="1" applyFont="1" applyFill="1" applyBorder="1" applyAlignment="1">
      <alignment horizontal="center"/>
    </xf>
    <xf numFmtId="165" fontId="12" fillId="0" borderId="29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9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65" fontId="11" fillId="0" borderId="40" xfId="0" applyNumberFormat="1" applyFont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1" fontId="11" fillId="0" borderId="41" xfId="0" applyNumberFormat="1" applyFont="1" applyBorder="1" applyAlignment="1">
      <alignment horizontal="center"/>
    </xf>
    <xf numFmtId="1" fontId="11" fillId="0" borderId="26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4" xfId="0" applyNumberFormat="1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1" fontId="11" fillId="0" borderId="42" xfId="0" applyNumberFormat="1" applyFont="1" applyBorder="1" applyAlignment="1">
      <alignment horizontal="center"/>
    </xf>
    <xf numFmtId="1" fontId="11" fillId="0" borderId="3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1" fillId="3" borderId="42" xfId="0" applyNumberFormat="1" applyFont="1" applyFill="1" applyBorder="1"/>
    <xf numFmtId="165" fontId="11" fillId="3" borderId="35" xfId="0" applyNumberFormat="1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/>
    </xf>
    <xf numFmtId="2" fontId="11" fillId="0" borderId="43" xfId="0" applyNumberFormat="1" applyFont="1" applyFill="1" applyBorder="1" applyAlignment="1">
      <alignment horizontal="right"/>
    </xf>
    <xf numFmtId="165" fontId="11" fillId="0" borderId="36" xfId="0" applyNumberFormat="1" applyFont="1" applyFill="1" applyBorder="1" applyAlignment="1">
      <alignment horizontal="left"/>
    </xf>
    <xf numFmtId="2" fontId="11" fillId="3" borderId="43" xfId="0" applyNumberFormat="1" applyFont="1" applyFill="1" applyBorder="1"/>
    <xf numFmtId="165" fontId="11" fillId="3" borderId="36" xfId="0" applyNumberFormat="1" applyFont="1" applyFill="1" applyBorder="1" applyAlignment="1">
      <alignment horizontal="left"/>
    </xf>
    <xf numFmtId="2" fontId="11" fillId="2" borderId="43" xfId="0" applyNumberFormat="1" applyFont="1" applyFill="1" applyBorder="1"/>
    <xf numFmtId="165" fontId="11" fillId="2" borderId="36" xfId="0" applyNumberFormat="1" applyFont="1" applyFill="1" applyBorder="1" applyAlignment="1">
      <alignment horizontal="left"/>
    </xf>
    <xf numFmtId="165" fontId="11" fillId="2" borderId="43" xfId="0" applyNumberFormat="1" applyFont="1" applyFill="1" applyBorder="1"/>
    <xf numFmtId="166" fontId="11" fillId="2" borderId="36" xfId="0" applyNumberFormat="1" applyFont="1" applyFill="1" applyBorder="1" applyAlignment="1">
      <alignment horizontal="left"/>
    </xf>
    <xf numFmtId="165" fontId="11" fillId="0" borderId="3" xfId="0" applyNumberFormat="1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2" fontId="11" fillId="3" borderId="0" xfId="0" applyNumberFormat="1" applyFont="1" applyFill="1" applyBorder="1"/>
    <xf numFmtId="0" fontId="11" fillId="0" borderId="43" xfId="0" applyFont="1" applyFill="1" applyBorder="1" applyAlignment="1">
      <alignment horizontal="center"/>
    </xf>
    <xf numFmtId="2" fontId="11" fillId="3" borderId="17" xfId="0" applyNumberFormat="1" applyFont="1" applyFill="1" applyBorder="1"/>
    <xf numFmtId="165" fontId="11" fillId="3" borderId="43" xfId="0" applyNumberFormat="1" applyFont="1" applyFill="1" applyBorder="1"/>
    <xf numFmtId="166" fontId="11" fillId="3" borderId="36" xfId="0" applyNumberFormat="1" applyFont="1" applyFill="1" applyBorder="1" applyAlignment="1">
      <alignment horizontal="left"/>
    </xf>
    <xf numFmtId="167" fontId="11" fillId="0" borderId="0" xfId="0" applyNumberFormat="1" applyFont="1" applyFill="1" applyBorder="1" applyAlignment="1">
      <alignment horizontal="center"/>
    </xf>
    <xf numFmtId="1" fontId="11" fillId="0" borderId="43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5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165" fontId="11" fillId="0" borderId="19" xfId="0" applyNumberFormat="1" applyFont="1" applyFill="1" applyBorder="1" applyAlignment="1">
      <alignment horizontal="center"/>
    </xf>
    <xf numFmtId="165" fontId="12" fillId="0" borderId="19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165" fontId="11" fillId="0" borderId="24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 horizontal="center"/>
    </xf>
    <xf numFmtId="0" fontId="11" fillId="0" borderId="29" xfId="0" applyFont="1" applyFill="1" applyBorder="1" applyAlignment="1">
      <alignment horizontal="left"/>
    </xf>
    <xf numFmtId="165" fontId="11" fillId="0" borderId="0" xfId="0" applyNumberFormat="1" applyFont="1" applyFill="1"/>
    <xf numFmtId="165" fontId="12" fillId="0" borderId="0" xfId="0" applyNumberFormat="1" applyFont="1" applyFill="1"/>
    <xf numFmtId="0" fontId="6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65" fontId="3" fillId="0" borderId="41" xfId="0" applyNumberFormat="1" applyFont="1" applyFill="1" applyBorder="1" applyAlignment="1">
      <alignment horizontal="right"/>
    </xf>
    <xf numFmtId="166" fontId="3" fillId="0" borderId="31" xfId="0" applyNumberFormat="1" applyFont="1" applyFill="1" applyBorder="1" applyAlignment="1">
      <alignment horizontal="left"/>
    </xf>
    <xf numFmtId="165" fontId="3" fillId="0" borderId="41" xfId="0" applyNumberFormat="1" applyFont="1" applyFill="1" applyBorder="1" applyAlignment="1">
      <alignment horizontal="center"/>
    </xf>
    <xf numFmtId="165" fontId="3" fillId="0" borderId="44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5" fontId="3" fillId="0" borderId="42" xfId="0" applyNumberFormat="1" applyFont="1" applyFill="1" applyBorder="1" applyAlignment="1">
      <alignment horizontal="right"/>
    </xf>
    <xf numFmtId="166" fontId="3" fillId="0" borderId="35" xfId="0" applyNumberFormat="1" applyFont="1" applyFill="1" applyBorder="1" applyAlignment="1">
      <alignment horizontal="left"/>
    </xf>
    <xf numFmtId="165" fontId="3" fillId="0" borderId="42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165" fontId="0" fillId="0" borderId="41" xfId="0" applyNumberFormat="1" applyFont="1" applyFill="1" applyBorder="1" applyAlignment="1">
      <alignment horizontal="right"/>
    </xf>
    <xf numFmtId="166" fontId="0" fillId="0" borderId="31" xfId="0" applyNumberFormat="1" applyFont="1" applyFill="1" applyBorder="1" applyAlignment="1">
      <alignment horizontal="left"/>
    </xf>
    <xf numFmtId="165" fontId="0" fillId="0" borderId="41" xfId="0" applyNumberFormat="1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165" fontId="0" fillId="0" borderId="42" xfId="0" applyNumberFormat="1" applyFont="1" applyFill="1" applyBorder="1" applyAlignment="1">
      <alignment horizontal="right"/>
    </xf>
    <xf numFmtId="166" fontId="0" fillId="0" borderId="35" xfId="0" applyNumberFormat="1" applyFont="1" applyFill="1" applyBorder="1" applyAlignment="1">
      <alignment horizontal="left"/>
    </xf>
    <xf numFmtId="165" fontId="0" fillId="0" borderId="42" xfId="0" applyNumberFormat="1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165" fontId="3" fillId="0" borderId="43" xfId="0" applyNumberFormat="1" applyFont="1" applyFill="1" applyBorder="1" applyAlignment="1">
      <alignment horizontal="right"/>
    </xf>
    <xf numFmtId="166" fontId="3" fillId="0" borderId="36" xfId="0" applyNumberFormat="1" applyFont="1" applyFill="1" applyBorder="1" applyAlignment="1">
      <alignment horizontal="left"/>
    </xf>
    <xf numFmtId="165" fontId="3" fillId="0" borderId="43" xfId="0" applyNumberFormat="1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65" fontId="0" fillId="0" borderId="43" xfId="0" applyNumberFormat="1" applyFont="1" applyFill="1" applyBorder="1" applyAlignment="1">
      <alignment horizontal="right"/>
    </xf>
    <xf numFmtId="166" fontId="0" fillId="0" borderId="36" xfId="0" applyNumberFormat="1" applyFont="1" applyFill="1" applyBorder="1" applyAlignment="1">
      <alignment horizontal="left"/>
    </xf>
    <xf numFmtId="165" fontId="0" fillId="0" borderId="43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165" fontId="0" fillId="0" borderId="26" xfId="0" applyNumberFormat="1" applyFont="1" applyBorder="1" applyAlignment="1">
      <alignment horizontal="center"/>
    </xf>
    <xf numFmtId="165" fontId="0" fillId="0" borderId="30" xfId="0" applyNumberFormat="1" applyFont="1" applyBorder="1" applyAlignment="1">
      <alignment horizontal="center"/>
    </xf>
    <xf numFmtId="166" fontId="0" fillId="0" borderId="41" xfId="0" applyNumberFormat="1" applyFont="1" applyFill="1" applyBorder="1" applyAlignment="1">
      <alignment horizontal="right"/>
    </xf>
    <xf numFmtId="167" fontId="0" fillId="0" borderId="31" xfId="0" applyNumberFormat="1" applyFont="1" applyFill="1" applyBorder="1" applyAlignment="1">
      <alignment horizontal="left"/>
    </xf>
    <xf numFmtId="166" fontId="3" fillId="0" borderId="41" xfId="0" applyNumberFormat="1" applyFont="1" applyFill="1" applyBorder="1" applyAlignment="1">
      <alignment horizontal="right"/>
    </xf>
    <xf numFmtId="167" fontId="3" fillId="0" borderId="31" xfId="0" applyNumberFormat="1" applyFont="1" applyFill="1" applyBorder="1" applyAlignment="1">
      <alignment horizontal="left"/>
    </xf>
    <xf numFmtId="2" fontId="0" fillId="0" borderId="41" xfId="0" applyNumberFormat="1" applyFont="1" applyFill="1" applyBorder="1" applyAlignment="1">
      <alignment horizontal="right"/>
    </xf>
    <xf numFmtId="165" fontId="0" fillId="0" borderId="31" xfId="0" applyNumberFormat="1" applyFont="1" applyFill="1" applyBorder="1" applyAlignment="1">
      <alignment horizontal="left"/>
    </xf>
    <xf numFmtId="0" fontId="0" fillId="0" borderId="26" xfId="0" applyNumberFormat="1" applyFont="1" applyFill="1" applyBorder="1" applyAlignment="1">
      <alignment horizontal="center"/>
    </xf>
    <xf numFmtId="166" fontId="0" fillId="0" borderId="42" xfId="0" applyNumberFormat="1" applyFont="1" applyFill="1" applyBorder="1" applyAlignment="1">
      <alignment horizontal="right"/>
    </xf>
    <xf numFmtId="167" fontId="0" fillId="0" borderId="35" xfId="0" applyNumberFormat="1" applyFont="1" applyFill="1" applyBorder="1" applyAlignment="1">
      <alignment horizontal="left"/>
    </xf>
    <xf numFmtId="166" fontId="3" fillId="0" borderId="42" xfId="0" applyNumberFormat="1" applyFont="1" applyFill="1" applyBorder="1" applyAlignment="1">
      <alignment horizontal="right"/>
    </xf>
    <xf numFmtId="167" fontId="3" fillId="0" borderId="35" xfId="0" applyNumberFormat="1" applyFont="1" applyFill="1" applyBorder="1" applyAlignment="1">
      <alignment horizontal="left"/>
    </xf>
    <xf numFmtId="2" fontId="0" fillId="0" borderId="42" xfId="0" applyNumberFormat="1" applyFont="1" applyFill="1" applyBorder="1" applyAlignment="1">
      <alignment horizontal="right"/>
    </xf>
    <xf numFmtId="165" fontId="0" fillId="0" borderId="35" xfId="0" applyNumberFormat="1" applyFont="1" applyFill="1" applyBorder="1" applyAlignment="1">
      <alignment horizontal="left"/>
    </xf>
    <xf numFmtId="0" fontId="0" fillId="0" borderId="30" xfId="0" applyNumberFormat="1" applyFont="1" applyFill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6" fontId="0" fillId="0" borderId="43" xfId="0" applyNumberFormat="1" applyFont="1" applyFill="1" applyBorder="1" applyAlignment="1">
      <alignment horizontal="right"/>
    </xf>
    <xf numFmtId="167" fontId="0" fillId="0" borderId="36" xfId="0" applyNumberFormat="1" applyFont="1" applyFill="1" applyBorder="1" applyAlignment="1">
      <alignment horizontal="left"/>
    </xf>
    <xf numFmtId="166" fontId="3" fillId="0" borderId="43" xfId="0" applyNumberFormat="1" applyFont="1" applyFill="1" applyBorder="1" applyAlignment="1">
      <alignment horizontal="right"/>
    </xf>
    <xf numFmtId="167" fontId="3" fillId="0" borderId="36" xfId="0" applyNumberFormat="1" applyFont="1" applyFill="1" applyBorder="1" applyAlignment="1">
      <alignment horizontal="left"/>
    </xf>
    <xf numFmtId="2" fontId="0" fillId="0" borderId="43" xfId="0" applyNumberFormat="1" applyFont="1" applyFill="1" applyBorder="1" applyAlignment="1">
      <alignment horizontal="right"/>
    </xf>
    <xf numFmtId="165" fontId="0" fillId="0" borderId="36" xfId="0" applyNumberFormat="1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center"/>
    </xf>
    <xf numFmtId="165" fontId="0" fillId="3" borderId="0" xfId="0" applyNumberFormat="1" applyFont="1" applyFill="1" applyAlignment="1">
      <alignment horizontal="center"/>
    </xf>
    <xf numFmtId="2" fontId="0" fillId="3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wrapText="1"/>
    </xf>
    <xf numFmtId="166" fontId="0" fillId="0" borderId="0" xfId="0" applyNumberFormat="1"/>
    <xf numFmtId="0" fontId="11" fillId="4" borderId="0" xfId="0" applyFont="1" applyFill="1" applyAlignment="1">
      <alignment horizontal="left"/>
    </xf>
    <xf numFmtId="2" fontId="11" fillId="4" borderId="3" xfId="0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165" fontId="0" fillId="4" borderId="0" xfId="0" applyNumberFormat="1" applyFont="1" applyFill="1" applyAlignment="1">
      <alignment horizontal="center"/>
    </xf>
    <xf numFmtId="2" fontId="0" fillId="4" borderId="0" xfId="0" applyNumberFormat="1" applyFont="1" applyFill="1" applyAlignment="1">
      <alignment horizontal="center"/>
    </xf>
    <xf numFmtId="1" fontId="0" fillId="4" borderId="0" xfId="0" applyNumberFormat="1" applyFont="1" applyFill="1" applyAlignment="1">
      <alignment horizontal="center"/>
    </xf>
    <xf numFmtId="2" fontId="0" fillId="4" borderId="0" xfId="0" applyNumberFormat="1" applyFont="1" applyFill="1" applyAlignment="1">
      <alignment horizontal="left"/>
    </xf>
    <xf numFmtId="0" fontId="0" fillId="4" borderId="0" xfId="0" applyFont="1" applyFill="1"/>
    <xf numFmtId="0" fontId="0" fillId="0" borderId="4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0" fillId="4" borderId="0" xfId="0" applyFont="1" applyFill="1" applyAlignment="1">
      <alignment horizontal="left"/>
    </xf>
    <xf numFmtId="0" fontId="0" fillId="0" borderId="0" xfId="0" applyFont="1" applyFill="1" applyAlignment="1"/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5" fontId="2" fillId="4" borderId="5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4" fontId="20" fillId="0" borderId="0" xfId="0" applyNumberFormat="1" applyFont="1" applyFill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5" xfId="0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 textRotation="90" wrapText="1"/>
    </xf>
    <xf numFmtId="0" fontId="0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165" fontId="11" fillId="0" borderId="40" xfId="0" applyNumberFormat="1" applyFont="1" applyBorder="1" applyAlignment="1">
      <alignment horizontal="center" wrapText="1"/>
    </xf>
    <xf numFmtId="165" fontId="11" fillId="0" borderId="23" xfId="0" applyNumberFormat="1" applyFont="1" applyBorder="1" applyAlignment="1">
      <alignment horizontal="center" wrapText="1"/>
    </xf>
    <xf numFmtId="165" fontId="11" fillId="0" borderId="24" xfId="0" applyNumberFormat="1" applyFont="1" applyBorder="1" applyAlignment="1">
      <alignment horizontal="center" wrapText="1"/>
    </xf>
    <xf numFmtId="0" fontId="11" fillId="0" borderId="4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0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4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0" fillId="0" borderId="26" xfId="0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165" fontId="11" fillId="2" borderId="44" xfId="0" applyNumberFormat="1" applyFont="1" applyFill="1" applyBorder="1" applyAlignment="1">
      <alignment horizontal="center"/>
    </xf>
    <xf numFmtId="2" fontId="11" fillId="3" borderId="4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6" fontId="1" fillId="0" borderId="5" xfId="0" applyNumberFormat="1" applyFont="1" applyBorder="1" applyAlignment="1">
      <alignment horizontal="center"/>
    </xf>
    <xf numFmtId="0" fontId="1" fillId="0" borderId="41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6" fontId="0" fillId="0" borderId="9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9" xfId="0" applyNumberFormat="1" applyFont="1" applyFill="1" applyBorder="1" applyAlignment="1">
      <alignment horizontal="center" wrapText="1"/>
    </xf>
    <xf numFmtId="166" fontId="0" fillId="0" borderId="14" xfId="0" applyNumberFormat="1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5" fontId="0" fillId="0" borderId="8" xfId="0" applyNumberFormat="1" applyFont="1" applyFill="1" applyBorder="1" applyAlignment="1">
      <alignment horizontal="center" wrapText="1"/>
    </xf>
    <xf numFmtId="165" fontId="0" fillId="0" borderId="13" xfId="0" applyNumberFormat="1" applyFont="1" applyFill="1" applyBorder="1" applyAlignment="1">
      <alignment horizontal="center" wrapText="1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0" fillId="3" borderId="0" xfId="0" applyFont="1" applyFill="1"/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 horizontal="left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0" fontId="0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FF99"/>
      <color rgb="FFFFCCFF"/>
      <color rgb="FFFF66FF"/>
      <color rgb="FF00FF99"/>
      <color rgb="FF66FFCC"/>
      <color rgb="FFFFCCCC"/>
      <color rgb="FFFF9999"/>
      <color rgb="FF848484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329-4870-AD13-58D8AD0ADC2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329-4870-AD13-58D8AD0ADC29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329-4870-AD13-58D8AD0ADC29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329-4870-AD13-58D8AD0ADC29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A329-4870-AD13-58D8AD0ADC29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329-4870-AD13-58D8AD0AD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858008"/>
        <c:axId val="443858664"/>
      </c:radarChart>
      <c:catAx>
        <c:axId val="44385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858664"/>
        <c:crosses val="autoZero"/>
        <c:auto val="1"/>
        <c:lblAlgn val="ctr"/>
        <c:lblOffset val="100"/>
        <c:noMultiLvlLbl val="0"/>
      </c:catAx>
      <c:valAx>
        <c:axId val="443858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3858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AF8-4F42-9771-72EECC83AA8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AF8-4F42-9771-72EECC83AA83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AF8-4F42-9771-72EECC83AA83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AF8-4F42-9771-72EECC83AA83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AAF8-4F42-9771-72EECC83AA83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AF8-4F42-9771-72EECC83A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858008"/>
        <c:axId val="443858664"/>
      </c:radarChart>
      <c:catAx>
        <c:axId val="44385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858664"/>
        <c:crosses val="autoZero"/>
        <c:auto val="1"/>
        <c:lblAlgn val="ctr"/>
        <c:lblOffset val="100"/>
        <c:noMultiLvlLbl val="0"/>
      </c:catAx>
      <c:valAx>
        <c:axId val="443858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3858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60D-46AC-87B5-3D5693EEF20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60D-46AC-87B5-3D5693EEF209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60D-46AC-87B5-3D5693EEF209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D60D-46AC-87B5-3D5693EEF209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D60D-46AC-87B5-3D5693EEF209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D60D-46AC-87B5-3D5693EEF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858008"/>
        <c:axId val="443858664"/>
      </c:radarChart>
      <c:catAx>
        <c:axId val="44385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858664"/>
        <c:crosses val="autoZero"/>
        <c:auto val="1"/>
        <c:lblAlgn val="ctr"/>
        <c:lblOffset val="100"/>
        <c:noMultiLvlLbl val="0"/>
      </c:catAx>
      <c:valAx>
        <c:axId val="443858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3858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C1C-44EE-A1BB-DC05507CF98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C1C-44EE-A1BB-DC05507CF98B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C1C-44EE-A1BB-DC05507CF98B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C1C-44EE-A1BB-DC05507CF98B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C1C-44EE-A1BB-DC05507CF98B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'Predicted Mixture Attributes'!#REF!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'Predicted Mixture Attributes'!#REF!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FC1C-44EE-A1BB-DC05507CF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858008"/>
        <c:axId val="443858664"/>
      </c:radarChart>
      <c:catAx>
        <c:axId val="44385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3858664"/>
        <c:crosses val="autoZero"/>
        <c:auto val="1"/>
        <c:lblAlgn val="ctr"/>
        <c:lblOffset val="100"/>
        <c:noMultiLvlLbl val="0"/>
      </c:catAx>
      <c:valAx>
        <c:axId val="443858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3858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Water Held over 35 Days in Mixed Media Substrates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'[1]35 Days'!$AS$3</c:f>
              <c:strCache>
                <c:ptCount val="1"/>
                <c:pt idx="0">
                  <c:v>Mix #9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'[1]35 Days'!$AT$2:$CC$2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'[1]35 Days'!$AT$3:$CC$3</c:f>
              <c:numCache>
                <c:formatCode>General</c:formatCode>
                <c:ptCount val="36"/>
                <c:pt idx="0">
                  <c:v>0.66914857142857143</c:v>
                </c:pt>
                <c:pt idx="1">
                  <c:v>0.54557714285714287</c:v>
                </c:pt>
                <c:pt idx="2">
                  <c:v>0.48236571428571429</c:v>
                </c:pt>
                <c:pt idx="3">
                  <c:v>0.42171999999999998</c:v>
                </c:pt>
                <c:pt idx="4">
                  <c:v>0.36722285714285713</c:v>
                </c:pt>
                <c:pt idx="5">
                  <c:v>0.31634857142857142</c:v>
                </c:pt>
                <c:pt idx="6">
                  <c:v>0.27113714285714285</c:v>
                </c:pt>
                <c:pt idx="7">
                  <c:v>0.22756000000000004</c:v>
                </c:pt>
                <c:pt idx="8">
                  <c:v>0.19151428571428569</c:v>
                </c:pt>
                <c:pt idx="9">
                  <c:v>0.16214285714285714</c:v>
                </c:pt>
                <c:pt idx="10">
                  <c:v>0.14091428571428571</c:v>
                </c:pt>
                <c:pt idx="11">
                  <c:v>0.12519428571428573</c:v>
                </c:pt>
                <c:pt idx="12">
                  <c:v>0.11381142857142856</c:v>
                </c:pt>
                <c:pt idx="13">
                  <c:v>0.10340571428571428</c:v>
                </c:pt>
                <c:pt idx="14">
                  <c:v>9.4479999999999995E-2</c:v>
                </c:pt>
                <c:pt idx="15">
                  <c:v>8.640571428571428E-2</c:v>
                </c:pt>
                <c:pt idx="16">
                  <c:v>7.9125714285714285E-2</c:v>
                </c:pt>
                <c:pt idx="17">
                  <c:v>7.2457142857142859E-2</c:v>
                </c:pt>
                <c:pt idx="18">
                  <c:v>6.6828571428571432E-2</c:v>
                </c:pt>
                <c:pt idx="19">
                  <c:v>6.1217142857142845E-2</c:v>
                </c:pt>
                <c:pt idx="20">
                  <c:v>5.5217142857142854E-2</c:v>
                </c:pt>
                <c:pt idx="21">
                  <c:v>5.047999999999999E-2</c:v>
                </c:pt>
                <c:pt idx="22">
                  <c:v>4.5605714285714284E-2</c:v>
                </c:pt>
                <c:pt idx="23">
                  <c:v>4.1200000000000001E-2</c:v>
                </c:pt>
                <c:pt idx="24">
                  <c:v>3.7479999999999992E-2</c:v>
                </c:pt>
                <c:pt idx="25">
                  <c:v>3.366285714285714E-2</c:v>
                </c:pt>
                <c:pt idx="26">
                  <c:v>3.0279999999999994E-2</c:v>
                </c:pt>
                <c:pt idx="27">
                  <c:v>2.6731428571428573E-2</c:v>
                </c:pt>
                <c:pt idx="28">
                  <c:v>2.3274285714285709E-2</c:v>
                </c:pt>
                <c:pt idx="29">
                  <c:v>2.0537142857142858E-2</c:v>
                </c:pt>
                <c:pt idx="30">
                  <c:v>1.7674285714285712E-2</c:v>
                </c:pt>
                <c:pt idx="31">
                  <c:v>1.5268571428571426E-2</c:v>
                </c:pt>
                <c:pt idx="32">
                  <c:v>1.2782857142857148E-2</c:v>
                </c:pt>
                <c:pt idx="33">
                  <c:v>1.076E-2</c:v>
                </c:pt>
                <c:pt idx="34">
                  <c:v>8.3942857142857118E-3</c:v>
                </c:pt>
                <c:pt idx="35">
                  <c:v>6.6685714285714291E-3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F2-4C37-AB19-B8C6513ACA6A}"/>
            </c:ext>
          </c:extLst>
        </c:ser>
        <c:ser>
          <c:idx val="1"/>
          <c:order val="1"/>
          <c:tx>
            <c:strRef>
              <c:f>'[1]35 Days'!$AS$4</c:f>
              <c:strCache>
                <c:ptCount val="1"/>
                <c:pt idx="0">
                  <c:v>Mix 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'[1]35 Days'!$AT$2:$CC$2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'[1]35 Days'!$AT$4:$CC$4</c:f>
              <c:numCache>
                <c:formatCode>General</c:formatCode>
                <c:ptCount val="36"/>
                <c:pt idx="0">
                  <c:v>0.64164571428571437</c:v>
                </c:pt>
                <c:pt idx="1">
                  <c:v>0.49886285714285716</c:v>
                </c:pt>
                <c:pt idx="2">
                  <c:v>0.44245714285714294</c:v>
                </c:pt>
                <c:pt idx="3">
                  <c:v>0.38217714285714288</c:v>
                </c:pt>
                <c:pt idx="4">
                  <c:v>0.32574857142857139</c:v>
                </c:pt>
                <c:pt idx="5">
                  <c:v>0.28158285714285713</c:v>
                </c:pt>
                <c:pt idx="6">
                  <c:v>0.23525142857142858</c:v>
                </c:pt>
                <c:pt idx="7">
                  <c:v>0.19513142857142859</c:v>
                </c:pt>
                <c:pt idx="8">
                  <c:v>0.16191428571428573</c:v>
                </c:pt>
                <c:pt idx="9">
                  <c:v>0.1388742857142857</c:v>
                </c:pt>
                <c:pt idx="10">
                  <c:v>0.12358857142857142</c:v>
                </c:pt>
                <c:pt idx="11">
                  <c:v>0.11150285714285715</c:v>
                </c:pt>
                <c:pt idx="12">
                  <c:v>0.10261142857142858</c:v>
                </c:pt>
                <c:pt idx="13">
                  <c:v>9.4280000000000003E-2</c:v>
                </c:pt>
                <c:pt idx="14">
                  <c:v>8.6771428571428583E-2</c:v>
                </c:pt>
                <c:pt idx="15">
                  <c:v>8.0011428571428581E-2</c:v>
                </c:pt>
                <c:pt idx="16">
                  <c:v>7.3801714285714276E-2</c:v>
                </c:pt>
                <c:pt idx="17">
                  <c:v>6.7931428571428573E-2</c:v>
                </c:pt>
                <c:pt idx="18">
                  <c:v>6.3022857142857144E-2</c:v>
                </c:pt>
                <c:pt idx="19">
                  <c:v>5.7805714285714294E-2</c:v>
                </c:pt>
                <c:pt idx="20">
                  <c:v>5.2634285714285724E-2</c:v>
                </c:pt>
                <c:pt idx="21">
                  <c:v>4.817142857142858E-2</c:v>
                </c:pt>
                <c:pt idx="22">
                  <c:v>4.3634285714285723E-2</c:v>
                </c:pt>
                <c:pt idx="23">
                  <c:v>3.9320000000000001E-2</c:v>
                </c:pt>
                <c:pt idx="24">
                  <c:v>3.5691428571428582E-2</c:v>
                </c:pt>
                <c:pt idx="25">
                  <c:v>3.1960000000000002E-2</c:v>
                </c:pt>
                <c:pt idx="26">
                  <c:v>2.8605714285714283E-2</c:v>
                </c:pt>
                <c:pt idx="27">
                  <c:v>2.5131428571428582E-2</c:v>
                </c:pt>
                <c:pt idx="28">
                  <c:v>2.1805714285714293E-2</c:v>
                </c:pt>
                <c:pt idx="29">
                  <c:v>1.9154285714285721E-2</c:v>
                </c:pt>
                <c:pt idx="30">
                  <c:v>1.6348571428571417E-2</c:v>
                </c:pt>
                <c:pt idx="31">
                  <c:v>1.4051428571428581E-2</c:v>
                </c:pt>
                <c:pt idx="32">
                  <c:v>1.1822857142857144E-2</c:v>
                </c:pt>
                <c:pt idx="33">
                  <c:v>1.0011428571428577E-2</c:v>
                </c:pt>
                <c:pt idx="34">
                  <c:v>8.1771428571428585E-3</c:v>
                </c:pt>
                <c:pt idx="35">
                  <c:v>6.8171428571428523E-3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F2-4C37-AB19-B8C6513ACA6A}"/>
            </c:ext>
          </c:extLst>
        </c:ser>
        <c:ser>
          <c:idx val="2"/>
          <c:order val="2"/>
          <c:tx>
            <c:strRef>
              <c:f>'[1]35 Days'!$AS$5</c:f>
              <c:strCache>
                <c:ptCount val="1"/>
                <c:pt idx="0">
                  <c:v>Mix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'[1]35 Days'!$AT$2:$CC$2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'[1]35 Days'!$AT$5:$CC$5</c:f>
              <c:numCache>
                <c:formatCode>General</c:formatCode>
                <c:ptCount val="36"/>
                <c:pt idx="0">
                  <c:v>0.69975999999999983</c:v>
                </c:pt>
                <c:pt idx="1">
                  <c:v>0.47086285714285714</c:v>
                </c:pt>
                <c:pt idx="2">
                  <c:v>0.40796571428571432</c:v>
                </c:pt>
                <c:pt idx="3">
                  <c:v>0.34451999999999999</c:v>
                </c:pt>
                <c:pt idx="4">
                  <c:v>0.29127428571428571</c:v>
                </c:pt>
                <c:pt idx="5">
                  <c:v>0.24664000000000003</c:v>
                </c:pt>
                <c:pt idx="6">
                  <c:v>0.19962285714285716</c:v>
                </c:pt>
                <c:pt idx="7">
                  <c:v>0.1634342857142857</c:v>
                </c:pt>
                <c:pt idx="8">
                  <c:v>0.13770285714285718</c:v>
                </c:pt>
                <c:pt idx="9">
                  <c:v>0.12157142857142852</c:v>
                </c:pt>
                <c:pt idx="10">
                  <c:v>0.10999999999999999</c:v>
                </c:pt>
                <c:pt idx="11">
                  <c:v>0.10017714285714285</c:v>
                </c:pt>
                <c:pt idx="12">
                  <c:v>9.1719999999999996E-2</c:v>
                </c:pt>
                <c:pt idx="13">
                  <c:v>8.3605714285714283E-2</c:v>
                </c:pt>
                <c:pt idx="14">
                  <c:v>7.6548571428571424E-2</c:v>
                </c:pt>
                <c:pt idx="15">
                  <c:v>7.0177142857142855E-2</c:v>
                </c:pt>
                <c:pt idx="16">
                  <c:v>6.4188571428571414E-2</c:v>
                </c:pt>
                <c:pt idx="17">
                  <c:v>5.8697142857142857E-2</c:v>
                </c:pt>
                <c:pt idx="18">
                  <c:v>5.3834285714285703E-2</c:v>
                </c:pt>
                <c:pt idx="19">
                  <c:v>4.8359999999999993E-2</c:v>
                </c:pt>
                <c:pt idx="20">
                  <c:v>4.3428571428571427E-2</c:v>
                </c:pt>
                <c:pt idx="21">
                  <c:v>3.8999999999999993E-2</c:v>
                </c:pt>
                <c:pt idx="22">
                  <c:v>3.4525714285714285E-2</c:v>
                </c:pt>
                <c:pt idx="23">
                  <c:v>3.0628571428571415E-2</c:v>
                </c:pt>
                <c:pt idx="24">
                  <c:v>2.718857142857143E-2</c:v>
                </c:pt>
                <c:pt idx="25">
                  <c:v>2.3617142857142857E-2</c:v>
                </c:pt>
                <c:pt idx="26">
                  <c:v>2.0605714285714276E-2</c:v>
                </c:pt>
                <c:pt idx="27">
                  <c:v>1.72742857142857E-2</c:v>
                </c:pt>
                <c:pt idx="28">
                  <c:v>1.441142857142858E-2</c:v>
                </c:pt>
                <c:pt idx="29">
                  <c:v>1.1994285714285711E-2</c:v>
                </c:pt>
                <c:pt idx="30">
                  <c:v>9.6457142857142748E-3</c:v>
                </c:pt>
                <c:pt idx="31">
                  <c:v>7.7485714285714215E-3</c:v>
                </c:pt>
                <c:pt idx="32">
                  <c:v>6.3028571428571352E-3</c:v>
                </c:pt>
                <c:pt idx="33">
                  <c:v>5.3428571428571396E-3</c:v>
                </c:pt>
                <c:pt idx="34">
                  <c:v>4.7714285714285688E-3</c:v>
                </c:pt>
                <c:pt idx="35">
                  <c:v>4.6514285714285633E-3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F2-4C37-AB19-B8C6513ACA6A}"/>
            </c:ext>
          </c:extLst>
        </c:ser>
        <c:ser>
          <c:idx val="3"/>
          <c:order val="3"/>
          <c:tx>
            <c:strRef>
              <c:f>'[1]35 Days'!$AS$6</c:f>
              <c:strCache>
                <c:ptCount val="1"/>
                <c:pt idx="0">
                  <c:v>Mix K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'[1]35 Days'!$AT$2:$CC$2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'[1]35 Days'!$AT$6:$CC$6</c:f>
              <c:numCache>
                <c:formatCode>General</c:formatCode>
                <c:ptCount val="36"/>
                <c:pt idx="0">
                  <c:v>0.69294857142857136</c:v>
                </c:pt>
                <c:pt idx="1">
                  <c:v>0.48111428571428566</c:v>
                </c:pt>
                <c:pt idx="2">
                  <c:v>0.42375428571428575</c:v>
                </c:pt>
                <c:pt idx="3">
                  <c:v>0.36793142857142858</c:v>
                </c:pt>
                <c:pt idx="4">
                  <c:v>0.31793142857142859</c:v>
                </c:pt>
                <c:pt idx="5">
                  <c:v>0.26586285714285718</c:v>
                </c:pt>
                <c:pt idx="6">
                  <c:v>0.21510857142857143</c:v>
                </c:pt>
                <c:pt idx="7">
                  <c:v>0.17096571428571425</c:v>
                </c:pt>
                <c:pt idx="8">
                  <c:v>0.14198285714285713</c:v>
                </c:pt>
                <c:pt idx="9">
                  <c:v>0.12294857142857143</c:v>
                </c:pt>
                <c:pt idx="10">
                  <c:v>0.1106742857142857</c:v>
                </c:pt>
                <c:pt idx="11">
                  <c:v>0.1005485714285714</c:v>
                </c:pt>
                <c:pt idx="12">
                  <c:v>9.1685714285714301E-2</c:v>
                </c:pt>
                <c:pt idx="13">
                  <c:v>8.3839999999999998E-2</c:v>
                </c:pt>
                <c:pt idx="14">
                  <c:v>7.7091428571428561E-2</c:v>
                </c:pt>
                <c:pt idx="15">
                  <c:v>7.0748571428571425E-2</c:v>
                </c:pt>
                <c:pt idx="16">
                  <c:v>6.4645714285714279E-2</c:v>
                </c:pt>
                <c:pt idx="17">
                  <c:v>5.9285714285714275E-2</c:v>
                </c:pt>
                <c:pt idx="18">
                  <c:v>5.4251428571428575E-2</c:v>
                </c:pt>
                <c:pt idx="19">
                  <c:v>4.8634285714285699E-2</c:v>
                </c:pt>
                <c:pt idx="20">
                  <c:v>4.3559999999999995E-2</c:v>
                </c:pt>
                <c:pt idx="21">
                  <c:v>3.9297142857142843E-2</c:v>
                </c:pt>
                <c:pt idx="22">
                  <c:v>3.4588571428571427E-2</c:v>
                </c:pt>
                <c:pt idx="23">
                  <c:v>3.0731428571428566E-2</c:v>
                </c:pt>
                <c:pt idx="24">
                  <c:v>2.7028571428571419E-2</c:v>
                </c:pt>
                <c:pt idx="25">
                  <c:v>2.3799999999999977E-2</c:v>
                </c:pt>
                <c:pt idx="26">
                  <c:v>2.0571428571428563E-2</c:v>
                </c:pt>
                <c:pt idx="27">
                  <c:v>1.7274285714285707E-2</c:v>
                </c:pt>
                <c:pt idx="28">
                  <c:v>1.4257142857142852E-2</c:v>
                </c:pt>
                <c:pt idx="29">
                  <c:v>1.2079999999999992E-2</c:v>
                </c:pt>
                <c:pt idx="30">
                  <c:v>1.0005714285714272E-2</c:v>
                </c:pt>
                <c:pt idx="31">
                  <c:v>8.3085714285714152E-3</c:v>
                </c:pt>
                <c:pt idx="32">
                  <c:v>6.937142857142857E-3</c:v>
                </c:pt>
                <c:pt idx="33">
                  <c:v>5.7999999999999953E-3</c:v>
                </c:pt>
                <c:pt idx="34">
                  <c:v>5.0914285714285619E-3</c:v>
                </c:pt>
                <c:pt idx="35">
                  <c:v>4.719999999999995E-3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EF2-4C37-AB19-B8C6513ACA6A}"/>
            </c:ext>
          </c:extLst>
        </c:ser>
        <c:ser>
          <c:idx val="4"/>
          <c:order val="4"/>
          <c:tx>
            <c:strRef>
              <c:f>'[1]35 Days'!$AS$7</c:f>
              <c:strCache>
                <c:ptCount val="1"/>
                <c:pt idx="0">
                  <c:v>Mix L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'[1]35 Days'!$AT$2:$CC$2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'[1]35 Days'!$AT$7:$CC$7</c:f>
              <c:numCache>
                <c:formatCode>General</c:formatCode>
                <c:ptCount val="36"/>
                <c:pt idx="0">
                  <c:v>0.70845142857142862</c:v>
                </c:pt>
                <c:pt idx="1">
                  <c:v>0.47578857142857151</c:v>
                </c:pt>
                <c:pt idx="2">
                  <c:v>0.41562285714285718</c:v>
                </c:pt>
                <c:pt idx="3">
                  <c:v>0.35926857142857138</c:v>
                </c:pt>
                <c:pt idx="4">
                  <c:v>0.30455428571428567</c:v>
                </c:pt>
                <c:pt idx="5">
                  <c:v>0.25441714285714284</c:v>
                </c:pt>
                <c:pt idx="6">
                  <c:v>0.20710857142857142</c:v>
                </c:pt>
                <c:pt idx="7">
                  <c:v>0.16861714285714285</c:v>
                </c:pt>
                <c:pt idx="8">
                  <c:v>0.14179428571428571</c:v>
                </c:pt>
                <c:pt idx="9">
                  <c:v>0.12393142857142858</c:v>
                </c:pt>
                <c:pt idx="10">
                  <c:v>0.11193714285714287</c:v>
                </c:pt>
                <c:pt idx="11">
                  <c:v>0.10166857142857141</c:v>
                </c:pt>
                <c:pt idx="12">
                  <c:v>9.2799999999999994E-2</c:v>
                </c:pt>
                <c:pt idx="13">
                  <c:v>8.5017142857142874E-2</c:v>
                </c:pt>
                <c:pt idx="14">
                  <c:v>7.8314285714285711E-2</c:v>
                </c:pt>
                <c:pt idx="15">
                  <c:v>7.1719999999999992E-2</c:v>
                </c:pt>
                <c:pt idx="16">
                  <c:v>6.5514285714285719E-2</c:v>
                </c:pt>
                <c:pt idx="17">
                  <c:v>5.9645714285714288E-2</c:v>
                </c:pt>
                <c:pt idx="18">
                  <c:v>5.4519999999999992E-2</c:v>
                </c:pt>
                <c:pt idx="19">
                  <c:v>4.8748571428571419E-2</c:v>
                </c:pt>
                <c:pt idx="20">
                  <c:v>4.3377142857142864E-2</c:v>
                </c:pt>
                <c:pt idx="21">
                  <c:v>3.8817142857142856E-2</c:v>
                </c:pt>
                <c:pt idx="22">
                  <c:v>3.4239999999999993E-2</c:v>
                </c:pt>
                <c:pt idx="23">
                  <c:v>3.0177142857142847E-2</c:v>
                </c:pt>
                <c:pt idx="24">
                  <c:v>2.6697142857142846E-2</c:v>
                </c:pt>
                <c:pt idx="25">
                  <c:v>2.3365714285714278E-2</c:v>
                </c:pt>
                <c:pt idx="26">
                  <c:v>2.008571428571428E-2</c:v>
                </c:pt>
                <c:pt idx="27">
                  <c:v>1.6942857142857138E-2</c:v>
                </c:pt>
                <c:pt idx="28">
                  <c:v>1.3971428571428574E-2</c:v>
                </c:pt>
                <c:pt idx="29">
                  <c:v>1.1594285714285718E-2</c:v>
                </c:pt>
                <c:pt idx="30">
                  <c:v>9.4400000000000057E-3</c:v>
                </c:pt>
                <c:pt idx="31">
                  <c:v>7.5142857142857077E-3</c:v>
                </c:pt>
                <c:pt idx="32">
                  <c:v>6.1314285714285655E-3</c:v>
                </c:pt>
                <c:pt idx="33">
                  <c:v>5.1599999999999997E-3</c:v>
                </c:pt>
                <c:pt idx="34">
                  <c:v>4.800000000000003E-3</c:v>
                </c:pt>
                <c:pt idx="35">
                  <c:v>4.7028571428571458E-3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EF2-4C37-AB19-B8C6513ACA6A}"/>
            </c:ext>
          </c:extLst>
        </c:ser>
        <c:ser>
          <c:idx val="5"/>
          <c:order val="5"/>
          <c:tx>
            <c:strRef>
              <c:f>'[1]35 Days'!$AS$8</c:f>
              <c:strCache>
                <c:ptCount val="1"/>
                <c:pt idx="0">
                  <c:v>Mix M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'[1]35 Days'!$AT$2:$CC$2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'[1]35 Days'!$AT$8:$CC$8</c:f>
              <c:numCache>
                <c:formatCode>General</c:formatCode>
                <c:ptCount val="36"/>
                <c:pt idx="0">
                  <c:v>0.67984</c:v>
                </c:pt>
                <c:pt idx="1">
                  <c:v>0.47862857142857146</c:v>
                </c:pt>
                <c:pt idx="2">
                  <c:v>0.41055428571428576</c:v>
                </c:pt>
                <c:pt idx="3">
                  <c:v>0.34971428571428576</c:v>
                </c:pt>
                <c:pt idx="4">
                  <c:v>0.30041714285714283</c:v>
                </c:pt>
                <c:pt idx="5">
                  <c:v>0.24646857142857143</c:v>
                </c:pt>
                <c:pt idx="6">
                  <c:v>0.19297714285714285</c:v>
                </c:pt>
                <c:pt idx="7">
                  <c:v>0.15409714285714288</c:v>
                </c:pt>
                <c:pt idx="8">
                  <c:v>0.13230857142857141</c:v>
                </c:pt>
                <c:pt idx="9">
                  <c:v>0.11780571428571426</c:v>
                </c:pt>
                <c:pt idx="10">
                  <c:v>0.10733142857142856</c:v>
                </c:pt>
                <c:pt idx="11">
                  <c:v>9.8314285714285715E-2</c:v>
                </c:pt>
                <c:pt idx="12">
                  <c:v>9.0137142857142846E-2</c:v>
                </c:pt>
                <c:pt idx="13">
                  <c:v>8.2834285714285708E-2</c:v>
                </c:pt>
                <c:pt idx="14">
                  <c:v>7.6245714285714306E-2</c:v>
                </c:pt>
                <c:pt idx="15">
                  <c:v>6.9194285714285722E-2</c:v>
                </c:pt>
                <c:pt idx="16">
                  <c:v>6.2851428571428586E-2</c:v>
                </c:pt>
                <c:pt idx="17">
                  <c:v>5.7079999999999985E-2</c:v>
                </c:pt>
                <c:pt idx="18">
                  <c:v>5.198285714285715E-2</c:v>
                </c:pt>
                <c:pt idx="19">
                  <c:v>4.7125714285714299E-2</c:v>
                </c:pt>
                <c:pt idx="20">
                  <c:v>4.2017142857142864E-2</c:v>
                </c:pt>
                <c:pt idx="21">
                  <c:v>3.7542857142857169E-2</c:v>
                </c:pt>
                <c:pt idx="22">
                  <c:v>3.317142857142856E-2</c:v>
                </c:pt>
                <c:pt idx="23">
                  <c:v>2.9245714285714274E-2</c:v>
                </c:pt>
                <c:pt idx="24">
                  <c:v>2.5742857142857133E-2</c:v>
                </c:pt>
                <c:pt idx="25">
                  <c:v>2.2411428571428589E-2</c:v>
                </c:pt>
                <c:pt idx="26">
                  <c:v>1.9571428571428566E-2</c:v>
                </c:pt>
                <c:pt idx="27">
                  <c:v>1.6754285714285735E-2</c:v>
                </c:pt>
                <c:pt idx="28">
                  <c:v>1.3982857142857134E-2</c:v>
                </c:pt>
                <c:pt idx="29">
                  <c:v>1.1434285714285708E-2</c:v>
                </c:pt>
                <c:pt idx="30">
                  <c:v>9.1257142857142839E-3</c:v>
                </c:pt>
                <c:pt idx="31">
                  <c:v>7.3828571428571441E-3</c:v>
                </c:pt>
                <c:pt idx="32">
                  <c:v>6.1028571428571477E-3</c:v>
                </c:pt>
                <c:pt idx="33">
                  <c:v>5.4971428571428515E-3</c:v>
                </c:pt>
                <c:pt idx="34">
                  <c:v>5.1428571428571426E-3</c:v>
                </c:pt>
                <c:pt idx="35">
                  <c:v>5.1542857142857119E-3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EF2-4C37-AB19-B8C6513ACA6A}"/>
            </c:ext>
          </c:extLst>
        </c:ser>
        <c:ser>
          <c:idx val="6"/>
          <c:order val="6"/>
          <c:tx>
            <c:strRef>
              <c:f>'[1]35 Days'!$AS$9</c:f>
              <c:strCache>
                <c:ptCount val="1"/>
                <c:pt idx="0">
                  <c:v>Mix N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'[1]35 Days'!$AT$2:$CC$2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'[1]35 Days'!$AT$9:$CC$9</c:f>
              <c:numCache>
                <c:formatCode>General</c:formatCode>
                <c:ptCount val="36"/>
                <c:pt idx="0">
                  <c:v>0.63709142857142853</c:v>
                </c:pt>
                <c:pt idx="1">
                  <c:v>0.47034857142857139</c:v>
                </c:pt>
                <c:pt idx="2">
                  <c:v>0.40708</c:v>
                </c:pt>
                <c:pt idx="3">
                  <c:v>0.35009714285714288</c:v>
                </c:pt>
                <c:pt idx="4">
                  <c:v>0.29787428571428565</c:v>
                </c:pt>
                <c:pt idx="5">
                  <c:v>0.2436457142857143</c:v>
                </c:pt>
                <c:pt idx="6">
                  <c:v>0.19118285714285715</c:v>
                </c:pt>
                <c:pt idx="7">
                  <c:v>0.15502285714285718</c:v>
                </c:pt>
                <c:pt idx="8">
                  <c:v>0.13419428571428571</c:v>
                </c:pt>
                <c:pt idx="9">
                  <c:v>0.12016571428571429</c:v>
                </c:pt>
                <c:pt idx="10">
                  <c:v>0.10991428571428571</c:v>
                </c:pt>
                <c:pt idx="11">
                  <c:v>0.10076571428571431</c:v>
                </c:pt>
                <c:pt idx="12">
                  <c:v>9.253142857142857E-2</c:v>
                </c:pt>
                <c:pt idx="13">
                  <c:v>8.5497142857142855E-2</c:v>
                </c:pt>
                <c:pt idx="14">
                  <c:v>7.9085714285714315E-2</c:v>
                </c:pt>
                <c:pt idx="15">
                  <c:v>7.201142857142856E-2</c:v>
                </c:pt>
                <c:pt idx="16">
                  <c:v>6.5657142857142858E-2</c:v>
                </c:pt>
                <c:pt idx="17">
                  <c:v>5.9697142857142872E-2</c:v>
                </c:pt>
                <c:pt idx="18">
                  <c:v>5.4725714285714287E-2</c:v>
                </c:pt>
                <c:pt idx="19">
                  <c:v>4.9668571428571423E-2</c:v>
                </c:pt>
                <c:pt idx="20">
                  <c:v>4.4285714285714282E-2</c:v>
                </c:pt>
                <c:pt idx="21">
                  <c:v>3.9651428571428581E-2</c:v>
                </c:pt>
                <c:pt idx="22">
                  <c:v>3.5211428571428574E-2</c:v>
                </c:pt>
                <c:pt idx="23">
                  <c:v>3.1057142857142856E-2</c:v>
                </c:pt>
                <c:pt idx="24">
                  <c:v>2.750857142857142E-2</c:v>
                </c:pt>
                <c:pt idx="25">
                  <c:v>2.4011428571428579E-2</c:v>
                </c:pt>
                <c:pt idx="26">
                  <c:v>2.0805714285714282E-2</c:v>
                </c:pt>
                <c:pt idx="27">
                  <c:v>1.7834285714285719E-2</c:v>
                </c:pt>
                <c:pt idx="28">
                  <c:v>1.4971428571428566E-2</c:v>
                </c:pt>
                <c:pt idx="29">
                  <c:v>1.2405714285714291E-2</c:v>
                </c:pt>
                <c:pt idx="30">
                  <c:v>1.0148571428571423E-2</c:v>
                </c:pt>
                <c:pt idx="31">
                  <c:v>8.365714285714294E-3</c:v>
                </c:pt>
                <c:pt idx="32">
                  <c:v>7.1485714285714234E-3</c:v>
                </c:pt>
                <c:pt idx="33">
                  <c:v>6.4342857142857092E-3</c:v>
                </c:pt>
                <c:pt idx="34">
                  <c:v>5.8857142857142927E-3</c:v>
                </c:pt>
                <c:pt idx="35">
                  <c:v>5.6285714285714411E-3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EF2-4C37-AB19-B8C6513AC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008288"/>
        <c:axId val="240008680"/>
      </c:scatterChart>
      <c:valAx>
        <c:axId val="24000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  <a:alpha val="97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008680"/>
        <c:crosses val="autoZero"/>
        <c:crossBetween val="midCat"/>
      </c:valAx>
      <c:valAx>
        <c:axId val="24000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Held (g/cm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008288"/>
        <c:crosses val="autoZero"/>
        <c:crossBetween val="midCat"/>
        <c:majorUnit val="5.000000000000001E-2"/>
        <c:minorUnit val="1.0000000000000002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Water Held</a:t>
            </a:r>
            <a:r>
              <a:rPr lang="en-US" baseline="0"/>
              <a:t> over 35 Days in Mixed Media Substrates with Lettuce Seedlings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'[2]35 Days'!$AS$3</c:f>
              <c:strCache>
                <c:ptCount val="1"/>
                <c:pt idx="0">
                  <c:v>Mix #9-L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'[2]35 Days'!$AT$2:$CC$2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'[2]35 Days'!$AT$3:$CC$3</c:f>
              <c:numCache>
                <c:formatCode>General</c:formatCode>
                <c:ptCount val="36"/>
                <c:pt idx="0">
                  <c:v>0.61809142857142851</c:v>
                </c:pt>
                <c:pt idx="1">
                  <c:v>0.55140571428571428</c:v>
                </c:pt>
                <c:pt idx="2">
                  <c:v>0.48200000000000004</c:v>
                </c:pt>
                <c:pt idx="3">
                  <c:v>0.41747999999999996</c:v>
                </c:pt>
                <c:pt idx="4">
                  <c:v>0.36504571428571425</c:v>
                </c:pt>
                <c:pt idx="5">
                  <c:v>0.30970285714285711</c:v>
                </c:pt>
                <c:pt idx="6">
                  <c:v>0.26038857142857141</c:v>
                </c:pt>
                <c:pt idx="7">
                  <c:v>0.22024571428571429</c:v>
                </c:pt>
                <c:pt idx="8">
                  <c:v>0.18479428571428574</c:v>
                </c:pt>
                <c:pt idx="9">
                  <c:v>0.15224571428571426</c:v>
                </c:pt>
                <c:pt idx="10">
                  <c:v>0.13005142857142854</c:v>
                </c:pt>
                <c:pt idx="11">
                  <c:v>0.11359999999999999</c:v>
                </c:pt>
                <c:pt idx="12">
                  <c:v>0.10148000000000001</c:v>
                </c:pt>
                <c:pt idx="13">
                  <c:v>9.1382857142857127E-2</c:v>
                </c:pt>
                <c:pt idx="14">
                  <c:v>8.2845714285714286E-2</c:v>
                </c:pt>
                <c:pt idx="15">
                  <c:v>7.426285714285713E-2</c:v>
                </c:pt>
                <c:pt idx="16">
                  <c:v>6.6217142857142836E-2</c:v>
                </c:pt>
                <c:pt idx="17">
                  <c:v>5.9274285714285724E-2</c:v>
                </c:pt>
                <c:pt idx="18">
                  <c:v>5.2874285714285721E-2</c:v>
                </c:pt>
                <c:pt idx="19">
                  <c:v>4.7171428571428572E-2</c:v>
                </c:pt>
                <c:pt idx="20">
                  <c:v>4.088E-2</c:v>
                </c:pt>
                <c:pt idx="21">
                  <c:v>3.6068571428571429E-2</c:v>
                </c:pt>
                <c:pt idx="22">
                  <c:v>3.1217142857142853E-2</c:v>
                </c:pt>
                <c:pt idx="23">
                  <c:v>2.7234285714285711E-2</c:v>
                </c:pt>
                <c:pt idx="24">
                  <c:v>2.3594285714285724E-2</c:v>
                </c:pt>
                <c:pt idx="25">
                  <c:v>2.0262857142857148E-2</c:v>
                </c:pt>
                <c:pt idx="26">
                  <c:v>1.7165714285714288E-2</c:v>
                </c:pt>
                <c:pt idx="27">
                  <c:v>1.4074285714285711E-2</c:v>
                </c:pt>
                <c:pt idx="28">
                  <c:v>1.1462857142857148E-2</c:v>
                </c:pt>
                <c:pt idx="29">
                  <c:v>9.3142857142857211E-3</c:v>
                </c:pt>
                <c:pt idx="30">
                  <c:v>7.3942857142857126E-3</c:v>
                </c:pt>
                <c:pt idx="31">
                  <c:v>6.2514285714285744E-3</c:v>
                </c:pt>
                <c:pt idx="32">
                  <c:v>5.4399999999999978E-3</c:v>
                </c:pt>
                <c:pt idx="33">
                  <c:v>5.0171428571428615E-3</c:v>
                </c:pt>
                <c:pt idx="34">
                  <c:v>4.7542857142857152E-3</c:v>
                </c:pt>
                <c:pt idx="35">
                  <c:v>4.6571428571428571E-3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DE-4ED4-8768-8EE1623FC279}"/>
            </c:ext>
          </c:extLst>
        </c:ser>
        <c:ser>
          <c:idx val="1"/>
          <c:order val="1"/>
          <c:tx>
            <c:strRef>
              <c:f>'[2]35 Days'!$AS$4</c:f>
              <c:strCache>
                <c:ptCount val="1"/>
                <c:pt idx="0">
                  <c:v>Mix I-L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'[2]35 Days'!$AT$2:$CC$2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'[2]35 Days'!$AT$4:$CC$4</c:f>
              <c:numCache>
                <c:formatCode>General</c:formatCode>
                <c:ptCount val="36"/>
                <c:pt idx="0">
                  <c:v>0.62544</c:v>
                </c:pt>
                <c:pt idx="1">
                  <c:v>0.48226857142857149</c:v>
                </c:pt>
                <c:pt idx="2">
                  <c:v>0.41105714285714284</c:v>
                </c:pt>
                <c:pt idx="3">
                  <c:v>0.34944571428571425</c:v>
                </c:pt>
                <c:pt idx="4">
                  <c:v>0.30024571428571428</c:v>
                </c:pt>
                <c:pt idx="5">
                  <c:v>0.25241714285714284</c:v>
                </c:pt>
                <c:pt idx="6">
                  <c:v>0.21053142857142859</c:v>
                </c:pt>
                <c:pt idx="7">
                  <c:v>0.1741428571428571</c:v>
                </c:pt>
                <c:pt idx="8">
                  <c:v>0.14853714285714284</c:v>
                </c:pt>
                <c:pt idx="9">
                  <c:v>0.12858285714285717</c:v>
                </c:pt>
                <c:pt idx="10">
                  <c:v>0.11522857142857142</c:v>
                </c:pt>
                <c:pt idx="11">
                  <c:v>0.10407999999999999</c:v>
                </c:pt>
                <c:pt idx="12">
                  <c:v>9.4925714285714266E-2</c:v>
                </c:pt>
                <c:pt idx="13">
                  <c:v>8.6748571428571425E-2</c:v>
                </c:pt>
                <c:pt idx="14">
                  <c:v>7.9748571428571419E-2</c:v>
                </c:pt>
                <c:pt idx="15">
                  <c:v>7.1834285714285712E-2</c:v>
                </c:pt>
                <c:pt idx="16">
                  <c:v>6.4382857142857117E-2</c:v>
                </c:pt>
                <c:pt idx="17">
                  <c:v>5.7765714285714288E-2</c:v>
                </c:pt>
                <c:pt idx="18">
                  <c:v>5.1697142857142844E-2</c:v>
                </c:pt>
                <c:pt idx="19">
                  <c:v>4.5822857142857137E-2</c:v>
                </c:pt>
                <c:pt idx="20">
                  <c:v>3.9457142857142857E-2</c:v>
                </c:pt>
                <c:pt idx="21">
                  <c:v>3.4548571428571415E-2</c:v>
                </c:pt>
                <c:pt idx="22">
                  <c:v>2.9559999999999996E-2</c:v>
                </c:pt>
                <c:pt idx="23">
                  <c:v>2.5399999999999999E-2</c:v>
                </c:pt>
                <c:pt idx="24">
                  <c:v>2.1651428571428571E-2</c:v>
                </c:pt>
                <c:pt idx="25">
                  <c:v>1.8371428571428566E-2</c:v>
                </c:pt>
                <c:pt idx="26">
                  <c:v>1.5411428571428572E-2</c:v>
                </c:pt>
                <c:pt idx="27">
                  <c:v>1.2331428571428563E-2</c:v>
                </c:pt>
                <c:pt idx="28">
                  <c:v>9.8571428571428577E-3</c:v>
                </c:pt>
                <c:pt idx="29">
                  <c:v>7.9485714285714194E-3</c:v>
                </c:pt>
                <c:pt idx="30">
                  <c:v>6.3542857142857099E-3</c:v>
                </c:pt>
                <c:pt idx="31">
                  <c:v>5.3599999999999976E-3</c:v>
                </c:pt>
                <c:pt idx="32">
                  <c:v>4.7599999999999986E-3</c:v>
                </c:pt>
                <c:pt idx="33">
                  <c:v>4.4685714285714337E-3</c:v>
                </c:pt>
                <c:pt idx="34">
                  <c:v>4.1999999999999971E-3</c:v>
                </c:pt>
                <c:pt idx="35">
                  <c:v>4.1314285714285654E-3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DE-4ED4-8768-8EE1623FC279}"/>
            </c:ext>
          </c:extLst>
        </c:ser>
        <c:ser>
          <c:idx val="2"/>
          <c:order val="2"/>
          <c:tx>
            <c:strRef>
              <c:f>'[2]35 Days'!$AS$5</c:f>
              <c:strCache>
                <c:ptCount val="1"/>
                <c:pt idx="0">
                  <c:v>Mix J-L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'[2]35 Days'!$AT$2:$CC$2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'[2]35 Days'!$AT$5:$CC$5</c:f>
              <c:numCache>
                <c:formatCode>General</c:formatCode>
                <c:ptCount val="36"/>
                <c:pt idx="0">
                  <c:v>0.64772571428571424</c:v>
                </c:pt>
                <c:pt idx="1">
                  <c:v>0.45989142857142856</c:v>
                </c:pt>
                <c:pt idx="2">
                  <c:v>0.39565142857142854</c:v>
                </c:pt>
                <c:pt idx="3">
                  <c:v>0.3329542857142857</c:v>
                </c:pt>
                <c:pt idx="4">
                  <c:v>0.27822285714285711</c:v>
                </c:pt>
                <c:pt idx="5">
                  <c:v>0.23715999999999998</c:v>
                </c:pt>
                <c:pt idx="6">
                  <c:v>0.18945142857142855</c:v>
                </c:pt>
                <c:pt idx="7">
                  <c:v>0.15570285714285712</c:v>
                </c:pt>
                <c:pt idx="8">
                  <c:v>0.13049714285714287</c:v>
                </c:pt>
                <c:pt idx="9">
                  <c:v>0.11338285714285716</c:v>
                </c:pt>
                <c:pt idx="10">
                  <c:v>0.10205714285714285</c:v>
                </c:pt>
                <c:pt idx="11">
                  <c:v>9.1840000000000005E-2</c:v>
                </c:pt>
                <c:pt idx="12">
                  <c:v>8.3542857142857155E-2</c:v>
                </c:pt>
                <c:pt idx="13">
                  <c:v>7.6079999999999995E-2</c:v>
                </c:pt>
                <c:pt idx="14">
                  <c:v>6.9337142857142847E-2</c:v>
                </c:pt>
                <c:pt idx="15">
                  <c:v>6.2005714285714289E-2</c:v>
                </c:pt>
                <c:pt idx="16">
                  <c:v>5.4845714285714289E-2</c:v>
                </c:pt>
                <c:pt idx="17">
                  <c:v>4.8405714285714288E-2</c:v>
                </c:pt>
                <c:pt idx="18">
                  <c:v>4.2845714285714286E-2</c:v>
                </c:pt>
                <c:pt idx="19">
                  <c:v>3.7520000000000012E-2</c:v>
                </c:pt>
                <c:pt idx="20">
                  <c:v>3.2285714285714286E-2</c:v>
                </c:pt>
                <c:pt idx="21">
                  <c:v>2.7748571428571421E-2</c:v>
                </c:pt>
                <c:pt idx="22">
                  <c:v>2.3222857142857146E-2</c:v>
                </c:pt>
                <c:pt idx="23">
                  <c:v>1.9451428571428574E-2</c:v>
                </c:pt>
                <c:pt idx="24">
                  <c:v>1.6142857142857143E-2</c:v>
                </c:pt>
                <c:pt idx="25">
                  <c:v>1.3114285714285722E-2</c:v>
                </c:pt>
                <c:pt idx="26">
                  <c:v>1.0439999999999989E-2</c:v>
                </c:pt>
                <c:pt idx="27">
                  <c:v>8.097142857142867E-3</c:v>
                </c:pt>
                <c:pt idx="28">
                  <c:v>6.2742857142857166E-3</c:v>
                </c:pt>
                <c:pt idx="29">
                  <c:v>5.0742857142857117E-3</c:v>
                </c:pt>
                <c:pt idx="30">
                  <c:v>4.5428571428571445E-3</c:v>
                </c:pt>
                <c:pt idx="31">
                  <c:v>4.4514285714285671E-3</c:v>
                </c:pt>
                <c:pt idx="32">
                  <c:v>4.4342857142857179E-3</c:v>
                </c:pt>
                <c:pt idx="33">
                  <c:v>4.3885714285714326E-3</c:v>
                </c:pt>
                <c:pt idx="34">
                  <c:v>4.2514285714285623E-3</c:v>
                </c:pt>
                <c:pt idx="35">
                  <c:v>4.2571428571428586E-3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DE-4ED4-8768-8EE1623FC279}"/>
            </c:ext>
          </c:extLst>
        </c:ser>
        <c:ser>
          <c:idx val="3"/>
          <c:order val="3"/>
          <c:tx>
            <c:strRef>
              <c:f>'[2]35 Days'!$AS$6</c:f>
              <c:strCache>
                <c:ptCount val="1"/>
                <c:pt idx="0">
                  <c:v>Mix K-L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'[2]35 Days'!$AT$2:$CC$2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'[2]35 Days'!$AT$6:$CC$6</c:f>
              <c:numCache>
                <c:formatCode>General</c:formatCode>
                <c:ptCount val="36"/>
                <c:pt idx="0">
                  <c:v>0.66004999999999991</c:v>
                </c:pt>
                <c:pt idx="1">
                  <c:v>0.46978571428571431</c:v>
                </c:pt>
                <c:pt idx="2">
                  <c:v>0.40953571428571428</c:v>
                </c:pt>
                <c:pt idx="3">
                  <c:v>0.35160714285714284</c:v>
                </c:pt>
                <c:pt idx="4">
                  <c:v>0.29218571428571433</c:v>
                </c:pt>
                <c:pt idx="5">
                  <c:v>0.24722857142857144</c:v>
                </c:pt>
                <c:pt idx="6">
                  <c:v>0.20690714285714287</c:v>
                </c:pt>
                <c:pt idx="7">
                  <c:v>0.17119285714285717</c:v>
                </c:pt>
                <c:pt idx="8">
                  <c:v>0.14360000000000001</c:v>
                </c:pt>
                <c:pt idx="9">
                  <c:v>0.12487142857142856</c:v>
                </c:pt>
                <c:pt idx="10">
                  <c:v>0.11212857142857141</c:v>
                </c:pt>
                <c:pt idx="11">
                  <c:v>0.10117857142857142</c:v>
                </c:pt>
                <c:pt idx="12">
                  <c:v>9.2257142857142857E-2</c:v>
                </c:pt>
                <c:pt idx="13">
                  <c:v>8.4221428571428558E-2</c:v>
                </c:pt>
                <c:pt idx="14">
                  <c:v>7.6771428571428574E-2</c:v>
                </c:pt>
                <c:pt idx="15">
                  <c:v>6.9228571428571417E-2</c:v>
                </c:pt>
                <c:pt idx="16">
                  <c:v>6.1678571428571423E-2</c:v>
                </c:pt>
                <c:pt idx="17">
                  <c:v>5.486428571428572E-2</c:v>
                </c:pt>
                <c:pt idx="18">
                  <c:v>4.8907142857142871E-2</c:v>
                </c:pt>
                <c:pt idx="19">
                  <c:v>4.3342857142857134E-2</c:v>
                </c:pt>
                <c:pt idx="20">
                  <c:v>3.7728571428571431E-2</c:v>
                </c:pt>
                <c:pt idx="21">
                  <c:v>3.2557142857142854E-2</c:v>
                </c:pt>
                <c:pt idx="22">
                  <c:v>2.7635714285714284E-2</c:v>
                </c:pt>
                <c:pt idx="23">
                  <c:v>2.3442857142857137E-2</c:v>
                </c:pt>
                <c:pt idx="24">
                  <c:v>1.9914285714285711E-2</c:v>
                </c:pt>
                <c:pt idx="25">
                  <c:v>1.6478571428571436E-2</c:v>
                </c:pt>
                <c:pt idx="26">
                  <c:v>1.3478571428571432E-2</c:v>
                </c:pt>
                <c:pt idx="27">
                  <c:v>1.0914285714285725E-2</c:v>
                </c:pt>
                <c:pt idx="28">
                  <c:v>8.5785714285714215E-3</c:v>
                </c:pt>
                <c:pt idx="29">
                  <c:v>6.7214285714285692E-3</c:v>
                </c:pt>
                <c:pt idx="30">
                  <c:v>5.4928571428571413E-3</c:v>
                </c:pt>
                <c:pt idx="31">
                  <c:v>4.8785714285714274E-3</c:v>
                </c:pt>
                <c:pt idx="32">
                  <c:v>4.5999999999999982E-3</c:v>
                </c:pt>
                <c:pt idx="33">
                  <c:v>4.5285714285714304E-3</c:v>
                </c:pt>
                <c:pt idx="34">
                  <c:v>4.442857142857152E-3</c:v>
                </c:pt>
                <c:pt idx="35">
                  <c:v>4.4714285714285654E-3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EDE-4ED4-8768-8EE1623FC279}"/>
            </c:ext>
          </c:extLst>
        </c:ser>
        <c:ser>
          <c:idx val="4"/>
          <c:order val="4"/>
          <c:tx>
            <c:strRef>
              <c:f>'[2]35 Days'!$AS$7</c:f>
              <c:strCache>
                <c:ptCount val="1"/>
                <c:pt idx="0">
                  <c:v>Mix L-L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'[2]35 Days'!$AT$2:$CC$2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'[2]35 Days'!$AT$7:$CC$7</c:f>
              <c:numCache>
                <c:formatCode>General</c:formatCode>
                <c:ptCount val="36"/>
                <c:pt idx="0">
                  <c:v>0.62140952380952375</c:v>
                </c:pt>
                <c:pt idx="1">
                  <c:v>0.46041904761904767</c:v>
                </c:pt>
                <c:pt idx="2">
                  <c:v>0.40123809523809534</c:v>
                </c:pt>
                <c:pt idx="3">
                  <c:v>0.34830476190476189</c:v>
                </c:pt>
                <c:pt idx="4">
                  <c:v>0.29385714285714282</c:v>
                </c:pt>
                <c:pt idx="5">
                  <c:v>0.24588571428571429</c:v>
                </c:pt>
                <c:pt idx="6">
                  <c:v>0.20019047619047617</c:v>
                </c:pt>
                <c:pt idx="7">
                  <c:v>0.16329523809523808</c:v>
                </c:pt>
                <c:pt idx="8">
                  <c:v>0.13791428571428574</c:v>
                </c:pt>
                <c:pt idx="9">
                  <c:v>0.12162857142857143</c:v>
                </c:pt>
                <c:pt idx="10">
                  <c:v>0.10995238095238095</c:v>
                </c:pt>
                <c:pt idx="11">
                  <c:v>9.9980952380952393E-2</c:v>
                </c:pt>
                <c:pt idx="12">
                  <c:v>9.1561904761904775E-2</c:v>
                </c:pt>
                <c:pt idx="13">
                  <c:v>8.3542857142857141E-2</c:v>
                </c:pt>
                <c:pt idx="14">
                  <c:v>7.5666666666666674E-2</c:v>
                </c:pt>
                <c:pt idx="15">
                  <c:v>6.7819047619047626E-2</c:v>
                </c:pt>
                <c:pt idx="16">
                  <c:v>6.0304761904761896E-2</c:v>
                </c:pt>
                <c:pt idx="17">
                  <c:v>5.3295238095238118E-2</c:v>
                </c:pt>
                <c:pt idx="18">
                  <c:v>4.7266666666666651E-2</c:v>
                </c:pt>
                <c:pt idx="19">
                  <c:v>4.1466666666666673E-2</c:v>
                </c:pt>
                <c:pt idx="20">
                  <c:v>3.5857142857142865E-2</c:v>
                </c:pt>
                <c:pt idx="21">
                  <c:v>3.0828571428571417E-2</c:v>
                </c:pt>
                <c:pt idx="22">
                  <c:v>2.5904761904761906E-2</c:v>
                </c:pt>
                <c:pt idx="23">
                  <c:v>2.1647619047619051E-2</c:v>
                </c:pt>
                <c:pt idx="24">
                  <c:v>1.8019047619047622E-2</c:v>
                </c:pt>
                <c:pt idx="25">
                  <c:v>1.4704761904761901E-2</c:v>
                </c:pt>
                <c:pt idx="26">
                  <c:v>1.1476190476190473E-2</c:v>
                </c:pt>
                <c:pt idx="27">
                  <c:v>8.790476190476194E-3</c:v>
                </c:pt>
                <c:pt idx="28">
                  <c:v>6.628571428571422E-3</c:v>
                </c:pt>
                <c:pt idx="29">
                  <c:v>5.3523809523809427E-3</c:v>
                </c:pt>
                <c:pt idx="30">
                  <c:v>4.904761904761897E-3</c:v>
                </c:pt>
                <c:pt idx="31">
                  <c:v>4.7809523809523901E-3</c:v>
                </c:pt>
                <c:pt idx="32">
                  <c:v>4.7047619047619026E-3</c:v>
                </c:pt>
                <c:pt idx="33">
                  <c:v>4.7904761904761914E-3</c:v>
                </c:pt>
                <c:pt idx="34">
                  <c:v>4.7047619047619026E-3</c:v>
                </c:pt>
                <c:pt idx="35">
                  <c:v>4.7809523809523901E-3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EDE-4ED4-8768-8EE1623FC279}"/>
            </c:ext>
          </c:extLst>
        </c:ser>
        <c:ser>
          <c:idx val="5"/>
          <c:order val="5"/>
          <c:tx>
            <c:strRef>
              <c:f>'[2]35 Days'!$AS$8</c:f>
              <c:strCache>
                <c:ptCount val="1"/>
                <c:pt idx="0">
                  <c:v>Mix M-L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'[2]35 Days'!$AT$2:$CC$2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'[2]35 Days'!$AT$8:$CC$8</c:f>
              <c:numCache>
                <c:formatCode>General</c:formatCode>
                <c:ptCount val="36"/>
                <c:pt idx="0">
                  <c:v>0.65593714285714277</c:v>
                </c:pt>
                <c:pt idx="1">
                  <c:v>0.46793714285714288</c:v>
                </c:pt>
                <c:pt idx="2">
                  <c:v>0.40545142857142863</c:v>
                </c:pt>
                <c:pt idx="3">
                  <c:v>0.34428000000000003</c:v>
                </c:pt>
                <c:pt idx="4">
                  <c:v>0.29281142857142856</c:v>
                </c:pt>
                <c:pt idx="5">
                  <c:v>0.24253142857142854</c:v>
                </c:pt>
                <c:pt idx="6">
                  <c:v>0.19122285714285714</c:v>
                </c:pt>
                <c:pt idx="7">
                  <c:v>0.1525314285714286</c:v>
                </c:pt>
                <c:pt idx="8">
                  <c:v>0.12795428571428571</c:v>
                </c:pt>
                <c:pt idx="9">
                  <c:v>0.11157714285714282</c:v>
                </c:pt>
                <c:pt idx="10">
                  <c:v>9.9965714285714269E-2</c:v>
                </c:pt>
                <c:pt idx="11">
                  <c:v>9.0599999999999986E-2</c:v>
                </c:pt>
                <c:pt idx="12">
                  <c:v>8.2542857142857126E-2</c:v>
                </c:pt>
                <c:pt idx="13">
                  <c:v>7.5085714285714256E-2</c:v>
                </c:pt>
                <c:pt idx="14">
                  <c:v>6.7857142857142838E-2</c:v>
                </c:pt>
                <c:pt idx="15">
                  <c:v>6.0548571428571417E-2</c:v>
                </c:pt>
                <c:pt idx="16">
                  <c:v>5.3462857142857124E-2</c:v>
                </c:pt>
                <c:pt idx="17">
                  <c:v>4.7359999999999999E-2</c:v>
                </c:pt>
                <c:pt idx="18">
                  <c:v>4.1691428571428546E-2</c:v>
                </c:pt>
                <c:pt idx="19">
                  <c:v>3.6685714285714259E-2</c:v>
                </c:pt>
                <c:pt idx="20">
                  <c:v>3.1074285714285676E-2</c:v>
                </c:pt>
                <c:pt idx="21">
                  <c:v>2.6725714285714276E-2</c:v>
                </c:pt>
                <c:pt idx="22">
                  <c:v>2.2057142857142852E-2</c:v>
                </c:pt>
                <c:pt idx="23">
                  <c:v>1.825714285714284E-2</c:v>
                </c:pt>
                <c:pt idx="24">
                  <c:v>1.4874285714285691E-2</c:v>
                </c:pt>
                <c:pt idx="25">
                  <c:v>1.1977142857142844E-2</c:v>
                </c:pt>
                <c:pt idx="26">
                  <c:v>9.3542857142857091E-3</c:v>
                </c:pt>
                <c:pt idx="27">
                  <c:v>7.1599999999999928E-3</c:v>
                </c:pt>
                <c:pt idx="28">
                  <c:v>5.7485714285714137E-3</c:v>
                </c:pt>
                <c:pt idx="29">
                  <c:v>5.3257142857142661E-3</c:v>
                </c:pt>
                <c:pt idx="30">
                  <c:v>5.159999999999984E-3</c:v>
                </c:pt>
                <c:pt idx="31">
                  <c:v>5.1199999999999874E-3</c:v>
                </c:pt>
                <c:pt idx="32">
                  <c:v>5.1028571428571382E-3</c:v>
                </c:pt>
                <c:pt idx="33">
                  <c:v>5.0685714285714232E-3</c:v>
                </c:pt>
                <c:pt idx="34">
                  <c:v>4.9885714285714151E-3</c:v>
                </c:pt>
                <c:pt idx="35">
                  <c:v>5.0857142857142646E-3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EDE-4ED4-8768-8EE1623FC279}"/>
            </c:ext>
          </c:extLst>
        </c:ser>
        <c:ser>
          <c:idx val="6"/>
          <c:order val="6"/>
          <c:tx>
            <c:strRef>
              <c:f>'[2]35 Days'!$AS$9</c:f>
              <c:strCache>
                <c:ptCount val="1"/>
                <c:pt idx="0">
                  <c:v>Mix N-L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'[2]35 Days'!$AT$2:$CC$2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'[2]35 Days'!$AT$9:$CC$9</c:f>
              <c:numCache>
                <c:formatCode>General</c:formatCode>
                <c:ptCount val="36"/>
                <c:pt idx="0">
                  <c:v>0.69229714285714283</c:v>
                </c:pt>
                <c:pt idx="1">
                  <c:v>0.45682285714285714</c:v>
                </c:pt>
                <c:pt idx="2">
                  <c:v>0.39010285714285714</c:v>
                </c:pt>
                <c:pt idx="3">
                  <c:v>0.32580571428571425</c:v>
                </c:pt>
                <c:pt idx="4">
                  <c:v>0.27392</c:v>
                </c:pt>
                <c:pt idx="5">
                  <c:v>0.21733714285714284</c:v>
                </c:pt>
                <c:pt idx="6">
                  <c:v>0.17540571428571428</c:v>
                </c:pt>
                <c:pt idx="7">
                  <c:v>0.14377714285714288</c:v>
                </c:pt>
                <c:pt idx="8">
                  <c:v>0.12372000000000001</c:v>
                </c:pt>
                <c:pt idx="9">
                  <c:v>0.11007428571428571</c:v>
                </c:pt>
                <c:pt idx="10">
                  <c:v>9.9525714285714301E-2</c:v>
                </c:pt>
                <c:pt idx="11">
                  <c:v>9.0645714285714302E-2</c:v>
                </c:pt>
                <c:pt idx="12">
                  <c:v>8.2674285714285728E-2</c:v>
                </c:pt>
                <c:pt idx="13">
                  <c:v>7.527428571428571E-2</c:v>
                </c:pt>
                <c:pt idx="14">
                  <c:v>6.8028571428571424E-2</c:v>
                </c:pt>
                <c:pt idx="15">
                  <c:v>6.0811428571428572E-2</c:v>
                </c:pt>
                <c:pt idx="16">
                  <c:v>5.4280000000000016E-2</c:v>
                </c:pt>
                <c:pt idx="17">
                  <c:v>4.8217142857142868E-2</c:v>
                </c:pt>
                <c:pt idx="18">
                  <c:v>4.3148571428571439E-2</c:v>
                </c:pt>
                <c:pt idx="19">
                  <c:v>3.8542857142857143E-2</c:v>
                </c:pt>
                <c:pt idx="20">
                  <c:v>3.3262857142857143E-2</c:v>
                </c:pt>
                <c:pt idx="21">
                  <c:v>2.8897142857142864E-2</c:v>
                </c:pt>
                <c:pt idx="22">
                  <c:v>2.4502857142857125E-2</c:v>
                </c:pt>
                <c:pt idx="23">
                  <c:v>2.0811428571428564E-2</c:v>
                </c:pt>
                <c:pt idx="24">
                  <c:v>1.7594285714285712E-2</c:v>
                </c:pt>
                <c:pt idx="25">
                  <c:v>1.4668571428571453E-2</c:v>
                </c:pt>
                <c:pt idx="26">
                  <c:v>1.2160000000000001E-2</c:v>
                </c:pt>
                <c:pt idx="27">
                  <c:v>9.9600000000000036E-3</c:v>
                </c:pt>
                <c:pt idx="28">
                  <c:v>8.3771428571428712E-3</c:v>
                </c:pt>
                <c:pt idx="29">
                  <c:v>7.4057142857142742E-3</c:v>
                </c:pt>
                <c:pt idx="30">
                  <c:v>6.8742857142857147E-3</c:v>
                </c:pt>
                <c:pt idx="31">
                  <c:v>6.3828571428571528E-3</c:v>
                </c:pt>
                <c:pt idx="32">
                  <c:v>6.022857142857138E-3</c:v>
                </c:pt>
                <c:pt idx="33">
                  <c:v>5.6685714285714377E-3</c:v>
                </c:pt>
                <c:pt idx="34">
                  <c:v>5.314285714285721E-3</c:v>
                </c:pt>
                <c:pt idx="35">
                  <c:v>5.3085714285714238E-3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EDE-4ED4-8768-8EE1623FC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222672"/>
        <c:axId val="424223848"/>
      </c:scatterChart>
      <c:valAx>
        <c:axId val="42422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23848"/>
        <c:crosses val="autoZero"/>
        <c:crossBetween val="midCat"/>
      </c:valAx>
      <c:valAx>
        <c:axId val="424223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Held (g/cm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22672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Day of Wilt of Lettuce</a:t>
            </a:r>
          </a:p>
          <a:p>
            <a:pPr>
              <a:defRPr/>
            </a:pPr>
            <a:r>
              <a:rPr lang="en-US" baseline="0"/>
              <a:t>in Different Media Mixtures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[3]Sheet1!$J$3</c:f>
              <c:strCache>
                <c:ptCount val="1"/>
                <c:pt idx="0">
                  <c:v>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[3]Sheet1!$I$4:$I$10</c:f>
              <c:strCache>
                <c:ptCount val="7"/>
                <c:pt idx="0">
                  <c:v>9</c:v>
                </c:pt>
                <c:pt idx="1">
                  <c:v>I</c:v>
                </c:pt>
                <c:pt idx="2">
                  <c:v>J</c:v>
                </c:pt>
                <c:pt idx="3">
                  <c:v>K</c:v>
                </c:pt>
                <c:pt idx="4">
                  <c:v>L</c:v>
                </c:pt>
                <c:pt idx="5">
                  <c:v>M</c:v>
                </c:pt>
                <c:pt idx="6">
                  <c:v>N</c:v>
                </c:pt>
              </c:strCache>
            </c:strRef>
          </c:cat>
          <c:val>
            <c:numRef>
              <c:f>[3]Sheet1!$J$4:$J$10</c:f>
              <c:numCache>
                <c:formatCode>General</c:formatCode>
                <c:ptCount val="7"/>
                <c:pt idx="0">
                  <c:v>29.416666666666668</c:v>
                </c:pt>
                <c:pt idx="1">
                  <c:v>30.666666666666668</c:v>
                </c:pt>
                <c:pt idx="2">
                  <c:v>29.666666666666668</c:v>
                </c:pt>
                <c:pt idx="3">
                  <c:v>30.307692307692307</c:v>
                </c:pt>
                <c:pt idx="4">
                  <c:v>30</c:v>
                </c:pt>
                <c:pt idx="5">
                  <c:v>29.23076923076923</c:v>
                </c:pt>
                <c:pt idx="6">
                  <c:v>27.7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A-4744-88A8-23786A34D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2866040"/>
        <c:axId val="8016024"/>
      </c:barChart>
      <c:catAx>
        <c:axId val="302866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6024"/>
        <c:crosses val="autoZero"/>
        <c:auto val="1"/>
        <c:lblAlgn val="ctr"/>
        <c:lblOffset val="100"/>
        <c:noMultiLvlLbl val="0"/>
      </c:catAx>
      <c:valAx>
        <c:axId val="801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 of</a:t>
                </a:r>
                <a:r>
                  <a:rPr lang="en-US" baseline="0"/>
                  <a:t> Wilt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866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'Mixture DW, WW, WH, WR'!#REF!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'Mixture DW, WW, WH, WR'!#REF!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'Mixture DW, WW, WH, WR'!#REF!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CA1-43E4-AFE9-DBBA6C4C301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'Mixture DW, WW, WH, WR'!#REF!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'Mixture DW, WW, WH, WR'!#REF!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'Mixture DW, WW, WH, WR'!#REF!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CA1-43E4-AFE9-DBBA6C4C3014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'Mixture DW, WW, WH, WR'!#REF!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'Mixture DW, WW, WH, WR'!#REF!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'Mixture DW, WW, WH, WR'!#REF!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CA1-43E4-AFE9-DBBA6C4C3014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'Mixture DW, WW, WH, WR'!#REF!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'Mixture DW, WW, WH, WR'!#REF!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'Mixture DW, WW, WH, WR'!#REF!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CA1-43E4-AFE9-DBBA6C4C3014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'Mixture DW, WW, WH, WR'!#REF!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'Mixture DW, WW, WH, WR'!#REF!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'Mixture DW, WW, WH, WR'!#REF!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CA1-43E4-AFE9-DBBA6C4C3014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'Mixture DW, WW, WH, WR'!#REF!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'Mixture DW, WW, WH, WR'!#REF!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'Mixture DW, WW, WH, WR'!#REF!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FCA1-43E4-AFE9-DBBA6C4C3014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66FF"/>
              </a:solidFill>
              <a:ln w="9525">
                <a:solidFill>
                  <a:srgbClr val="FF66FF"/>
                </a:solidFill>
              </a:ln>
              <a:effectLst/>
            </c:spPr>
          </c:marker>
          <c:val>
            <c:numRef>
              <c:f>'Mixture DW, WW, WH, WR'!#REF!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'Mixture DW, WW, WH, WR'!#REF!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'Mixture DW, WW, WH, WR'!#REF!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FCA1-43E4-AFE9-DBBA6C4C3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437592"/>
        <c:axId val="716434312"/>
      </c:radarChart>
      <c:catAx>
        <c:axId val="71643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16434312"/>
        <c:crosses val="autoZero"/>
        <c:auto val="1"/>
        <c:lblAlgn val="ctr"/>
        <c:lblOffset val="100"/>
        <c:noMultiLvlLbl val="0"/>
      </c:catAx>
      <c:valAx>
        <c:axId val="7164343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16437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29</xdr:row>
      <xdr:rowOff>12698</xdr:rowOff>
    </xdr:from>
    <xdr:to>
      <xdr:col>29</xdr:col>
      <xdr:colOff>8466</xdr:colOff>
      <xdr:row>45</xdr:row>
      <xdr:rowOff>16933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0</xdr:colOff>
      <xdr:row>57</xdr:row>
      <xdr:rowOff>1</xdr:rowOff>
    </xdr:from>
    <xdr:to>
      <xdr:col>29</xdr:col>
      <xdr:colOff>2</xdr:colOff>
      <xdr:row>79</xdr:row>
      <xdr:rowOff>16934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0</xdr:colOff>
      <xdr:row>100</xdr:row>
      <xdr:rowOff>0</xdr:rowOff>
    </xdr:from>
    <xdr:to>
      <xdr:col>29</xdr:col>
      <xdr:colOff>8468</xdr:colOff>
      <xdr:row>122</xdr:row>
      <xdr:rowOff>16933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0</xdr:colOff>
      <xdr:row>134</xdr:row>
      <xdr:rowOff>0</xdr:rowOff>
    </xdr:from>
    <xdr:to>
      <xdr:col>29</xdr:col>
      <xdr:colOff>8468</xdr:colOff>
      <xdr:row>156</xdr:row>
      <xdr:rowOff>16932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48683</xdr:colOff>
      <xdr:row>1</xdr:row>
      <xdr:rowOff>31749</xdr:rowOff>
    </xdr:from>
    <xdr:to>
      <xdr:col>94</xdr:col>
      <xdr:colOff>31750</xdr:colOff>
      <xdr:row>26</xdr:row>
      <xdr:rowOff>137583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B6E339-B805-48D0-84FE-7CADE558B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606879</xdr:colOff>
      <xdr:row>0</xdr:row>
      <xdr:rowOff>187778</xdr:rowOff>
    </xdr:from>
    <xdr:to>
      <xdr:col>95</xdr:col>
      <xdr:colOff>1</xdr:colOff>
      <xdr:row>26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828CA6-A4DF-4662-B081-75E22ECF11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15</xdr:row>
      <xdr:rowOff>186267</xdr:rowOff>
    </xdr:from>
    <xdr:to>
      <xdr:col>8</xdr:col>
      <xdr:colOff>1</xdr:colOff>
      <xdr:row>32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BCDC2D-5E88-4A01-B9B1-B61CD000BF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38</xdr:row>
      <xdr:rowOff>186266</xdr:rowOff>
    </xdr:from>
    <xdr:to>
      <xdr:col>39</xdr:col>
      <xdr:colOff>25400</xdr:colOff>
      <xdr:row>56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ce&#8217;s%20Files/EPA/35_Day_Media_Only_DeSant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ce&#8217;s%20Files/EPA/35_Day_Lettuce_DeSant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race&#8217;s%20Files/EPA/Wilting_DeSan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 Days"/>
      <sheetName val="Water Holding Capacity"/>
    </sheetNames>
    <sheetDataSet>
      <sheetData sheetId="0">
        <row r="2">
          <cell r="AT2">
            <v>0</v>
          </cell>
          <cell r="AU2">
            <v>1</v>
          </cell>
          <cell r="AV2">
            <v>2</v>
          </cell>
          <cell r="AW2">
            <v>3</v>
          </cell>
          <cell r="AX2">
            <v>4</v>
          </cell>
          <cell r="AY2">
            <v>5</v>
          </cell>
          <cell r="AZ2">
            <v>6</v>
          </cell>
          <cell r="BA2">
            <v>7</v>
          </cell>
          <cell r="BB2">
            <v>8</v>
          </cell>
          <cell r="BC2">
            <v>9</v>
          </cell>
          <cell r="BD2">
            <v>10</v>
          </cell>
          <cell r="BE2">
            <v>11</v>
          </cell>
          <cell r="BF2">
            <v>12</v>
          </cell>
          <cell r="BG2">
            <v>13</v>
          </cell>
          <cell r="BH2">
            <v>14</v>
          </cell>
          <cell r="BI2">
            <v>15</v>
          </cell>
          <cell r="BJ2">
            <v>16</v>
          </cell>
          <cell r="BK2">
            <v>17</v>
          </cell>
          <cell r="BL2">
            <v>18</v>
          </cell>
          <cell r="BM2">
            <v>19</v>
          </cell>
          <cell r="BN2">
            <v>20</v>
          </cell>
          <cell r="BO2">
            <v>21</v>
          </cell>
          <cell r="BP2">
            <v>22</v>
          </cell>
          <cell r="BQ2">
            <v>23</v>
          </cell>
          <cell r="BR2">
            <v>24</v>
          </cell>
          <cell r="BS2">
            <v>25</v>
          </cell>
          <cell r="BT2">
            <v>26</v>
          </cell>
          <cell r="BU2">
            <v>27</v>
          </cell>
          <cell r="BV2">
            <v>28</v>
          </cell>
          <cell r="BW2">
            <v>29</v>
          </cell>
          <cell r="BX2">
            <v>30</v>
          </cell>
          <cell r="BY2">
            <v>31</v>
          </cell>
          <cell r="BZ2">
            <v>32</v>
          </cell>
          <cell r="CA2">
            <v>33</v>
          </cell>
          <cell r="CB2">
            <v>34</v>
          </cell>
          <cell r="CC2">
            <v>35</v>
          </cell>
        </row>
        <row r="3">
          <cell r="AS3" t="str">
            <v>Mix #9</v>
          </cell>
          <cell r="AT3">
            <v>0.66914857142857143</v>
          </cell>
          <cell r="AU3">
            <v>0.54557714285714287</v>
          </cell>
          <cell r="AV3">
            <v>0.48236571428571429</v>
          </cell>
          <cell r="AW3">
            <v>0.42171999999999998</v>
          </cell>
          <cell r="AX3">
            <v>0.36722285714285713</v>
          </cell>
          <cell r="AY3">
            <v>0.31634857142857142</v>
          </cell>
          <cell r="AZ3">
            <v>0.27113714285714285</v>
          </cell>
          <cell r="BA3">
            <v>0.22756000000000004</v>
          </cell>
          <cell r="BB3">
            <v>0.19151428571428569</v>
          </cell>
          <cell r="BC3">
            <v>0.16214285714285714</v>
          </cell>
          <cell r="BD3">
            <v>0.14091428571428571</v>
          </cell>
          <cell r="BE3">
            <v>0.12519428571428573</v>
          </cell>
          <cell r="BF3">
            <v>0.11381142857142856</v>
          </cell>
          <cell r="BG3">
            <v>0.10340571428571428</v>
          </cell>
          <cell r="BH3">
            <v>9.4479999999999995E-2</v>
          </cell>
          <cell r="BI3">
            <v>8.640571428571428E-2</v>
          </cell>
          <cell r="BJ3">
            <v>7.9125714285714285E-2</v>
          </cell>
          <cell r="BK3">
            <v>7.2457142857142859E-2</v>
          </cell>
          <cell r="BL3">
            <v>6.6828571428571432E-2</v>
          </cell>
          <cell r="BM3">
            <v>6.1217142857142845E-2</v>
          </cell>
          <cell r="BN3">
            <v>5.5217142857142854E-2</v>
          </cell>
          <cell r="BO3">
            <v>5.047999999999999E-2</v>
          </cell>
          <cell r="BP3">
            <v>4.5605714285714284E-2</v>
          </cell>
          <cell r="BQ3">
            <v>4.1200000000000001E-2</v>
          </cell>
          <cell r="BR3">
            <v>3.7479999999999992E-2</v>
          </cell>
          <cell r="BS3">
            <v>3.366285714285714E-2</v>
          </cell>
          <cell r="BT3">
            <v>3.0279999999999994E-2</v>
          </cell>
          <cell r="BU3">
            <v>2.6731428571428573E-2</v>
          </cell>
          <cell r="BV3">
            <v>2.3274285714285709E-2</v>
          </cell>
          <cell r="BW3">
            <v>2.0537142857142858E-2</v>
          </cell>
          <cell r="BX3">
            <v>1.7674285714285712E-2</v>
          </cell>
          <cell r="BY3">
            <v>1.5268571428571426E-2</v>
          </cell>
          <cell r="BZ3">
            <v>1.2782857142857148E-2</v>
          </cell>
          <cell r="CA3">
            <v>1.076E-2</v>
          </cell>
          <cell r="CB3">
            <v>8.3942857142857118E-3</v>
          </cell>
          <cell r="CC3">
            <v>6.6685714285714291E-3</v>
          </cell>
        </row>
        <row r="4">
          <cell r="AS4" t="str">
            <v>Mix I</v>
          </cell>
          <cell r="AT4">
            <v>0.64164571428571437</v>
          </cell>
          <cell r="AU4">
            <v>0.49886285714285716</v>
          </cell>
          <cell r="AV4">
            <v>0.44245714285714294</v>
          </cell>
          <cell r="AW4">
            <v>0.38217714285714288</v>
          </cell>
          <cell r="AX4">
            <v>0.32574857142857139</v>
          </cell>
          <cell r="AY4">
            <v>0.28158285714285713</v>
          </cell>
          <cell r="AZ4">
            <v>0.23525142857142858</v>
          </cell>
          <cell r="BA4">
            <v>0.19513142857142859</v>
          </cell>
          <cell r="BB4">
            <v>0.16191428571428573</v>
          </cell>
          <cell r="BC4">
            <v>0.1388742857142857</v>
          </cell>
          <cell r="BD4">
            <v>0.12358857142857142</v>
          </cell>
          <cell r="BE4">
            <v>0.11150285714285715</v>
          </cell>
          <cell r="BF4">
            <v>0.10261142857142858</v>
          </cell>
          <cell r="BG4">
            <v>9.4280000000000003E-2</v>
          </cell>
          <cell r="BH4">
            <v>8.6771428571428583E-2</v>
          </cell>
          <cell r="BI4">
            <v>8.0011428571428581E-2</v>
          </cell>
          <cell r="BJ4">
            <v>7.3801714285714276E-2</v>
          </cell>
          <cell r="BK4">
            <v>6.7931428571428573E-2</v>
          </cell>
          <cell r="BL4">
            <v>6.3022857142857144E-2</v>
          </cell>
          <cell r="BM4">
            <v>5.7805714285714294E-2</v>
          </cell>
          <cell r="BN4">
            <v>5.2634285714285724E-2</v>
          </cell>
          <cell r="BO4">
            <v>4.817142857142858E-2</v>
          </cell>
          <cell r="BP4">
            <v>4.3634285714285723E-2</v>
          </cell>
          <cell r="BQ4">
            <v>3.9320000000000001E-2</v>
          </cell>
          <cell r="BR4">
            <v>3.5691428571428582E-2</v>
          </cell>
          <cell r="BS4">
            <v>3.1960000000000002E-2</v>
          </cell>
          <cell r="BT4">
            <v>2.8605714285714283E-2</v>
          </cell>
          <cell r="BU4">
            <v>2.5131428571428582E-2</v>
          </cell>
          <cell r="BV4">
            <v>2.1805714285714293E-2</v>
          </cell>
          <cell r="BW4">
            <v>1.9154285714285721E-2</v>
          </cell>
          <cell r="BX4">
            <v>1.6348571428571417E-2</v>
          </cell>
          <cell r="BY4">
            <v>1.4051428571428581E-2</v>
          </cell>
          <cell r="BZ4">
            <v>1.1822857142857144E-2</v>
          </cell>
          <cell r="CA4">
            <v>1.0011428571428577E-2</v>
          </cell>
          <cell r="CB4">
            <v>8.1771428571428585E-3</v>
          </cell>
          <cell r="CC4">
            <v>6.8171428571428523E-3</v>
          </cell>
        </row>
        <row r="5">
          <cell r="AS5" t="str">
            <v>Mix J</v>
          </cell>
          <cell r="AT5">
            <v>0.69975999999999983</v>
          </cell>
          <cell r="AU5">
            <v>0.47086285714285714</v>
          </cell>
          <cell r="AV5">
            <v>0.40796571428571432</v>
          </cell>
          <cell r="AW5">
            <v>0.34451999999999999</v>
          </cell>
          <cell r="AX5">
            <v>0.29127428571428571</v>
          </cell>
          <cell r="AY5">
            <v>0.24664000000000003</v>
          </cell>
          <cell r="AZ5">
            <v>0.19962285714285716</v>
          </cell>
          <cell r="BA5">
            <v>0.1634342857142857</v>
          </cell>
          <cell r="BB5">
            <v>0.13770285714285718</v>
          </cell>
          <cell r="BC5">
            <v>0.12157142857142852</v>
          </cell>
          <cell r="BD5">
            <v>0.10999999999999999</v>
          </cell>
          <cell r="BE5">
            <v>0.10017714285714285</v>
          </cell>
          <cell r="BF5">
            <v>9.1719999999999996E-2</v>
          </cell>
          <cell r="BG5">
            <v>8.3605714285714283E-2</v>
          </cell>
          <cell r="BH5">
            <v>7.6548571428571424E-2</v>
          </cell>
          <cell r="BI5">
            <v>7.0177142857142855E-2</v>
          </cell>
          <cell r="BJ5">
            <v>6.4188571428571414E-2</v>
          </cell>
          <cell r="BK5">
            <v>5.8697142857142857E-2</v>
          </cell>
          <cell r="BL5">
            <v>5.3834285714285703E-2</v>
          </cell>
          <cell r="BM5">
            <v>4.8359999999999993E-2</v>
          </cell>
          <cell r="BN5">
            <v>4.3428571428571427E-2</v>
          </cell>
          <cell r="BO5">
            <v>3.8999999999999993E-2</v>
          </cell>
          <cell r="BP5">
            <v>3.4525714285714285E-2</v>
          </cell>
          <cell r="BQ5">
            <v>3.0628571428571415E-2</v>
          </cell>
          <cell r="BR5">
            <v>2.718857142857143E-2</v>
          </cell>
          <cell r="BS5">
            <v>2.3617142857142857E-2</v>
          </cell>
          <cell r="BT5">
            <v>2.0605714285714276E-2</v>
          </cell>
          <cell r="BU5">
            <v>1.72742857142857E-2</v>
          </cell>
          <cell r="BV5">
            <v>1.441142857142858E-2</v>
          </cell>
          <cell r="BW5">
            <v>1.1994285714285711E-2</v>
          </cell>
          <cell r="BX5">
            <v>9.6457142857142748E-3</v>
          </cell>
          <cell r="BY5">
            <v>7.7485714285714215E-3</v>
          </cell>
          <cell r="BZ5">
            <v>6.3028571428571352E-3</v>
          </cell>
          <cell r="CA5">
            <v>5.3428571428571396E-3</v>
          </cell>
          <cell r="CB5">
            <v>4.7714285714285688E-3</v>
          </cell>
          <cell r="CC5">
            <v>4.6514285714285633E-3</v>
          </cell>
        </row>
        <row r="6">
          <cell r="AS6" t="str">
            <v>Mix K</v>
          </cell>
          <cell r="AT6">
            <v>0.69294857142857136</v>
          </cell>
          <cell r="AU6">
            <v>0.48111428571428566</v>
          </cell>
          <cell r="AV6">
            <v>0.42375428571428575</v>
          </cell>
          <cell r="AW6">
            <v>0.36793142857142858</v>
          </cell>
          <cell r="AX6">
            <v>0.31793142857142859</v>
          </cell>
          <cell r="AY6">
            <v>0.26586285714285718</v>
          </cell>
          <cell r="AZ6">
            <v>0.21510857142857143</v>
          </cell>
          <cell r="BA6">
            <v>0.17096571428571425</v>
          </cell>
          <cell r="BB6">
            <v>0.14198285714285713</v>
          </cell>
          <cell r="BC6">
            <v>0.12294857142857143</v>
          </cell>
          <cell r="BD6">
            <v>0.1106742857142857</v>
          </cell>
          <cell r="BE6">
            <v>0.1005485714285714</v>
          </cell>
          <cell r="BF6">
            <v>9.1685714285714301E-2</v>
          </cell>
          <cell r="BG6">
            <v>8.3839999999999998E-2</v>
          </cell>
          <cell r="BH6">
            <v>7.7091428571428561E-2</v>
          </cell>
          <cell r="BI6">
            <v>7.0748571428571425E-2</v>
          </cell>
          <cell r="BJ6">
            <v>6.4645714285714279E-2</v>
          </cell>
          <cell r="BK6">
            <v>5.9285714285714275E-2</v>
          </cell>
          <cell r="BL6">
            <v>5.4251428571428575E-2</v>
          </cell>
          <cell r="BM6">
            <v>4.8634285714285699E-2</v>
          </cell>
          <cell r="BN6">
            <v>4.3559999999999995E-2</v>
          </cell>
          <cell r="BO6">
            <v>3.9297142857142843E-2</v>
          </cell>
          <cell r="BP6">
            <v>3.4588571428571427E-2</v>
          </cell>
          <cell r="BQ6">
            <v>3.0731428571428566E-2</v>
          </cell>
          <cell r="BR6">
            <v>2.7028571428571419E-2</v>
          </cell>
          <cell r="BS6">
            <v>2.3799999999999977E-2</v>
          </cell>
          <cell r="BT6">
            <v>2.0571428571428563E-2</v>
          </cell>
          <cell r="BU6">
            <v>1.7274285714285707E-2</v>
          </cell>
          <cell r="BV6">
            <v>1.4257142857142852E-2</v>
          </cell>
          <cell r="BW6">
            <v>1.2079999999999992E-2</v>
          </cell>
          <cell r="BX6">
            <v>1.0005714285714272E-2</v>
          </cell>
          <cell r="BY6">
            <v>8.3085714285714152E-3</v>
          </cell>
          <cell r="BZ6">
            <v>6.937142857142857E-3</v>
          </cell>
          <cell r="CA6">
            <v>5.7999999999999953E-3</v>
          </cell>
          <cell r="CB6">
            <v>5.0914285714285619E-3</v>
          </cell>
          <cell r="CC6">
            <v>4.719999999999995E-3</v>
          </cell>
        </row>
        <row r="7">
          <cell r="AS7" t="str">
            <v>Mix L</v>
          </cell>
          <cell r="AT7">
            <v>0.70845142857142862</v>
          </cell>
          <cell r="AU7">
            <v>0.47578857142857151</v>
          </cell>
          <cell r="AV7">
            <v>0.41562285714285718</v>
          </cell>
          <cell r="AW7">
            <v>0.35926857142857138</v>
          </cell>
          <cell r="AX7">
            <v>0.30455428571428567</v>
          </cell>
          <cell r="AY7">
            <v>0.25441714285714284</v>
          </cell>
          <cell r="AZ7">
            <v>0.20710857142857142</v>
          </cell>
          <cell r="BA7">
            <v>0.16861714285714285</v>
          </cell>
          <cell r="BB7">
            <v>0.14179428571428571</v>
          </cell>
          <cell r="BC7">
            <v>0.12393142857142858</v>
          </cell>
          <cell r="BD7">
            <v>0.11193714285714287</v>
          </cell>
          <cell r="BE7">
            <v>0.10166857142857141</v>
          </cell>
          <cell r="BF7">
            <v>9.2799999999999994E-2</v>
          </cell>
          <cell r="BG7">
            <v>8.5017142857142874E-2</v>
          </cell>
          <cell r="BH7">
            <v>7.8314285714285711E-2</v>
          </cell>
          <cell r="BI7">
            <v>7.1719999999999992E-2</v>
          </cell>
          <cell r="BJ7">
            <v>6.5514285714285719E-2</v>
          </cell>
          <cell r="BK7">
            <v>5.9645714285714288E-2</v>
          </cell>
          <cell r="BL7">
            <v>5.4519999999999992E-2</v>
          </cell>
          <cell r="BM7">
            <v>4.8748571428571419E-2</v>
          </cell>
          <cell r="BN7">
            <v>4.3377142857142864E-2</v>
          </cell>
          <cell r="BO7">
            <v>3.8817142857142856E-2</v>
          </cell>
          <cell r="BP7">
            <v>3.4239999999999993E-2</v>
          </cell>
          <cell r="BQ7">
            <v>3.0177142857142847E-2</v>
          </cell>
          <cell r="BR7">
            <v>2.6697142857142846E-2</v>
          </cell>
          <cell r="BS7">
            <v>2.3365714285714278E-2</v>
          </cell>
          <cell r="BT7">
            <v>2.008571428571428E-2</v>
          </cell>
          <cell r="BU7">
            <v>1.6942857142857138E-2</v>
          </cell>
          <cell r="BV7">
            <v>1.3971428571428574E-2</v>
          </cell>
          <cell r="BW7">
            <v>1.1594285714285718E-2</v>
          </cell>
          <cell r="BX7">
            <v>9.4400000000000057E-3</v>
          </cell>
          <cell r="BY7">
            <v>7.5142857142857077E-3</v>
          </cell>
          <cell r="BZ7">
            <v>6.1314285714285655E-3</v>
          </cell>
          <cell r="CA7">
            <v>5.1599999999999997E-3</v>
          </cell>
          <cell r="CB7">
            <v>4.800000000000003E-3</v>
          </cell>
          <cell r="CC7">
            <v>4.7028571428571458E-3</v>
          </cell>
        </row>
        <row r="8">
          <cell r="AS8" t="str">
            <v>Mix M</v>
          </cell>
          <cell r="AT8">
            <v>0.67984</v>
          </cell>
          <cell r="AU8">
            <v>0.47862857142857146</v>
          </cell>
          <cell r="AV8">
            <v>0.41055428571428576</v>
          </cell>
          <cell r="AW8">
            <v>0.34971428571428576</v>
          </cell>
          <cell r="AX8">
            <v>0.30041714285714283</v>
          </cell>
          <cell r="AY8">
            <v>0.24646857142857143</v>
          </cell>
          <cell r="AZ8">
            <v>0.19297714285714285</v>
          </cell>
          <cell r="BA8">
            <v>0.15409714285714288</v>
          </cell>
          <cell r="BB8">
            <v>0.13230857142857141</v>
          </cell>
          <cell r="BC8">
            <v>0.11780571428571426</v>
          </cell>
          <cell r="BD8">
            <v>0.10733142857142856</v>
          </cell>
          <cell r="BE8">
            <v>9.8314285714285715E-2</v>
          </cell>
          <cell r="BF8">
            <v>9.0137142857142846E-2</v>
          </cell>
          <cell r="BG8">
            <v>8.2834285714285708E-2</v>
          </cell>
          <cell r="BH8">
            <v>7.6245714285714306E-2</v>
          </cell>
          <cell r="BI8">
            <v>6.9194285714285722E-2</v>
          </cell>
          <cell r="BJ8">
            <v>6.2851428571428586E-2</v>
          </cell>
          <cell r="BK8">
            <v>5.7079999999999985E-2</v>
          </cell>
          <cell r="BL8">
            <v>5.198285714285715E-2</v>
          </cell>
          <cell r="BM8">
            <v>4.7125714285714299E-2</v>
          </cell>
          <cell r="BN8">
            <v>4.2017142857142864E-2</v>
          </cell>
          <cell r="BO8">
            <v>3.7542857142857169E-2</v>
          </cell>
          <cell r="BP8">
            <v>3.317142857142856E-2</v>
          </cell>
          <cell r="BQ8">
            <v>2.9245714285714274E-2</v>
          </cell>
          <cell r="BR8">
            <v>2.5742857142857133E-2</v>
          </cell>
          <cell r="BS8">
            <v>2.2411428571428589E-2</v>
          </cell>
          <cell r="BT8">
            <v>1.9571428571428566E-2</v>
          </cell>
          <cell r="BU8">
            <v>1.6754285714285735E-2</v>
          </cell>
          <cell r="BV8">
            <v>1.3982857142857134E-2</v>
          </cell>
          <cell r="BW8">
            <v>1.1434285714285708E-2</v>
          </cell>
          <cell r="BX8">
            <v>9.1257142857142839E-3</v>
          </cell>
          <cell r="BY8">
            <v>7.3828571428571441E-3</v>
          </cell>
          <cell r="BZ8">
            <v>6.1028571428571477E-3</v>
          </cell>
          <cell r="CA8">
            <v>5.4971428571428515E-3</v>
          </cell>
          <cell r="CB8">
            <v>5.1428571428571426E-3</v>
          </cell>
          <cell r="CC8">
            <v>5.1542857142857119E-3</v>
          </cell>
        </row>
        <row r="9">
          <cell r="AS9" t="str">
            <v>Mix N</v>
          </cell>
          <cell r="AT9">
            <v>0.63709142857142853</v>
          </cell>
          <cell r="AU9">
            <v>0.47034857142857139</v>
          </cell>
          <cell r="AV9">
            <v>0.40708</v>
          </cell>
          <cell r="AW9">
            <v>0.35009714285714288</v>
          </cell>
          <cell r="AX9">
            <v>0.29787428571428565</v>
          </cell>
          <cell r="AY9">
            <v>0.2436457142857143</v>
          </cell>
          <cell r="AZ9">
            <v>0.19118285714285715</v>
          </cell>
          <cell r="BA9">
            <v>0.15502285714285718</v>
          </cell>
          <cell r="BB9">
            <v>0.13419428571428571</v>
          </cell>
          <cell r="BC9">
            <v>0.12016571428571429</v>
          </cell>
          <cell r="BD9">
            <v>0.10991428571428571</v>
          </cell>
          <cell r="BE9">
            <v>0.10076571428571431</v>
          </cell>
          <cell r="BF9">
            <v>9.253142857142857E-2</v>
          </cell>
          <cell r="BG9">
            <v>8.5497142857142855E-2</v>
          </cell>
          <cell r="BH9">
            <v>7.9085714285714315E-2</v>
          </cell>
          <cell r="BI9">
            <v>7.201142857142856E-2</v>
          </cell>
          <cell r="BJ9">
            <v>6.5657142857142858E-2</v>
          </cell>
          <cell r="BK9">
            <v>5.9697142857142872E-2</v>
          </cell>
          <cell r="BL9">
            <v>5.4725714285714287E-2</v>
          </cell>
          <cell r="BM9">
            <v>4.9668571428571423E-2</v>
          </cell>
          <cell r="BN9">
            <v>4.4285714285714282E-2</v>
          </cell>
          <cell r="BO9">
            <v>3.9651428571428581E-2</v>
          </cell>
          <cell r="BP9">
            <v>3.5211428571428574E-2</v>
          </cell>
          <cell r="BQ9">
            <v>3.1057142857142856E-2</v>
          </cell>
          <cell r="BR9">
            <v>2.750857142857142E-2</v>
          </cell>
          <cell r="BS9">
            <v>2.4011428571428579E-2</v>
          </cell>
          <cell r="BT9">
            <v>2.0805714285714282E-2</v>
          </cell>
          <cell r="BU9">
            <v>1.7834285714285719E-2</v>
          </cell>
          <cell r="BV9">
            <v>1.4971428571428566E-2</v>
          </cell>
          <cell r="BW9">
            <v>1.2405714285714291E-2</v>
          </cell>
          <cell r="BX9">
            <v>1.0148571428571423E-2</v>
          </cell>
          <cell r="BY9">
            <v>8.365714285714294E-3</v>
          </cell>
          <cell r="BZ9">
            <v>7.1485714285714234E-3</v>
          </cell>
          <cell r="CA9">
            <v>6.4342857142857092E-3</v>
          </cell>
          <cell r="CB9">
            <v>5.8857142857142927E-3</v>
          </cell>
          <cell r="CC9">
            <v>5.6285714285714411E-3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 Days"/>
      <sheetName val="Water Holding Capacity"/>
    </sheetNames>
    <sheetDataSet>
      <sheetData sheetId="0">
        <row r="2">
          <cell r="AT2">
            <v>0</v>
          </cell>
          <cell r="AU2">
            <v>1</v>
          </cell>
          <cell r="AV2">
            <v>2</v>
          </cell>
          <cell r="AW2">
            <v>3</v>
          </cell>
          <cell r="AX2">
            <v>4</v>
          </cell>
          <cell r="AY2">
            <v>5</v>
          </cell>
          <cell r="AZ2">
            <v>6</v>
          </cell>
          <cell r="BA2">
            <v>7</v>
          </cell>
          <cell r="BB2">
            <v>8</v>
          </cell>
          <cell r="BC2">
            <v>9</v>
          </cell>
          <cell r="BD2">
            <v>10</v>
          </cell>
          <cell r="BE2">
            <v>11</v>
          </cell>
          <cell r="BF2">
            <v>12</v>
          </cell>
          <cell r="BG2">
            <v>13</v>
          </cell>
          <cell r="BH2">
            <v>14</v>
          </cell>
          <cell r="BI2">
            <v>15</v>
          </cell>
          <cell r="BJ2">
            <v>16</v>
          </cell>
          <cell r="BK2">
            <v>17</v>
          </cell>
          <cell r="BL2">
            <v>18</v>
          </cell>
          <cell r="BM2">
            <v>19</v>
          </cell>
          <cell r="BN2">
            <v>20</v>
          </cell>
          <cell r="BO2">
            <v>21</v>
          </cell>
          <cell r="BP2">
            <v>22</v>
          </cell>
          <cell r="BQ2">
            <v>23</v>
          </cell>
          <cell r="BR2">
            <v>24</v>
          </cell>
          <cell r="BS2">
            <v>25</v>
          </cell>
          <cell r="BT2">
            <v>26</v>
          </cell>
          <cell r="BU2">
            <v>27</v>
          </cell>
          <cell r="BV2">
            <v>28</v>
          </cell>
          <cell r="BW2">
            <v>29</v>
          </cell>
          <cell r="BX2">
            <v>30</v>
          </cell>
          <cell r="BY2">
            <v>31</v>
          </cell>
          <cell r="BZ2">
            <v>32</v>
          </cell>
          <cell r="CA2">
            <v>33</v>
          </cell>
          <cell r="CB2">
            <v>34</v>
          </cell>
          <cell r="CC2">
            <v>35</v>
          </cell>
        </row>
        <row r="3">
          <cell r="AS3" t="str">
            <v>Mix #9-L</v>
          </cell>
          <cell r="AT3">
            <v>0.61809142857142851</v>
          </cell>
          <cell r="AU3">
            <v>0.55140571428571428</v>
          </cell>
          <cell r="AV3">
            <v>0.48200000000000004</v>
          </cell>
          <cell r="AW3">
            <v>0.41747999999999996</v>
          </cell>
          <cell r="AX3">
            <v>0.36504571428571425</v>
          </cell>
          <cell r="AY3">
            <v>0.30970285714285711</v>
          </cell>
          <cell r="AZ3">
            <v>0.26038857142857141</v>
          </cell>
          <cell r="BA3">
            <v>0.22024571428571429</v>
          </cell>
          <cell r="BB3">
            <v>0.18479428571428574</v>
          </cell>
          <cell r="BC3">
            <v>0.15224571428571426</v>
          </cell>
          <cell r="BD3">
            <v>0.13005142857142854</v>
          </cell>
          <cell r="BE3">
            <v>0.11359999999999999</v>
          </cell>
          <cell r="BF3">
            <v>0.10148000000000001</v>
          </cell>
          <cell r="BG3">
            <v>9.1382857142857127E-2</v>
          </cell>
          <cell r="BH3">
            <v>8.2845714285714286E-2</v>
          </cell>
          <cell r="BI3">
            <v>7.426285714285713E-2</v>
          </cell>
          <cell r="BJ3">
            <v>6.6217142857142836E-2</v>
          </cell>
          <cell r="BK3">
            <v>5.9274285714285724E-2</v>
          </cell>
          <cell r="BL3">
            <v>5.2874285714285721E-2</v>
          </cell>
          <cell r="BM3">
            <v>4.7171428571428572E-2</v>
          </cell>
          <cell r="BN3">
            <v>4.088E-2</v>
          </cell>
          <cell r="BO3">
            <v>3.6068571428571429E-2</v>
          </cell>
          <cell r="BP3">
            <v>3.1217142857142853E-2</v>
          </cell>
          <cell r="BQ3">
            <v>2.7234285714285711E-2</v>
          </cell>
          <cell r="BR3">
            <v>2.3594285714285724E-2</v>
          </cell>
          <cell r="BS3">
            <v>2.0262857142857148E-2</v>
          </cell>
          <cell r="BT3">
            <v>1.7165714285714288E-2</v>
          </cell>
          <cell r="BU3">
            <v>1.4074285714285711E-2</v>
          </cell>
          <cell r="BV3">
            <v>1.1462857142857148E-2</v>
          </cell>
          <cell r="BW3">
            <v>9.3142857142857211E-3</v>
          </cell>
          <cell r="BX3">
            <v>7.3942857142857126E-3</v>
          </cell>
          <cell r="BY3">
            <v>6.2514285714285744E-3</v>
          </cell>
          <cell r="BZ3">
            <v>5.4399999999999978E-3</v>
          </cell>
          <cell r="CA3">
            <v>5.0171428571428615E-3</v>
          </cell>
          <cell r="CB3">
            <v>4.7542857142857152E-3</v>
          </cell>
          <cell r="CC3">
            <v>4.6571428571428571E-3</v>
          </cell>
        </row>
        <row r="4">
          <cell r="AS4" t="str">
            <v>Mix I-L</v>
          </cell>
          <cell r="AT4">
            <v>0.62544</v>
          </cell>
          <cell r="AU4">
            <v>0.48226857142857149</v>
          </cell>
          <cell r="AV4">
            <v>0.41105714285714284</v>
          </cell>
          <cell r="AW4">
            <v>0.34944571428571425</v>
          </cell>
          <cell r="AX4">
            <v>0.30024571428571428</v>
          </cell>
          <cell r="AY4">
            <v>0.25241714285714284</v>
          </cell>
          <cell r="AZ4">
            <v>0.21053142857142859</v>
          </cell>
          <cell r="BA4">
            <v>0.1741428571428571</v>
          </cell>
          <cell r="BB4">
            <v>0.14853714285714284</v>
          </cell>
          <cell r="BC4">
            <v>0.12858285714285717</v>
          </cell>
          <cell r="BD4">
            <v>0.11522857142857142</v>
          </cell>
          <cell r="BE4">
            <v>0.10407999999999999</v>
          </cell>
          <cell r="BF4">
            <v>9.4925714285714266E-2</v>
          </cell>
          <cell r="BG4">
            <v>8.6748571428571425E-2</v>
          </cell>
          <cell r="BH4">
            <v>7.9748571428571419E-2</v>
          </cell>
          <cell r="BI4">
            <v>7.1834285714285712E-2</v>
          </cell>
          <cell r="BJ4">
            <v>6.4382857142857117E-2</v>
          </cell>
          <cell r="BK4">
            <v>5.7765714285714288E-2</v>
          </cell>
          <cell r="BL4">
            <v>5.1697142857142844E-2</v>
          </cell>
          <cell r="BM4">
            <v>4.5822857142857137E-2</v>
          </cell>
          <cell r="BN4">
            <v>3.9457142857142857E-2</v>
          </cell>
          <cell r="BO4">
            <v>3.4548571428571415E-2</v>
          </cell>
          <cell r="BP4">
            <v>2.9559999999999996E-2</v>
          </cell>
          <cell r="BQ4">
            <v>2.5399999999999999E-2</v>
          </cell>
          <cell r="BR4">
            <v>2.1651428571428571E-2</v>
          </cell>
          <cell r="BS4">
            <v>1.8371428571428566E-2</v>
          </cell>
          <cell r="BT4">
            <v>1.5411428571428572E-2</v>
          </cell>
          <cell r="BU4">
            <v>1.2331428571428563E-2</v>
          </cell>
          <cell r="BV4">
            <v>9.8571428571428577E-3</v>
          </cell>
          <cell r="BW4">
            <v>7.9485714285714194E-3</v>
          </cell>
          <cell r="BX4">
            <v>6.3542857142857099E-3</v>
          </cell>
          <cell r="BY4">
            <v>5.3599999999999976E-3</v>
          </cell>
          <cell r="BZ4">
            <v>4.7599999999999986E-3</v>
          </cell>
          <cell r="CA4">
            <v>4.4685714285714337E-3</v>
          </cell>
          <cell r="CB4">
            <v>4.1999999999999971E-3</v>
          </cell>
          <cell r="CC4">
            <v>4.1314285714285654E-3</v>
          </cell>
        </row>
        <row r="5">
          <cell r="AS5" t="str">
            <v>Mix J-L</v>
          </cell>
          <cell r="AT5">
            <v>0.64772571428571424</v>
          </cell>
          <cell r="AU5">
            <v>0.45989142857142856</v>
          </cell>
          <cell r="AV5">
            <v>0.39565142857142854</v>
          </cell>
          <cell r="AW5">
            <v>0.3329542857142857</v>
          </cell>
          <cell r="AX5">
            <v>0.27822285714285711</v>
          </cell>
          <cell r="AY5">
            <v>0.23715999999999998</v>
          </cell>
          <cell r="AZ5">
            <v>0.18945142857142855</v>
          </cell>
          <cell r="BA5">
            <v>0.15570285714285712</v>
          </cell>
          <cell r="BB5">
            <v>0.13049714285714287</v>
          </cell>
          <cell r="BC5">
            <v>0.11338285714285716</v>
          </cell>
          <cell r="BD5">
            <v>0.10205714285714285</v>
          </cell>
          <cell r="BE5">
            <v>9.1840000000000005E-2</v>
          </cell>
          <cell r="BF5">
            <v>8.3542857142857155E-2</v>
          </cell>
          <cell r="BG5">
            <v>7.6079999999999995E-2</v>
          </cell>
          <cell r="BH5">
            <v>6.9337142857142847E-2</v>
          </cell>
          <cell r="BI5">
            <v>6.2005714285714289E-2</v>
          </cell>
          <cell r="BJ5">
            <v>5.4845714285714289E-2</v>
          </cell>
          <cell r="BK5">
            <v>4.8405714285714288E-2</v>
          </cell>
          <cell r="BL5">
            <v>4.2845714285714286E-2</v>
          </cell>
          <cell r="BM5">
            <v>3.7520000000000012E-2</v>
          </cell>
          <cell r="BN5">
            <v>3.2285714285714286E-2</v>
          </cell>
          <cell r="BO5">
            <v>2.7748571428571421E-2</v>
          </cell>
          <cell r="BP5">
            <v>2.3222857142857146E-2</v>
          </cell>
          <cell r="BQ5">
            <v>1.9451428571428574E-2</v>
          </cell>
          <cell r="BR5">
            <v>1.6142857142857143E-2</v>
          </cell>
          <cell r="BS5">
            <v>1.3114285714285722E-2</v>
          </cell>
          <cell r="BT5">
            <v>1.0439999999999989E-2</v>
          </cell>
          <cell r="BU5">
            <v>8.097142857142867E-3</v>
          </cell>
          <cell r="BV5">
            <v>6.2742857142857166E-3</v>
          </cell>
          <cell r="BW5">
            <v>5.0742857142857117E-3</v>
          </cell>
          <cell r="BX5">
            <v>4.5428571428571445E-3</v>
          </cell>
          <cell r="BY5">
            <v>4.4514285714285671E-3</v>
          </cell>
          <cell r="BZ5">
            <v>4.4342857142857179E-3</v>
          </cell>
          <cell r="CA5">
            <v>4.3885714285714326E-3</v>
          </cell>
          <cell r="CB5">
            <v>4.2514285714285623E-3</v>
          </cell>
          <cell r="CC5">
            <v>4.2571428571428586E-3</v>
          </cell>
        </row>
        <row r="6">
          <cell r="AS6" t="str">
            <v>Mix K-L</v>
          </cell>
          <cell r="AT6">
            <v>0.66004999999999991</v>
          </cell>
          <cell r="AU6">
            <v>0.46978571428571431</v>
          </cell>
          <cell r="AV6">
            <v>0.40953571428571428</v>
          </cell>
          <cell r="AW6">
            <v>0.35160714285714284</v>
          </cell>
          <cell r="AX6">
            <v>0.29218571428571433</v>
          </cell>
          <cell r="AY6">
            <v>0.24722857142857144</v>
          </cell>
          <cell r="AZ6">
            <v>0.20690714285714287</v>
          </cell>
          <cell r="BA6">
            <v>0.17119285714285717</v>
          </cell>
          <cell r="BB6">
            <v>0.14360000000000001</v>
          </cell>
          <cell r="BC6">
            <v>0.12487142857142856</v>
          </cell>
          <cell r="BD6">
            <v>0.11212857142857141</v>
          </cell>
          <cell r="BE6">
            <v>0.10117857142857142</v>
          </cell>
          <cell r="BF6">
            <v>9.2257142857142857E-2</v>
          </cell>
          <cell r="BG6">
            <v>8.4221428571428558E-2</v>
          </cell>
          <cell r="BH6">
            <v>7.6771428571428574E-2</v>
          </cell>
          <cell r="BI6">
            <v>6.9228571428571417E-2</v>
          </cell>
          <cell r="BJ6">
            <v>6.1678571428571423E-2</v>
          </cell>
          <cell r="BK6">
            <v>5.486428571428572E-2</v>
          </cell>
          <cell r="BL6">
            <v>4.8907142857142871E-2</v>
          </cell>
          <cell r="BM6">
            <v>4.3342857142857134E-2</v>
          </cell>
          <cell r="BN6">
            <v>3.7728571428571431E-2</v>
          </cell>
          <cell r="BO6">
            <v>3.2557142857142854E-2</v>
          </cell>
          <cell r="BP6">
            <v>2.7635714285714284E-2</v>
          </cell>
          <cell r="BQ6">
            <v>2.3442857142857137E-2</v>
          </cell>
          <cell r="BR6">
            <v>1.9914285714285711E-2</v>
          </cell>
          <cell r="BS6">
            <v>1.6478571428571436E-2</v>
          </cell>
          <cell r="BT6">
            <v>1.3478571428571432E-2</v>
          </cell>
          <cell r="BU6">
            <v>1.0914285714285725E-2</v>
          </cell>
          <cell r="BV6">
            <v>8.5785714285714215E-3</v>
          </cell>
          <cell r="BW6">
            <v>6.7214285714285692E-3</v>
          </cell>
          <cell r="BX6">
            <v>5.4928571428571413E-3</v>
          </cell>
          <cell r="BY6">
            <v>4.8785714285714274E-3</v>
          </cell>
          <cell r="BZ6">
            <v>4.5999999999999982E-3</v>
          </cell>
          <cell r="CA6">
            <v>4.5285714285714304E-3</v>
          </cell>
          <cell r="CB6">
            <v>4.442857142857152E-3</v>
          </cell>
          <cell r="CC6">
            <v>4.4714285714285654E-3</v>
          </cell>
        </row>
        <row r="7">
          <cell r="AS7" t="str">
            <v>Mix L-L</v>
          </cell>
          <cell r="AT7">
            <v>0.62140952380952375</v>
          </cell>
          <cell r="AU7">
            <v>0.46041904761904767</v>
          </cell>
          <cell r="AV7">
            <v>0.40123809523809534</v>
          </cell>
          <cell r="AW7">
            <v>0.34830476190476189</v>
          </cell>
          <cell r="AX7">
            <v>0.29385714285714282</v>
          </cell>
          <cell r="AY7">
            <v>0.24588571428571429</v>
          </cell>
          <cell r="AZ7">
            <v>0.20019047619047617</v>
          </cell>
          <cell r="BA7">
            <v>0.16329523809523808</v>
          </cell>
          <cell r="BB7">
            <v>0.13791428571428574</v>
          </cell>
          <cell r="BC7">
            <v>0.12162857142857143</v>
          </cell>
          <cell r="BD7">
            <v>0.10995238095238095</v>
          </cell>
          <cell r="BE7">
            <v>9.9980952380952393E-2</v>
          </cell>
          <cell r="BF7">
            <v>9.1561904761904775E-2</v>
          </cell>
          <cell r="BG7">
            <v>8.3542857142857141E-2</v>
          </cell>
          <cell r="BH7">
            <v>7.5666666666666674E-2</v>
          </cell>
          <cell r="BI7">
            <v>6.7819047619047626E-2</v>
          </cell>
          <cell r="BJ7">
            <v>6.0304761904761896E-2</v>
          </cell>
          <cell r="BK7">
            <v>5.3295238095238118E-2</v>
          </cell>
          <cell r="BL7">
            <v>4.7266666666666651E-2</v>
          </cell>
          <cell r="BM7">
            <v>4.1466666666666673E-2</v>
          </cell>
          <cell r="BN7">
            <v>3.5857142857142865E-2</v>
          </cell>
          <cell r="BO7">
            <v>3.0828571428571417E-2</v>
          </cell>
          <cell r="BP7">
            <v>2.5904761904761906E-2</v>
          </cell>
          <cell r="BQ7">
            <v>2.1647619047619051E-2</v>
          </cell>
          <cell r="BR7">
            <v>1.8019047619047622E-2</v>
          </cell>
          <cell r="BS7">
            <v>1.4704761904761901E-2</v>
          </cell>
          <cell r="BT7">
            <v>1.1476190476190473E-2</v>
          </cell>
          <cell r="BU7">
            <v>8.790476190476194E-3</v>
          </cell>
          <cell r="BV7">
            <v>6.628571428571422E-3</v>
          </cell>
          <cell r="BW7">
            <v>5.3523809523809427E-3</v>
          </cell>
          <cell r="BX7">
            <v>4.904761904761897E-3</v>
          </cell>
          <cell r="BY7">
            <v>4.7809523809523901E-3</v>
          </cell>
          <cell r="BZ7">
            <v>4.7047619047619026E-3</v>
          </cell>
          <cell r="CA7">
            <v>4.7904761904761914E-3</v>
          </cell>
          <cell r="CB7">
            <v>4.7047619047619026E-3</v>
          </cell>
          <cell r="CC7">
            <v>4.7809523809523901E-3</v>
          </cell>
        </row>
        <row r="8">
          <cell r="AS8" t="str">
            <v>Mix M-L</v>
          </cell>
          <cell r="AT8">
            <v>0.65593714285714277</v>
          </cell>
          <cell r="AU8">
            <v>0.46793714285714288</v>
          </cell>
          <cell r="AV8">
            <v>0.40545142857142863</v>
          </cell>
          <cell r="AW8">
            <v>0.34428000000000003</v>
          </cell>
          <cell r="AX8">
            <v>0.29281142857142856</v>
          </cell>
          <cell r="AY8">
            <v>0.24253142857142854</v>
          </cell>
          <cell r="AZ8">
            <v>0.19122285714285714</v>
          </cell>
          <cell r="BA8">
            <v>0.1525314285714286</v>
          </cell>
          <cell r="BB8">
            <v>0.12795428571428571</v>
          </cell>
          <cell r="BC8">
            <v>0.11157714285714282</v>
          </cell>
          <cell r="BD8">
            <v>9.9965714285714269E-2</v>
          </cell>
          <cell r="BE8">
            <v>9.0599999999999986E-2</v>
          </cell>
          <cell r="BF8">
            <v>8.2542857142857126E-2</v>
          </cell>
          <cell r="BG8">
            <v>7.5085714285714256E-2</v>
          </cell>
          <cell r="BH8">
            <v>6.7857142857142838E-2</v>
          </cell>
          <cell r="BI8">
            <v>6.0548571428571417E-2</v>
          </cell>
          <cell r="BJ8">
            <v>5.3462857142857124E-2</v>
          </cell>
          <cell r="BK8">
            <v>4.7359999999999999E-2</v>
          </cell>
          <cell r="BL8">
            <v>4.1691428571428546E-2</v>
          </cell>
          <cell r="BM8">
            <v>3.6685714285714259E-2</v>
          </cell>
          <cell r="BN8">
            <v>3.1074285714285676E-2</v>
          </cell>
          <cell r="BO8">
            <v>2.6725714285714276E-2</v>
          </cell>
          <cell r="BP8">
            <v>2.2057142857142852E-2</v>
          </cell>
          <cell r="BQ8">
            <v>1.825714285714284E-2</v>
          </cell>
          <cell r="BR8">
            <v>1.4874285714285691E-2</v>
          </cell>
          <cell r="BS8">
            <v>1.1977142857142844E-2</v>
          </cell>
          <cell r="BT8">
            <v>9.3542857142857091E-3</v>
          </cell>
          <cell r="BU8">
            <v>7.1599999999999928E-3</v>
          </cell>
          <cell r="BV8">
            <v>5.7485714285714137E-3</v>
          </cell>
          <cell r="BW8">
            <v>5.3257142857142661E-3</v>
          </cell>
          <cell r="BX8">
            <v>5.159999999999984E-3</v>
          </cell>
          <cell r="BY8">
            <v>5.1199999999999874E-3</v>
          </cell>
          <cell r="BZ8">
            <v>5.1028571428571382E-3</v>
          </cell>
          <cell r="CA8">
            <v>5.0685714285714232E-3</v>
          </cell>
          <cell r="CB8">
            <v>4.9885714285714151E-3</v>
          </cell>
          <cell r="CC8">
            <v>5.0857142857142646E-3</v>
          </cell>
        </row>
        <row r="9">
          <cell r="AS9" t="str">
            <v>Mix N-L</v>
          </cell>
          <cell r="AT9">
            <v>0.69229714285714283</v>
          </cell>
          <cell r="AU9">
            <v>0.45682285714285714</v>
          </cell>
          <cell r="AV9">
            <v>0.39010285714285714</v>
          </cell>
          <cell r="AW9">
            <v>0.32580571428571425</v>
          </cell>
          <cell r="AX9">
            <v>0.27392</v>
          </cell>
          <cell r="AY9">
            <v>0.21733714285714284</v>
          </cell>
          <cell r="AZ9">
            <v>0.17540571428571428</v>
          </cell>
          <cell r="BA9">
            <v>0.14377714285714288</v>
          </cell>
          <cell r="BB9">
            <v>0.12372000000000001</v>
          </cell>
          <cell r="BC9">
            <v>0.11007428571428571</v>
          </cell>
          <cell r="BD9">
            <v>9.9525714285714301E-2</v>
          </cell>
          <cell r="BE9">
            <v>9.0645714285714302E-2</v>
          </cell>
          <cell r="BF9">
            <v>8.2674285714285728E-2</v>
          </cell>
          <cell r="BG9">
            <v>7.527428571428571E-2</v>
          </cell>
          <cell r="BH9">
            <v>6.8028571428571424E-2</v>
          </cell>
          <cell r="BI9">
            <v>6.0811428571428572E-2</v>
          </cell>
          <cell r="BJ9">
            <v>5.4280000000000016E-2</v>
          </cell>
          <cell r="BK9">
            <v>4.8217142857142868E-2</v>
          </cell>
          <cell r="BL9">
            <v>4.3148571428571439E-2</v>
          </cell>
          <cell r="BM9">
            <v>3.8542857142857143E-2</v>
          </cell>
          <cell r="BN9">
            <v>3.3262857142857143E-2</v>
          </cell>
          <cell r="BO9">
            <v>2.8897142857142864E-2</v>
          </cell>
          <cell r="BP9">
            <v>2.4502857142857125E-2</v>
          </cell>
          <cell r="BQ9">
            <v>2.0811428571428564E-2</v>
          </cell>
          <cell r="BR9">
            <v>1.7594285714285712E-2</v>
          </cell>
          <cell r="BS9">
            <v>1.4668571428571453E-2</v>
          </cell>
          <cell r="BT9">
            <v>1.2160000000000001E-2</v>
          </cell>
          <cell r="BU9">
            <v>9.9600000000000036E-3</v>
          </cell>
          <cell r="BV9">
            <v>8.3771428571428712E-3</v>
          </cell>
          <cell r="BW9">
            <v>7.4057142857142742E-3</v>
          </cell>
          <cell r="BX9">
            <v>6.8742857142857147E-3</v>
          </cell>
          <cell r="BY9">
            <v>6.3828571428571528E-3</v>
          </cell>
          <cell r="BZ9">
            <v>6.022857142857138E-3</v>
          </cell>
          <cell r="CA9">
            <v>5.6685714285714377E-3</v>
          </cell>
          <cell r="CB9">
            <v>5.314285714285721E-3</v>
          </cell>
          <cell r="CC9">
            <v>5.3085714285714238E-3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J3" t="str">
            <v>Day</v>
          </cell>
        </row>
        <row r="4">
          <cell r="I4">
            <v>9</v>
          </cell>
          <cell r="J4">
            <v>29.416666666666668</v>
          </cell>
        </row>
        <row r="5">
          <cell r="I5" t="str">
            <v>I</v>
          </cell>
          <cell r="J5">
            <v>30.666666666666668</v>
          </cell>
        </row>
        <row r="6">
          <cell r="I6" t="str">
            <v>J</v>
          </cell>
          <cell r="J6">
            <v>29.666666666666668</v>
          </cell>
        </row>
        <row r="7">
          <cell r="I7" t="str">
            <v>K</v>
          </cell>
          <cell r="J7">
            <v>30.307692307692307</v>
          </cell>
        </row>
        <row r="8">
          <cell r="I8" t="str">
            <v>L</v>
          </cell>
          <cell r="J8">
            <v>30</v>
          </cell>
        </row>
        <row r="9">
          <cell r="I9" t="str">
            <v>M</v>
          </cell>
          <cell r="J9">
            <v>29.23076923076923</v>
          </cell>
        </row>
        <row r="10">
          <cell r="I10" t="str">
            <v>N</v>
          </cell>
          <cell r="J10">
            <v>27.7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77"/>
  <sheetViews>
    <sheetView zoomScaleNormal="100" workbookViewId="0">
      <pane xSplit="2" ySplit="14" topLeftCell="C15" activePane="bottomRight" state="frozen"/>
      <selection pane="topRight" activeCell="C1" sqref="C1"/>
      <selection pane="bottomLeft" activeCell="A12" sqref="A12"/>
      <selection pane="bottomRight" activeCell="T9" sqref="T9"/>
    </sheetView>
  </sheetViews>
  <sheetFormatPr defaultColWidth="9.109375" defaultRowHeight="15.35" x14ac:dyDescent="0.3"/>
  <cols>
    <col min="1" max="1" width="4.77734375" style="50" customWidth="1"/>
    <col min="2" max="2" width="2.77734375" style="35" customWidth="1"/>
    <col min="3" max="3" width="10.77734375" style="35" customWidth="1"/>
    <col min="4" max="5" width="9.77734375" style="35" customWidth="1"/>
    <col min="6" max="6" width="7.6640625" style="35" bestFit="1" customWidth="1"/>
    <col min="7" max="14" width="7.109375" style="35" bestFit="1" customWidth="1"/>
    <col min="15" max="19" width="7.5546875" style="35" bestFit="1" customWidth="1"/>
    <col min="20" max="30" width="7.5546875" style="16" customWidth="1"/>
    <col min="31" max="34" width="8.77734375" style="1" customWidth="1"/>
    <col min="35" max="35" width="5.77734375" style="1" customWidth="1"/>
    <col min="36" max="36" width="3.77734375" style="35" customWidth="1"/>
    <col min="37" max="37" width="6.33203125" style="1" customWidth="1"/>
    <col min="38" max="38" width="6.33203125" style="1" bestFit="1" customWidth="1"/>
    <col min="39" max="40" width="6.88671875" style="1" bestFit="1" customWidth="1"/>
    <col min="41" max="47" width="6.44140625" style="1" bestFit="1" customWidth="1"/>
    <col min="48" max="52" width="7.5546875" style="1" bestFit="1" customWidth="1"/>
    <col min="53" max="63" width="7.5546875" style="1" customWidth="1"/>
    <col min="64" max="16384" width="9.109375" style="1"/>
  </cols>
  <sheetData>
    <row r="1" spans="1:63" ht="16.7" x14ac:dyDescent="0.3">
      <c r="A1" s="57" t="s">
        <v>204</v>
      </c>
      <c r="O1" s="11"/>
      <c r="P1" s="72"/>
      <c r="R1" s="73"/>
      <c r="T1" s="70"/>
      <c r="W1" s="52"/>
      <c r="X1" s="52"/>
      <c r="Y1" s="108">
        <v>42282</v>
      </c>
      <c r="Z1" s="109">
        <v>42410</v>
      </c>
      <c r="AA1" s="108">
        <v>42282</v>
      </c>
      <c r="AB1" s="109">
        <v>42410</v>
      </c>
      <c r="AC1" s="35" t="s">
        <v>22</v>
      </c>
      <c r="AE1" s="52"/>
      <c r="AF1" s="52"/>
      <c r="AG1" s="108">
        <v>42282</v>
      </c>
      <c r="AH1" s="109">
        <v>42410</v>
      </c>
      <c r="AK1" s="109">
        <v>42410</v>
      </c>
      <c r="AL1" s="108">
        <v>42282</v>
      </c>
      <c r="AM1" s="53" t="s">
        <v>203</v>
      </c>
      <c r="AP1" s="35"/>
    </row>
    <row r="2" spans="1:63" x14ac:dyDescent="0.3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72"/>
      <c r="R2" s="73"/>
      <c r="T2" s="35"/>
      <c r="U2" s="35"/>
      <c r="W2" s="41" t="s">
        <v>236</v>
      </c>
      <c r="X2" s="85" t="s">
        <v>109</v>
      </c>
      <c r="Y2" s="52" t="s">
        <v>87</v>
      </c>
      <c r="Z2" s="52" t="s">
        <v>87</v>
      </c>
      <c r="AA2" s="85" t="s">
        <v>48</v>
      </c>
      <c r="AB2" s="52" t="s">
        <v>48</v>
      </c>
      <c r="AC2" s="52" t="s">
        <v>43</v>
      </c>
      <c r="AE2" s="41" t="s">
        <v>81</v>
      </c>
      <c r="AF2" s="85" t="s">
        <v>109</v>
      </c>
      <c r="AG2" s="52" t="s">
        <v>87</v>
      </c>
      <c r="AH2" s="52" t="s">
        <v>87</v>
      </c>
      <c r="AJ2" s="11" t="s">
        <v>31</v>
      </c>
      <c r="AK2" s="35">
        <v>0</v>
      </c>
      <c r="AL2" s="35">
        <v>0</v>
      </c>
      <c r="AM2" s="35">
        <v>1</v>
      </c>
      <c r="AN2" s="35">
        <v>2</v>
      </c>
      <c r="AO2" s="35">
        <v>3</v>
      </c>
      <c r="AP2" s="13">
        <v>4</v>
      </c>
      <c r="AQ2" s="35">
        <v>5</v>
      </c>
      <c r="AR2" s="35">
        <v>6</v>
      </c>
      <c r="AS2" s="35">
        <v>7</v>
      </c>
      <c r="AT2" s="35">
        <v>8</v>
      </c>
      <c r="AU2" s="35">
        <v>9</v>
      </c>
      <c r="AV2" s="35">
        <v>10</v>
      </c>
      <c r="AW2" s="35">
        <v>11</v>
      </c>
      <c r="AX2" s="35">
        <v>12</v>
      </c>
      <c r="AY2" s="35">
        <v>13</v>
      </c>
      <c r="AZ2" s="35">
        <v>14</v>
      </c>
      <c r="BA2" s="35">
        <v>15</v>
      </c>
      <c r="BB2" s="35">
        <v>16</v>
      </c>
      <c r="BC2" s="35">
        <v>17</v>
      </c>
      <c r="BD2" s="35">
        <v>18</v>
      </c>
      <c r="BE2" s="35">
        <v>19</v>
      </c>
      <c r="BF2" s="35">
        <v>20</v>
      </c>
      <c r="BG2" s="35">
        <v>21</v>
      </c>
      <c r="BH2" s="35">
        <v>22</v>
      </c>
      <c r="BI2" s="35">
        <v>23</v>
      </c>
      <c r="BJ2" s="35">
        <v>24</v>
      </c>
      <c r="BK2" s="35">
        <v>25</v>
      </c>
    </row>
    <row r="3" spans="1:63" x14ac:dyDescent="0.3">
      <c r="A3" s="9" t="s">
        <v>219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R3" s="72"/>
      <c r="S3" s="14"/>
      <c r="T3" s="69"/>
      <c r="U3" s="69"/>
      <c r="W3" s="11" t="s">
        <v>0</v>
      </c>
      <c r="X3" s="42">
        <f>STDEV(AF15:AF19)/SQRT(5)</f>
        <v>1.1193438311103933E-3</v>
      </c>
      <c r="Y3" s="42">
        <f>STDEV(AG15:AG19)/SQRT(5)</f>
        <v>9.9697558973658746E-3</v>
      </c>
      <c r="Z3" s="42">
        <f>STDEV(AH15:AH19)/SQRT(5)</f>
        <v>1.0478039230812636E-2</v>
      </c>
      <c r="AA3" s="42">
        <f>STDEV(AL15:AL19)/SQRT(5)</f>
        <v>9.2595658204731018E-3</v>
      </c>
      <c r="AB3" s="42">
        <f>STDEV(AK15:AK19)/SQRT(5)</f>
        <v>9.5710507388111626E-3</v>
      </c>
      <c r="AC3" s="42">
        <f>STDEV(AZ15:AZ19)/SQRT(5)</f>
        <v>1.281370439834493E-3</v>
      </c>
      <c r="AE3" s="11" t="s">
        <v>0</v>
      </c>
      <c r="AF3" s="22">
        <f>AVERAGE(AF15:AF19)</f>
        <v>7.7731428571428576E-2</v>
      </c>
      <c r="AG3" s="22">
        <f>AVERAGE(AG15:AG19)</f>
        <v>0.89103428571428578</v>
      </c>
      <c r="AH3" s="22">
        <f>AVERAGE(AH15:AH19)</f>
        <v>0.90786857142857147</v>
      </c>
      <c r="AI3" s="35"/>
      <c r="AJ3" s="11" t="s">
        <v>0</v>
      </c>
      <c r="AK3" s="22">
        <f>AVERAGE(AK15:AK19)</f>
        <v>0.83013714285714291</v>
      </c>
      <c r="AL3" s="22">
        <f>AVERAGE(AL15:AL19)</f>
        <v>0.81330285714285711</v>
      </c>
      <c r="AM3" s="22">
        <f t="shared" ref="AM3:BK3" si="0">AVERAGE(AM15:AM19)</f>
        <v>0.63483428571428568</v>
      </c>
      <c r="AN3" s="22">
        <f t="shared" si="0"/>
        <v>0.53672571428571425</v>
      </c>
      <c r="AO3" s="22">
        <f t="shared" si="0"/>
        <v>0.44951428571428564</v>
      </c>
      <c r="AP3" s="22">
        <f t="shared" si="0"/>
        <v>0.3644</v>
      </c>
      <c r="AQ3" s="22">
        <f>AVERAGE(AQ15:AQ19)</f>
        <v>0.2704171428571428</v>
      </c>
      <c r="AR3" s="22">
        <f t="shared" si="0"/>
        <v>0.18679428571428572</v>
      </c>
      <c r="AS3" s="22">
        <f t="shared" si="0"/>
        <v>0.14620571428571427</v>
      </c>
      <c r="AT3" s="22">
        <f t="shared" si="0"/>
        <v>0.12272000000000001</v>
      </c>
      <c r="AU3" s="22">
        <f t="shared" si="0"/>
        <v>0.10633142857142856</v>
      </c>
      <c r="AV3" s="22">
        <f t="shared" si="0"/>
        <v>9.294857142857145E-2</v>
      </c>
      <c r="AW3" s="22">
        <f t="shared" si="0"/>
        <v>8.2725714285714264E-2</v>
      </c>
      <c r="AX3" s="22">
        <f t="shared" si="0"/>
        <v>7.3251428571428578E-2</v>
      </c>
      <c r="AY3" s="22">
        <f t="shared" si="0"/>
        <v>6.4028571428571435E-2</v>
      </c>
      <c r="AZ3" s="22">
        <f t="shared" ref="AZ3" si="1">AVERAGE(AZ15:AZ19)</f>
        <v>5.5365714285714282E-2</v>
      </c>
      <c r="BA3" s="22">
        <f t="shared" si="0"/>
        <v>4.8925714285714274E-2</v>
      </c>
      <c r="BB3" s="22">
        <f t="shared" si="0"/>
        <v>4.3291428571428557E-2</v>
      </c>
      <c r="BC3" s="22">
        <f t="shared" si="0"/>
        <v>3.791428571428572E-2</v>
      </c>
      <c r="BD3" s="22">
        <f t="shared" si="0"/>
        <v>3.3439999999999991E-2</v>
      </c>
      <c r="BE3" s="22">
        <f t="shared" si="0"/>
        <v>2.9039999999999993E-2</v>
      </c>
      <c r="BF3" s="22">
        <f t="shared" si="0"/>
        <v>2.4794285714285717E-2</v>
      </c>
      <c r="BG3" s="22">
        <f t="shared" si="0"/>
        <v>2.1211428571428565E-2</v>
      </c>
      <c r="BH3" s="22">
        <f t="shared" si="0"/>
        <v>1.8554285714285704E-2</v>
      </c>
      <c r="BI3" s="22">
        <f t="shared" si="0"/>
        <v>1.641142857142857E-2</v>
      </c>
      <c r="BJ3" s="22">
        <f t="shared" si="0"/>
        <v>1.5199999999999997E-2</v>
      </c>
      <c r="BK3" s="22">
        <f t="shared" si="0"/>
        <v>1.4502857142857137E-2</v>
      </c>
    </row>
    <row r="4" spans="1:63" x14ac:dyDescent="0.3">
      <c r="A4" s="49" t="s">
        <v>213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S4" s="71"/>
      <c r="T4" s="69"/>
      <c r="U4" s="69"/>
      <c r="W4" s="18" t="s">
        <v>1</v>
      </c>
      <c r="X4" s="42">
        <f>STDEV(AF20:AF24)/SQRT(5)</f>
        <v>2.7670893866063285E-3</v>
      </c>
      <c r="Y4" s="42">
        <f>STDEV(AG20:AG24)/SQRT(5)</f>
        <v>8.156312692307344E-3</v>
      </c>
      <c r="Z4" s="42">
        <f>STDEV(AH20:AH24)/SQRT(5)</f>
        <v>6.929997496833774E-3</v>
      </c>
      <c r="AA4" s="42">
        <f>STDEV(AL20:AL24)/SQRT(5)</f>
        <v>7.1483236225177204E-3</v>
      </c>
      <c r="AB4" s="42">
        <f>STDEV(AK20:AK24)/SQRT(5)</f>
        <v>4.6774177421622072E-3</v>
      </c>
      <c r="AC4" s="91">
        <f>STDEV(AZ20:AZ24)/SQRT(5)</f>
        <v>6.8355576933847749E-3</v>
      </c>
      <c r="AE4" s="18" t="s">
        <v>1</v>
      </c>
      <c r="AF4" s="22">
        <f>AVERAGE(AF20:AF24)</f>
        <v>0.15805142857142856</v>
      </c>
      <c r="AG4" s="22">
        <f>AVERAGE(AG20:AG24)</f>
        <v>0.88550857142857153</v>
      </c>
      <c r="AH4" s="22">
        <f>AVERAGE(AH20:AH24)</f>
        <v>0.57748571428571427</v>
      </c>
      <c r="AI4" s="16"/>
      <c r="AJ4" s="18" t="s">
        <v>1</v>
      </c>
      <c r="AK4" s="22">
        <f>AVERAGE(AK20:AK24)</f>
        <v>0.4194342857142857</v>
      </c>
      <c r="AL4" s="22">
        <f>AVERAGE(AL20:AL24)</f>
        <v>0.72745714285714291</v>
      </c>
      <c r="AM4" s="22">
        <f t="shared" ref="AM4:BK4" si="2">AVERAGE(AM20:AM24)</f>
        <v>0.58386285714285713</v>
      </c>
      <c r="AN4" s="22">
        <f t="shared" si="2"/>
        <v>0.49577142857142853</v>
      </c>
      <c r="AO4" s="22">
        <f t="shared" si="2"/>
        <v>0.41990285714285713</v>
      </c>
      <c r="AP4" s="22">
        <f t="shared" si="2"/>
        <v>0.36353142857142862</v>
      </c>
      <c r="AQ4" s="22">
        <f t="shared" si="2"/>
        <v>0.32144</v>
      </c>
      <c r="AR4" s="22">
        <f t="shared" si="2"/>
        <v>0.2931314285714286</v>
      </c>
      <c r="AS4" s="22">
        <f t="shared" si="2"/>
        <v>0.27119428571428572</v>
      </c>
      <c r="AT4" s="22">
        <f t="shared" si="2"/>
        <v>0.25145142857142855</v>
      </c>
      <c r="AU4" s="22">
        <f t="shared" si="2"/>
        <v>0.23451428571428573</v>
      </c>
      <c r="AV4" s="22">
        <f t="shared" si="2"/>
        <v>0.21880571428571433</v>
      </c>
      <c r="AW4" s="22">
        <f t="shared" si="2"/>
        <v>0.20619999999999999</v>
      </c>
      <c r="AX4" s="22">
        <f t="shared" si="2"/>
        <v>0.19438857142857144</v>
      </c>
      <c r="AY4" s="22">
        <f t="shared" si="2"/>
        <v>0.18211428571428573</v>
      </c>
      <c r="AZ4" s="328">
        <f t="shared" ref="AZ4" si="3">AVERAGE(AZ20:AZ24)</f>
        <v>0.17045142857142861</v>
      </c>
      <c r="BA4" s="22">
        <f t="shared" si="2"/>
        <v>0.16032571428571432</v>
      </c>
      <c r="BB4" s="22">
        <f t="shared" si="2"/>
        <v>0.15134285714285717</v>
      </c>
      <c r="BC4" s="22">
        <f t="shared" si="2"/>
        <v>0.14256000000000002</v>
      </c>
      <c r="BD4" s="22">
        <f t="shared" si="2"/>
        <v>0.13464000000000001</v>
      </c>
      <c r="BE4" s="22">
        <f t="shared" si="2"/>
        <v>0.12670857142857142</v>
      </c>
      <c r="BF4" s="22">
        <f t="shared" si="2"/>
        <v>0.1188857142857143</v>
      </c>
      <c r="BG4" s="22">
        <f t="shared" si="2"/>
        <v>0.11135999999999999</v>
      </c>
      <c r="BH4" s="22">
        <f t="shared" si="2"/>
        <v>0.10418285714285716</v>
      </c>
      <c r="BI4" s="22">
        <f t="shared" si="2"/>
        <v>9.7120000000000012E-2</v>
      </c>
      <c r="BJ4" s="22">
        <f t="shared" si="2"/>
        <v>9.046285714285715E-2</v>
      </c>
      <c r="BK4" s="22">
        <f t="shared" si="2"/>
        <v>8.390285714285714E-2</v>
      </c>
    </row>
    <row r="5" spans="1:63" x14ac:dyDescent="0.3">
      <c r="A5" s="9" t="s">
        <v>167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S5" s="14"/>
      <c r="T5" s="69"/>
      <c r="U5" s="69"/>
      <c r="W5" s="18" t="s">
        <v>2</v>
      </c>
      <c r="X5" s="42">
        <f>STDEV(AF25:AF29)/SQRT(5)</f>
        <v>3.3629870104793795E-3</v>
      </c>
      <c r="Y5" s="42">
        <f>STDEV(AG25:AG29)/SQRT(5)</f>
        <v>2.7045030627319576E-2</v>
      </c>
      <c r="Z5" s="42">
        <f>STDEV(AH25:AH29)/SQRT(5)</f>
        <v>7.7328665118308907E-3</v>
      </c>
      <c r="AA5" s="42">
        <f>STDEV(AL25:AL29)/SQRT(5)</f>
        <v>2.3924602655945981E-2</v>
      </c>
      <c r="AB5" s="42">
        <f>STDEV(AK25:AK29)/SQRT(5)</f>
        <v>5.6000553933120431E-3</v>
      </c>
      <c r="AC5" s="42">
        <f>STDEV(AZ25:AZ29)/SQRT(5)</f>
        <v>3.0754113711893628E-3</v>
      </c>
      <c r="AE5" s="18" t="s">
        <v>2</v>
      </c>
      <c r="AF5" s="22">
        <f>AVERAGE(AF25:AF29)</f>
        <v>0.10897142857142857</v>
      </c>
      <c r="AG5" s="22">
        <f>AVERAGE(AG25:AG29)</f>
        <v>0.64057142857142857</v>
      </c>
      <c r="AH5" s="22">
        <f>AVERAGE(AH25:AH29)</f>
        <v>0.68506857142857136</v>
      </c>
      <c r="AI5" s="35"/>
      <c r="AJ5" s="11" t="s">
        <v>2</v>
      </c>
      <c r="AK5" s="22">
        <f>AVERAGE(AK25:AK29)</f>
        <v>0.57609714285714286</v>
      </c>
      <c r="AL5" s="22">
        <f>AVERAGE(AL25:AL29)</f>
        <v>0.53160000000000007</v>
      </c>
      <c r="AM5" s="22">
        <f t="shared" ref="AM5:BK5" si="4">AVERAGE(AM25:AM29)</f>
        <v>0.30479428571428568</v>
      </c>
      <c r="AN5" s="22">
        <f t="shared" si="4"/>
        <v>0.26406857142857143</v>
      </c>
      <c r="AO5" s="22">
        <f t="shared" si="4"/>
        <v>0.24498285714285717</v>
      </c>
      <c r="AP5" s="22">
        <f t="shared" si="4"/>
        <v>0.23128000000000001</v>
      </c>
      <c r="AQ5" s="22">
        <f t="shared" si="4"/>
        <v>0.21956000000000003</v>
      </c>
      <c r="AR5" s="22">
        <f t="shared" si="4"/>
        <v>0.20641142857142861</v>
      </c>
      <c r="AS5" s="22">
        <f t="shared" si="4"/>
        <v>0.19658857142857145</v>
      </c>
      <c r="AT5" s="22">
        <f t="shared" si="4"/>
        <v>0.18690285714285715</v>
      </c>
      <c r="AU5" s="22">
        <f t="shared" si="4"/>
        <v>0.17847428571428572</v>
      </c>
      <c r="AV5" s="22">
        <f t="shared" si="4"/>
        <v>0.17011999999999999</v>
      </c>
      <c r="AW5" s="22">
        <f t="shared" si="4"/>
        <v>0.16298285714285715</v>
      </c>
      <c r="AX5" s="22">
        <f t="shared" si="4"/>
        <v>0.15567999999999999</v>
      </c>
      <c r="AY5" s="22">
        <f t="shared" si="4"/>
        <v>0.14844571428571429</v>
      </c>
      <c r="AZ5" s="22">
        <f t="shared" ref="AZ5" si="5">AVERAGE(AZ25:AZ29)</f>
        <v>0.14133714285714283</v>
      </c>
      <c r="BA5" s="22">
        <f t="shared" si="4"/>
        <v>0.13530285714285714</v>
      </c>
      <c r="BB5" s="22">
        <f t="shared" si="4"/>
        <v>0.12960000000000002</v>
      </c>
      <c r="BC5" s="22">
        <f t="shared" si="4"/>
        <v>0.12409142857142859</v>
      </c>
      <c r="BD5" s="22">
        <f t="shared" si="4"/>
        <v>0.11903999999999999</v>
      </c>
      <c r="BE5" s="22">
        <f t="shared" si="4"/>
        <v>0.11336571428571429</v>
      </c>
      <c r="BF5" s="22">
        <f t="shared" si="4"/>
        <v>0.10788</v>
      </c>
      <c r="BG5" s="22">
        <f t="shared" si="4"/>
        <v>0.1024285714285714</v>
      </c>
      <c r="BH5" s="22">
        <f t="shared" si="4"/>
        <v>9.7600000000000006E-2</v>
      </c>
      <c r="BI5" s="22">
        <f t="shared" si="4"/>
        <v>9.2759999999999995E-2</v>
      </c>
      <c r="BJ5" s="22">
        <f t="shared" si="4"/>
        <v>8.8108571428571411E-2</v>
      </c>
      <c r="BK5" s="22">
        <f t="shared" si="4"/>
        <v>8.3514285714285721E-2</v>
      </c>
    </row>
    <row r="6" spans="1:63" x14ac:dyDescent="0.3">
      <c r="A6" s="9" t="s">
        <v>220</v>
      </c>
      <c r="B6" s="11"/>
      <c r="C6" s="11"/>
      <c r="S6" s="14"/>
      <c r="T6" s="69"/>
      <c r="U6" s="69"/>
      <c r="W6" s="18" t="s">
        <v>6</v>
      </c>
      <c r="X6" s="42">
        <f>STDEV(AF30:AF34)/SQRT(5)</f>
        <v>1.1819284138687101E-2</v>
      </c>
      <c r="Y6" s="42">
        <f>STDEV(AG30:AG34)/SQRT(5)</f>
        <v>1.4412749457989442E-2</v>
      </c>
      <c r="Z6" s="42">
        <f>STDEV(AH30:AH34)/SQRT(5)</f>
        <v>1.048186149537206E-2</v>
      </c>
      <c r="AA6" s="42">
        <f>STDEV(AL30:AL34)/SQRT(5)</f>
        <v>6.4184975036282151E-3</v>
      </c>
      <c r="AB6" s="42">
        <f>STDEV(AK30:AK34)/SQRT(5)</f>
        <v>1.0745764804074678E-2</v>
      </c>
      <c r="AC6" s="42">
        <f>STDEV(AZ30:AZ34)/SQRT(5)</f>
        <v>4.8592818819413229E-3</v>
      </c>
      <c r="AE6" s="18" t="s">
        <v>6</v>
      </c>
      <c r="AF6" s="22">
        <f>AVERAGE(AF30:AF34)</f>
        <v>0.46153714285714287</v>
      </c>
      <c r="AG6" s="22">
        <f>AVERAGE(AG30:AG34)</f>
        <v>0.94852571428571442</v>
      </c>
      <c r="AH6" s="22">
        <f>AVERAGE(AH30:AH34)</f>
        <v>0.99284571428571433</v>
      </c>
      <c r="AI6" s="35"/>
      <c r="AJ6" s="11" t="s">
        <v>6</v>
      </c>
      <c r="AK6" s="22">
        <f>AVERAGE(AK30:AK34)</f>
        <v>0.53130857142857135</v>
      </c>
      <c r="AL6" s="22">
        <f>AVERAGE(AL30:AL34)</f>
        <v>0.48698857142857144</v>
      </c>
      <c r="AM6" s="22">
        <f t="shared" ref="AM6:BK6" si="6">AVERAGE(AM30:AM34)</f>
        <v>0.32381142857142853</v>
      </c>
      <c r="AN6" s="22">
        <f t="shared" si="6"/>
        <v>0.2713085714285714</v>
      </c>
      <c r="AO6" s="22">
        <f t="shared" si="6"/>
        <v>0.24830285714285716</v>
      </c>
      <c r="AP6" s="22">
        <f t="shared" si="6"/>
        <v>0.23085142857142857</v>
      </c>
      <c r="AQ6" s="22">
        <f t="shared" si="6"/>
        <v>0.21389142857142857</v>
      </c>
      <c r="AR6" s="22">
        <f t="shared" si="6"/>
        <v>0.19933714285714282</v>
      </c>
      <c r="AS6" s="22">
        <f t="shared" si="6"/>
        <v>0.18731428571428571</v>
      </c>
      <c r="AT6" s="22">
        <f t="shared" si="6"/>
        <v>0.17526857142857138</v>
      </c>
      <c r="AU6" s="22">
        <f t="shared" si="6"/>
        <v>0.16454857142857143</v>
      </c>
      <c r="AV6" s="22">
        <f t="shared" si="6"/>
        <v>0.15362857142857139</v>
      </c>
      <c r="AW6" s="22">
        <f t="shared" si="6"/>
        <v>0.14457714285714285</v>
      </c>
      <c r="AX6" s="22">
        <f t="shared" si="6"/>
        <v>0.13554285714285713</v>
      </c>
      <c r="AY6" s="22">
        <f t="shared" si="6"/>
        <v>0.12260571428571428</v>
      </c>
      <c r="AZ6" s="22">
        <f t="shared" ref="AZ6" si="7">AVERAGE(AZ30:AZ34)</f>
        <v>0.11730285714285713</v>
      </c>
      <c r="BA6" s="22">
        <f t="shared" si="6"/>
        <v>0.10988000000000001</v>
      </c>
      <c r="BB6" s="22">
        <f t="shared" si="6"/>
        <v>0.10309142857142857</v>
      </c>
      <c r="BC6" s="22">
        <f t="shared" si="6"/>
        <v>9.6565714285714283E-2</v>
      </c>
      <c r="BD6" s="22">
        <f t="shared" si="6"/>
        <v>9.0302857142857129E-2</v>
      </c>
      <c r="BE6" s="22">
        <f t="shared" si="6"/>
        <v>8.4239999999999982E-2</v>
      </c>
      <c r="BF6" s="22">
        <f t="shared" si="6"/>
        <v>7.8097142857142851E-2</v>
      </c>
      <c r="BG6" s="22">
        <f t="shared" si="6"/>
        <v>7.2279999999999997E-2</v>
      </c>
      <c r="BH6" s="22">
        <f t="shared" si="6"/>
        <v>6.6908571428571401E-2</v>
      </c>
      <c r="BI6" s="22">
        <f t="shared" si="6"/>
        <v>6.1217142857142838E-2</v>
      </c>
      <c r="BJ6" s="22">
        <f t="shared" si="6"/>
        <v>5.6045714285714254E-2</v>
      </c>
      <c r="BK6" s="22">
        <f t="shared" si="6"/>
        <v>5.0937142857142834E-2</v>
      </c>
    </row>
    <row r="7" spans="1:63" x14ac:dyDescent="0.3">
      <c r="A7" s="68" t="s">
        <v>166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S7" s="14"/>
      <c r="T7" s="69"/>
      <c r="U7" s="69"/>
      <c r="V7" s="14"/>
      <c r="W7" s="18" t="s">
        <v>3</v>
      </c>
      <c r="X7" s="42">
        <f>STDEV(AF35:AF39)/SQRT(5)</f>
        <v>4.7684370433858873E-3</v>
      </c>
      <c r="Y7" s="42">
        <f>STDEV(AG35:AG39)/SQRT(5)</f>
        <v>6.4784729871242008E-3</v>
      </c>
      <c r="Z7" s="42">
        <f>STDEV(AH35:AH39)/SQRT(5)</f>
        <v>5.7464281718902057E-3</v>
      </c>
      <c r="AA7" s="42">
        <f>STDEV(AL35:AL39)/SQRT(5)</f>
        <v>2.9881179661438969E-3</v>
      </c>
      <c r="AB7" s="42">
        <f>STDEV(AK35:AK39)/SQRT(5)</f>
        <v>4.4961353019077411E-3</v>
      </c>
      <c r="AC7" s="42">
        <f>STDEV(AZ35:AZ39)/SQRT(5)</f>
        <v>7.7982729642202156E-4</v>
      </c>
      <c r="AE7" s="18" t="s">
        <v>3</v>
      </c>
      <c r="AF7" s="22">
        <f>AVERAGE(AF35:AF39)</f>
        <v>1.3334171428571429</v>
      </c>
      <c r="AG7" s="22">
        <f>AVERAGE(AG35:AG39)</f>
        <v>1.7730114285714287</v>
      </c>
      <c r="AH7" s="22">
        <f>AVERAGE(AH35:AH39)</f>
        <v>1.7537142857142858</v>
      </c>
      <c r="AI7" s="35"/>
      <c r="AJ7" s="11" t="s">
        <v>3</v>
      </c>
      <c r="AK7" s="22">
        <f>AVERAGE(AK35:AK39)</f>
        <v>0.42029714285714287</v>
      </c>
      <c r="AL7" s="22">
        <f>AVERAGE(AL35:AL39)</f>
        <v>0.43959428571428577</v>
      </c>
      <c r="AM7" s="22">
        <f t="shared" ref="AM7:BK7" si="8">AVERAGE(AM35:AM39)</f>
        <v>0.29128571428571426</v>
      </c>
      <c r="AN7" s="22">
        <f t="shared" si="8"/>
        <v>0.19187428571428572</v>
      </c>
      <c r="AO7" s="22">
        <f t="shared" si="8"/>
        <v>0.12882857142857138</v>
      </c>
      <c r="AP7" s="22">
        <f t="shared" si="8"/>
        <v>0.11291999999999999</v>
      </c>
      <c r="AQ7" s="22">
        <f t="shared" si="8"/>
        <v>0.1002057142857143</v>
      </c>
      <c r="AR7" s="22">
        <f t="shared" si="8"/>
        <v>9.0194285714285671E-2</v>
      </c>
      <c r="AS7" s="22">
        <f t="shared" si="8"/>
        <v>8.2228571428571415E-2</v>
      </c>
      <c r="AT7" s="22">
        <f t="shared" si="8"/>
        <v>7.4959999999999971E-2</v>
      </c>
      <c r="AU7" s="22">
        <f t="shared" si="8"/>
        <v>6.8480000000000027E-2</v>
      </c>
      <c r="AV7" s="22">
        <f t="shared" si="8"/>
        <v>6.3371428571428592E-2</v>
      </c>
      <c r="AW7" s="22">
        <f t="shared" si="8"/>
        <v>5.9194285714285734E-2</v>
      </c>
      <c r="AX7" s="22">
        <f t="shared" si="8"/>
        <v>5.5188571428571385E-2</v>
      </c>
      <c r="AY7" s="22">
        <f t="shared" si="8"/>
        <v>5.0491428571428541E-2</v>
      </c>
      <c r="AZ7" s="22">
        <f t="shared" ref="AZ7" si="9">AVERAGE(AZ35:AZ39)</f>
        <v>4.6960000000000002E-2</v>
      </c>
      <c r="BA7" s="22">
        <f t="shared" si="8"/>
        <v>4.4771428571428552E-2</v>
      </c>
      <c r="BB7" s="22">
        <f t="shared" si="8"/>
        <v>4.3394285714285705E-2</v>
      </c>
      <c r="BC7" s="22">
        <f t="shared" si="8"/>
        <v>4.2085714285714275E-2</v>
      </c>
      <c r="BD7" s="22">
        <f t="shared" si="8"/>
        <v>4.1057142857142868E-2</v>
      </c>
      <c r="BE7" s="22">
        <f t="shared" si="8"/>
        <v>4.0445714285714265E-2</v>
      </c>
      <c r="BF7" s="22">
        <f t="shared" si="8"/>
        <v>3.9691428571428558E-2</v>
      </c>
      <c r="BG7" s="22">
        <f t="shared" si="8"/>
        <v>3.9137142857142829E-2</v>
      </c>
      <c r="BH7" s="22">
        <f t="shared" si="8"/>
        <v>3.8737142857142873E-2</v>
      </c>
      <c r="BI7" s="22">
        <f t="shared" si="8"/>
        <v>3.8388571428571432E-2</v>
      </c>
      <c r="BJ7" s="22">
        <f t="shared" si="8"/>
        <v>3.824000000000001E-2</v>
      </c>
      <c r="BK7" s="22">
        <f t="shared" si="8"/>
        <v>3.7988571428571406E-2</v>
      </c>
    </row>
    <row r="8" spans="1:63" x14ac:dyDescent="0.3">
      <c r="A8" s="9" t="s">
        <v>228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4"/>
      <c r="Q8" s="14"/>
      <c r="R8" s="16"/>
      <c r="S8" s="14"/>
      <c r="T8" s="69"/>
      <c r="U8" s="69"/>
      <c r="V8" s="14"/>
      <c r="W8" s="18" t="s">
        <v>28</v>
      </c>
      <c r="X8" s="42">
        <f>STDEV(AF40:AF44)/SQRT(5)</f>
        <v>2.0693618458306379E-2</v>
      </c>
      <c r="Y8" s="42">
        <f>STDEV(AG40:AG44)/SQRT(5)</f>
        <v>2.0597393534332521E-2</v>
      </c>
      <c r="Z8" s="42">
        <f>STDEV(AH40:AH44)/SQRT(5)</f>
        <v>1.9447999529881878E-2</v>
      </c>
      <c r="AA8" s="42">
        <f>STDEV(AL40:AL44)/SQRT(5)</f>
        <v>6.6720617625487394E-3</v>
      </c>
      <c r="AB8" s="42">
        <f>STDEV(AK40:AK44)/SQRT(5)</f>
        <v>5.7451836083694911E-3</v>
      </c>
      <c r="AC8" s="43">
        <f>STDEV(AZ40:AZ44)/SQRT(5)</f>
        <v>3.3716706934851693E-4</v>
      </c>
      <c r="AE8" s="18" t="s">
        <v>28</v>
      </c>
      <c r="AF8" s="22">
        <f>AVERAGE(AF40:AF44)</f>
        <v>0.59139428571428565</v>
      </c>
      <c r="AG8" s="22">
        <f>AVERAGE(AG40:AG44)</f>
        <v>0.78188000000000013</v>
      </c>
      <c r="AH8" s="22">
        <f>AVERAGE(AH40:AH44)</f>
        <v>0.79516000000000009</v>
      </c>
      <c r="AI8" s="35"/>
      <c r="AJ8" s="11" t="s">
        <v>28</v>
      </c>
      <c r="AK8" s="22">
        <f>AVERAGE(AK40:AK44)</f>
        <v>0.20376571428571433</v>
      </c>
      <c r="AL8" s="22">
        <f>AVERAGE(AL40:AL44)</f>
        <v>0.19048571428571431</v>
      </c>
      <c r="AM8" s="22">
        <f t="shared" ref="AM8:BK8" si="10">AVERAGE(AM40:AM44)</f>
        <v>7.6937142857142912E-2</v>
      </c>
      <c r="AN8" s="22">
        <f t="shared" si="10"/>
        <v>4.8131428571428596E-2</v>
      </c>
      <c r="AO8" s="22">
        <f t="shared" si="10"/>
        <v>3.0839999999999999E-2</v>
      </c>
      <c r="AP8" s="22">
        <f t="shared" si="10"/>
        <v>1.9125714285714301E-2</v>
      </c>
      <c r="AQ8" s="22">
        <f t="shared" si="10"/>
        <v>1.0514285714285735E-2</v>
      </c>
      <c r="AR8" s="22">
        <f t="shared" si="10"/>
        <v>5.2228571428571836E-3</v>
      </c>
      <c r="AS8" s="22">
        <f t="shared" si="10"/>
        <v>2.7142857142857472E-3</v>
      </c>
      <c r="AT8" s="22">
        <f t="shared" si="10"/>
        <v>1.8342857142857351E-3</v>
      </c>
      <c r="AU8" s="22">
        <f t="shared" si="10"/>
        <v>1.7714285714285683E-3</v>
      </c>
      <c r="AV8" s="22">
        <f t="shared" si="10"/>
        <v>1.7371428571428527E-3</v>
      </c>
      <c r="AW8" s="22">
        <f t="shared" si="10"/>
        <v>1.720000000000011E-3</v>
      </c>
      <c r="AX8" s="22">
        <f t="shared" si="10"/>
        <v>1.7714285714285683E-3</v>
      </c>
      <c r="AY8" s="22">
        <f t="shared" si="10"/>
        <v>1.6571428571428928E-3</v>
      </c>
      <c r="AZ8" s="22">
        <f t="shared" ref="AZ8" si="11">AVERAGE(AZ40:AZ44)</f>
        <v>1.6742857142857345E-3</v>
      </c>
      <c r="BA8" s="22">
        <f t="shared" si="10"/>
        <v>1.7142857142857307E-3</v>
      </c>
      <c r="BB8" s="22">
        <f t="shared" si="10"/>
        <v>1.7028571428571696E-3</v>
      </c>
      <c r="BC8" s="22">
        <f t="shared" si="10"/>
        <v>1.7085714285714336E-3</v>
      </c>
      <c r="BD8" s="22">
        <f t="shared" si="10"/>
        <v>1.6342857142857222E-3</v>
      </c>
      <c r="BE8" s="22">
        <f t="shared" si="10"/>
        <v>1.6628571428571736E-3</v>
      </c>
      <c r="BF8" s="22">
        <f t="shared" si="10"/>
        <v>1.7600000000000233E-3</v>
      </c>
      <c r="BG8" s="22">
        <f t="shared" si="10"/>
        <v>1.6857142857143279E-3</v>
      </c>
      <c r="BH8" s="22">
        <f t="shared" si="10"/>
        <v>1.6342857142857222E-3</v>
      </c>
      <c r="BI8" s="22">
        <f t="shared" si="10"/>
        <v>1.6400000000000188E-3</v>
      </c>
      <c r="BJ8" s="22">
        <f t="shared" si="10"/>
        <v>1.6514285714286127E-3</v>
      </c>
      <c r="BK8" s="22">
        <f t="shared" si="10"/>
        <v>1.6914285714285924E-3</v>
      </c>
    </row>
    <row r="9" spans="1:63" x14ac:dyDescent="0.3">
      <c r="A9" s="9" t="s">
        <v>221</v>
      </c>
      <c r="O9" s="10"/>
      <c r="P9" s="27"/>
      <c r="Q9" s="14"/>
      <c r="R9" s="10"/>
      <c r="S9" s="14"/>
      <c r="T9" s="69"/>
      <c r="U9" s="69"/>
      <c r="V9" s="14"/>
      <c r="W9" s="18" t="s">
        <v>23</v>
      </c>
      <c r="X9" s="42">
        <f>STDEV(AF45:AF49)/SQRT(5)</f>
        <v>8.3196399058652146E-3</v>
      </c>
      <c r="Y9" s="42">
        <f>STDEV(AG45:AG49)/SQRT(5)</f>
        <v>9.9435139356142798E-3</v>
      </c>
      <c r="Z9" s="42">
        <f>STDEV(AH45:AH49)/SQRT(5)</f>
        <v>6.8034181085086572E-3</v>
      </c>
      <c r="AA9" s="42">
        <f>STDEV(AL45:AL49)/SQRT(5)</f>
        <v>3.9509337568504645E-3</v>
      </c>
      <c r="AB9" s="42">
        <f>STDEV(AK45:AK49)/SQRT(5)</f>
        <v>2.8196772141216549E-3</v>
      </c>
      <c r="AC9" s="42">
        <f>STDEV(AZ45:AZ49)/SQRT(5)</f>
        <v>2.1309497738744455E-3</v>
      </c>
      <c r="AE9" s="18" t="s">
        <v>23</v>
      </c>
      <c r="AF9" s="23">
        <f>AVERAGE(AF45:AF49)</f>
        <v>1.1103257142857144</v>
      </c>
      <c r="AG9" s="23">
        <f>AVERAGE(AG45:AG49)</f>
        <v>1.6519257142857142</v>
      </c>
      <c r="AH9" s="23">
        <f>AVERAGE(AH45:AH49)</f>
        <v>1.623057142857143</v>
      </c>
      <c r="AI9" s="35"/>
      <c r="AJ9" s="11" t="s">
        <v>23</v>
      </c>
      <c r="AK9" s="23">
        <f>AVERAGE(AK45:AK49)</f>
        <v>0.51273142857142862</v>
      </c>
      <c r="AL9" s="23">
        <f>AVERAGE(AL45:AL49)</f>
        <v>0.54160000000000008</v>
      </c>
      <c r="AM9" s="23">
        <f t="shared" ref="AM9:BK9" si="12">AVERAGE(AM45:AM49)</f>
        <v>0.39067428571428575</v>
      </c>
      <c r="AN9" s="23">
        <f t="shared" si="12"/>
        <v>0.28539428571428571</v>
      </c>
      <c r="AO9" s="23">
        <f t="shared" si="12"/>
        <v>0.19278857142857142</v>
      </c>
      <c r="AP9" s="23">
        <f t="shared" si="12"/>
        <v>0.15254857142857145</v>
      </c>
      <c r="AQ9" s="23">
        <f t="shared" si="12"/>
        <v>0.13043999999999997</v>
      </c>
      <c r="AR9" s="23">
        <f t="shared" si="12"/>
        <v>0.11603428571428569</v>
      </c>
      <c r="AS9" s="23">
        <f t="shared" si="12"/>
        <v>0.10456000000000006</v>
      </c>
      <c r="AT9" s="23">
        <f t="shared" si="12"/>
        <v>9.5194285714285745E-2</v>
      </c>
      <c r="AU9" s="23">
        <f t="shared" si="12"/>
        <v>8.6417142857142859E-2</v>
      </c>
      <c r="AV9" s="23">
        <f t="shared" si="12"/>
        <v>7.803428571428575E-2</v>
      </c>
      <c r="AW9" s="23">
        <f t="shared" si="12"/>
        <v>7.4262857142857158E-2</v>
      </c>
      <c r="AX9" s="23">
        <f t="shared" si="12"/>
        <v>6.5354285714285754E-2</v>
      </c>
      <c r="AY9" s="23">
        <f t="shared" si="12"/>
        <v>5.9211428571428568E-2</v>
      </c>
      <c r="AZ9" s="23">
        <f t="shared" ref="AZ9" si="13">AVERAGE(AZ45:AZ49)</f>
        <v>5.324000000000001E-2</v>
      </c>
      <c r="BA9" s="23">
        <f t="shared" si="12"/>
        <v>4.8622857142857155E-2</v>
      </c>
      <c r="BB9" s="23">
        <f t="shared" si="12"/>
        <v>4.4537142857142886E-2</v>
      </c>
      <c r="BC9" s="23">
        <f t="shared" si="12"/>
        <v>4.1245714285714316E-2</v>
      </c>
      <c r="BD9" s="23">
        <f t="shared" si="12"/>
        <v>3.8691428571428557E-2</v>
      </c>
      <c r="BE9" s="23">
        <f t="shared" si="12"/>
        <v>3.6800000000000013E-2</v>
      </c>
      <c r="BF9" s="23">
        <f t="shared" si="12"/>
        <v>3.5142857142857142E-2</v>
      </c>
      <c r="BG9" s="23">
        <f t="shared" si="12"/>
        <v>3.3822857142857141E-2</v>
      </c>
      <c r="BH9" s="23">
        <f t="shared" si="12"/>
        <v>3.2828571428571422E-2</v>
      </c>
      <c r="BI9" s="23">
        <f t="shared" si="12"/>
        <v>3.2137142857142899E-2</v>
      </c>
      <c r="BJ9" s="23">
        <f t="shared" si="12"/>
        <v>3.1617142857142851E-2</v>
      </c>
      <c r="BK9" s="23">
        <f t="shared" si="12"/>
        <v>3.1371428571428592E-2</v>
      </c>
    </row>
    <row r="10" spans="1:63" x14ac:dyDescent="0.3">
      <c r="A10" s="9"/>
      <c r="C10" s="10"/>
      <c r="P10" s="27"/>
      <c r="Q10" s="14"/>
      <c r="R10" s="10"/>
      <c r="S10" s="14"/>
      <c r="T10" s="69"/>
      <c r="U10" s="69"/>
      <c r="V10" s="14"/>
      <c r="W10" s="18" t="s">
        <v>25</v>
      </c>
      <c r="X10" s="42">
        <f>STDEV(AF50:AF54)/SQRT(5)</f>
        <v>1.1655392025380614E-3</v>
      </c>
      <c r="Y10" s="42">
        <f>STDEV(AG50:AG54)/SQRT(5)</f>
        <v>9.0365001352225756E-3</v>
      </c>
      <c r="Z10" s="42">
        <f>STDEV(AH50:AH54)/SQRT(5)</f>
        <v>1.9188670977364514E-2</v>
      </c>
      <c r="AA10" s="42">
        <f>STDEV(AL50:AL54)/SQRT(5)</f>
        <v>8.1750311738780154E-3</v>
      </c>
      <c r="AB10" s="42">
        <f>STDEV(AK50:AK54)/SQRT(5)</f>
        <v>1.8266148013889146E-2</v>
      </c>
      <c r="AC10" s="42">
        <f>STDEV(AZ50:AZ54)/SQRT(5)</f>
        <v>2.2080853281353351E-3</v>
      </c>
      <c r="AE10" s="18" t="s">
        <v>25</v>
      </c>
      <c r="AF10" s="23">
        <f>AVERAGE(AF50:AF54)</f>
        <v>9.4502857142857138E-2</v>
      </c>
      <c r="AG10" s="23">
        <f>AVERAGE(AG50:AG54)</f>
        <v>0.83325142857142853</v>
      </c>
      <c r="AH10" s="22">
        <f>AVERAGE(AH50:AH54)</f>
        <v>0.76001714285714284</v>
      </c>
      <c r="AI10" s="35"/>
      <c r="AJ10" s="11" t="s">
        <v>25</v>
      </c>
      <c r="AK10" s="22">
        <f>AVERAGE(AK50:AK54)</f>
        <v>0.66551428571428572</v>
      </c>
      <c r="AL10" s="23">
        <f>AVERAGE(AL50:AL54)</f>
        <v>0.73874857142857142</v>
      </c>
      <c r="AM10" s="23">
        <f t="shared" ref="AM10:BK10" si="14">AVERAGE(AM50:AM54)</f>
        <v>0.60748000000000002</v>
      </c>
      <c r="AN10" s="23">
        <f t="shared" si="14"/>
        <v>0.53556000000000004</v>
      </c>
      <c r="AO10" s="23">
        <f t="shared" si="14"/>
        <v>0.47275428571428568</v>
      </c>
      <c r="AP10" s="23">
        <f t="shared" si="14"/>
        <v>0.41483999999999999</v>
      </c>
      <c r="AQ10" s="23">
        <f t="shared" si="14"/>
        <v>0.34430857142857146</v>
      </c>
      <c r="AR10" s="23">
        <f t="shared" si="14"/>
        <v>0.27511999999999998</v>
      </c>
      <c r="AS10" s="23">
        <f t="shared" si="14"/>
        <v>0.21257142857142858</v>
      </c>
      <c r="AT10" s="23">
        <f t="shared" si="14"/>
        <v>0.17470285714285713</v>
      </c>
      <c r="AU10" s="23">
        <f t="shared" si="14"/>
        <v>0.15310857142857143</v>
      </c>
      <c r="AV10" s="23">
        <f t="shared" si="14"/>
        <v>0.13641142857142857</v>
      </c>
      <c r="AW10" s="23">
        <f t="shared" si="14"/>
        <v>0.12418285714285715</v>
      </c>
      <c r="AX10" s="23">
        <f t="shared" si="14"/>
        <v>0.11319428571428569</v>
      </c>
      <c r="AY10" s="23">
        <f t="shared" si="14"/>
        <v>0.10226285714285714</v>
      </c>
      <c r="AZ10" s="23">
        <f t="shared" ref="AZ10" si="15">AVERAGE(AZ50:AZ54)</f>
        <v>9.2502857142857137E-2</v>
      </c>
      <c r="BA10" s="23">
        <f t="shared" si="14"/>
        <v>8.4885714285714273E-2</v>
      </c>
      <c r="BB10" s="23">
        <f t="shared" si="14"/>
        <v>7.8045714285714274E-2</v>
      </c>
      <c r="BC10" s="23">
        <f t="shared" si="14"/>
        <v>7.1537142857142855E-2</v>
      </c>
      <c r="BD10" s="23">
        <f t="shared" si="14"/>
        <v>6.5571428571428572E-2</v>
      </c>
      <c r="BE10" s="23">
        <f t="shared" si="14"/>
        <v>5.998285714285715E-2</v>
      </c>
      <c r="BF10" s="23">
        <f t="shared" si="14"/>
        <v>5.4142857142857138E-2</v>
      </c>
      <c r="BG10" s="23">
        <f t="shared" si="14"/>
        <v>4.8914285714285716E-2</v>
      </c>
      <c r="BH10" s="23">
        <f t="shared" si="14"/>
        <v>4.4217142857142865E-2</v>
      </c>
      <c r="BI10" s="23">
        <f t="shared" si="14"/>
        <v>3.9697142857142861E-2</v>
      </c>
      <c r="BJ10" s="23">
        <f t="shared" si="14"/>
        <v>3.5502857142857135E-2</v>
      </c>
      <c r="BK10" s="23">
        <f t="shared" si="14"/>
        <v>3.1714285714285716E-2</v>
      </c>
    </row>
    <row r="11" spans="1:63" x14ac:dyDescent="0.3">
      <c r="B11" s="1"/>
      <c r="C11" s="1"/>
      <c r="F11" s="52"/>
      <c r="G11" s="1"/>
      <c r="H11" s="52"/>
      <c r="I11" s="52"/>
      <c r="L11" s="12" t="s">
        <v>30</v>
      </c>
      <c r="M11" s="2">
        <f>AVERAGE(M12:V12)</f>
        <v>26.625999999999998</v>
      </c>
      <c r="T11" s="35"/>
      <c r="U11" s="35"/>
      <c r="V11" s="35"/>
      <c r="W11" s="11"/>
      <c r="X11" s="42"/>
      <c r="Y11" s="42"/>
      <c r="Z11" s="35"/>
      <c r="AA11" s="42"/>
      <c r="AC11" s="42"/>
      <c r="AD11" s="35"/>
      <c r="AF11" s="23"/>
      <c r="AG11" s="23"/>
      <c r="AH11" s="35"/>
      <c r="AI11" s="35"/>
      <c r="AJ11" s="11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</row>
    <row r="12" spans="1:63" ht="16.7" x14ac:dyDescent="0.3">
      <c r="B12" s="11" t="s">
        <v>29</v>
      </c>
      <c r="C12" s="321" t="s">
        <v>223</v>
      </c>
      <c r="D12" s="53" t="s">
        <v>72</v>
      </c>
      <c r="F12" s="52"/>
      <c r="H12" s="52"/>
      <c r="I12" s="52"/>
      <c r="L12" s="11" t="s">
        <v>165</v>
      </c>
      <c r="M12" s="2">
        <v>26.728000000000002</v>
      </c>
      <c r="N12" s="2">
        <v>26.528000000000002</v>
      </c>
      <c r="O12" s="2">
        <v>26.768000000000001</v>
      </c>
      <c r="P12" s="2">
        <v>26.757999999999999</v>
      </c>
      <c r="Q12" s="2">
        <v>26.558</v>
      </c>
      <c r="R12" s="2">
        <v>26.577999999999999</v>
      </c>
      <c r="S12" s="2">
        <v>26.757999999999999</v>
      </c>
      <c r="T12" s="2">
        <v>26.518000000000001</v>
      </c>
      <c r="U12" s="2">
        <v>26.618000000000002</v>
      </c>
      <c r="V12" s="2">
        <v>26.448</v>
      </c>
      <c r="W12" s="14"/>
      <c r="X12" s="14"/>
      <c r="Y12" s="1"/>
      <c r="Z12" s="1"/>
      <c r="AA12" s="1"/>
      <c r="AB12" s="1"/>
      <c r="AC12" s="42"/>
      <c r="AD12" s="35"/>
      <c r="AF12" s="54" t="s">
        <v>51</v>
      </c>
      <c r="AG12" s="54"/>
      <c r="AH12" s="35"/>
      <c r="AI12" s="35"/>
      <c r="AJ12" s="11"/>
      <c r="AK12" s="23"/>
      <c r="AL12" s="53" t="s">
        <v>202</v>
      </c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</row>
    <row r="13" spans="1:63" x14ac:dyDescent="0.3">
      <c r="A13" s="17"/>
      <c r="B13" s="11" t="s">
        <v>24</v>
      </c>
      <c r="C13" s="320">
        <v>42310</v>
      </c>
      <c r="D13" s="8">
        <v>42282</v>
      </c>
      <c r="E13" s="320">
        <v>42410</v>
      </c>
      <c r="F13" s="52"/>
      <c r="G13" s="52"/>
      <c r="H13" s="52"/>
      <c r="I13" s="52"/>
      <c r="S13" s="16"/>
      <c r="U13" s="15"/>
      <c r="Y13" s="1"/>
      <c r="Z13" s="1"/>
      <c r="AA13" s="1"/>
      <c r="AG13" s="108">
        <v>42282</v>
      </c>
      <c r="AH13" s="109">
        <v>42410</v>
      </c>
      <c r="AK13" s="109">
        <v>42410</v>
      </c>
      <c r="AL13" s="108">
        <v>42282</v>
      </c>
      <c r="AM13" s="52"/>
      <c r="AO13" s="5"/>
    </row>
    <row r="14" spans="1:63" s="55" customFormat="1" x14ac:dyDescent="0.3">
      <c r="A14" s="19"/>
      <c r="B14" s="20"/>
      <c r="C14" s="242" t="s">
        <v>7</v>
      </c>
      <c r="D14" s="20" t="s">
        <v>8</v>
      </c>
      <c r="E14" s="20" t="s">
        <v>8</v>
      </c>
      <c r="F14" s="20" t="s">
        <v>9</v>
      </c>
      <c r="G14" s="20" t="s">
        <v>10</v>
      </c>
      <c r="H14" s="20" t="s">
        <v>11</v>
      </c>
      <c r="I14" s="20" t="s">
        <v>12</v>
      </c>
      <c r="J14" s="20" t="s">
        <v>13</v>
      </c>
      <c r="K14" s="20" t="s">
        <v>14</v>
      </c>
      <c r="L14" s="20" t="s">
        <v>15</v>
      </c>
      <c r="M14" s="20" t="s">
        <v>16</v>
      </c>
      <c r="N14" s="20" t="s">
        <v>17</v>
      </c>
      <c r="O14" s="20" t="s">
        <v>18</v>
      </c>
      <c r="P14" s="20" t="s">
        <v>19</v>
      </c>
      <c r="Q14" s="20" t="s">
        <v>20</v>
      </c>
      <c r="R14" s="20" t="s">
        <v>21</v>
      </c>
      <c r="S14" s="20" t="s">
        <v>22</v>
      </c>
      <c r="T14" s="20" t="s">
        <v>32</v>
      </c>
      <c r="U14" s="20" t="s">
        <v>33</v>
      </c>
      <c r="V14" s="20" t="s">
        <v>34</v>
      </c>
      <c r="W14" s="20" t="s">
        <v>35</v>
      </c>
      <c r="X14" s="20" t="s">
        <v>36</v>
      </c>
      <c r="Y14" s="20" t="s">
        <v>37</v>
      </c>
      <c r="Z14" s="20" t="s">
        <v>38</v>
      </c>
      <c r="AA14" s="20" t="s">
        <v>39</v>
      </c>
      <c r="AB14" s="20" t="s">
        <v>40</v>
      </c>
      <c r="AC14" s="20" t="s">
        <v>41</v>
      </c>
      <c r="AD14" s="20" t="s">
        <v>42</v>
      </c>
      <c r="AF14" s="20" t="s">
        <v>5</v>
      </c>
      <c r="AG14" s="20" t="s">
        <v>8</v>
      </c>
      <c r="AH14" s="20" t="s">
        <v>8</v>
      </c>
      <c r="AI14" s="19"/>
      <c r="AJ14" s="20"/>
      <c r="AK14" s="20" t="s">
        <v>8</v>
      </c>
      <c r="AL14" s="20" t="s">
        <v>8</v>
      </c>
      <c r="AM14" s="20" t="s">
        <v>9</v>
      </c>
      <c r="AN14" s="20" t="s">
        <v>10</v>
      </c>
      <c r="AO14" s="20" t="s">
        <v>11</v>
      </c>
      <c r="AP14" s="20" t="s">
        <v>12</v>
      </c>
      <c r="AQ14" s="20" t="s">
        <v>13</v>
      </c>
      <c r="AR14" s="20" t="s">
        <v>14</v>
      </c>
      <c r="AS14" s="20" t="s">
        <v>15</v>
      </c>
      <c r="AT14" s="20" t="s">
        <v>16</v>
      </c>
      <c r="AU14" s="20" t="s">
        <v>17</v>
      </c>
      <c r="AV14" s="20" t="s">
        <v>18</v>
      </c>
      <c r="AW14" s="20" t="s">
        <v>19</v>
      </c>
      <c r="AX14" s="20" t="s">
        <v>20</v>
      </c>
      <c r="AY14" s="20" t="s">
        <v>21</v>
      </c>
      <c r="AZ14" s="20" t="s">
        <v>22</v>
      </c>
      <c r="BA14" s="20" t="s">
        <v>32</v>
      </c>
      <c r="BB14" s="20" t="s">
        <v>33</v>
      </c>
      <c r="BC14" s="20" t="s">
        <v>34</v>
      </c>
      <c r="BD14" s="20" t="s">
        <v>35</v>
      </c>
      <c r="BE14" s="20" t="s">
        <v>36</v>
      </c>
      <c r="BF14" s="20" t="s">
        <v>37</v>
      </c>
      <c r="BG14" s="20" t="s">
        <v>38</v>
      </c>
      <c r="BH14" s="20" t="s">
        <v>39</v>
      </c>
      <c r="BI14" s="20" t="s">
        <v>40</v>
      </c>
      <c r="BJ14" s="20" t="s">
        <v>41</v>
      </c>
      <c r="BK14" s="20" t="s">
        <v>42</v>
      </c>
    </row>
    <row r="15" spans="1:63" x14ac:dyDescent="0.3">
      <c r="A15" s="349" t="s">
        <v>0</v>
      </c>
      <c r="B15" s="47">
        <v>1</v>
      </c>
      <c r="C15" s="322">
        <v>53.2</v>
      </c>
      <c r="D15" s="48">
        <v>331.55</v>
      </c>
      <c r="E15" s="48">
        <v>339.44</v>
      </c>
      <c r="F15" s="48">
        <v>272.14999999999998</v>
      </c>
      <c r="G15" s="48">
        <v>239.14</v>
      </c>
      <c r="H15" s="48">
        <v>209.76</v>
      </c>
      <c r="I15" s="48">
        <v>182.71</v>
      </c>
      <c r="J15" s="48">
        <v>149.9</v>
      </c>
      <c r="K15" s="48">
        <v>118.65</v>
      </c>
      <c r="L15" s="48">
        <v>104.7</v>
      </c>
      <c r="M15" s="48">
        <v>96.75</v>
      </c>
      <c r="N15" s="48">
        <v>91.27</v>
      </c>
      <c r="O15" s="48">
        <v>86.79</v>
      </c>
      <c r="P15" s="48">
        <v>83.3</v>
      </c>
      <c r="Q15" s="48">
        <v>80.180000000000007</v>
      </c>
      <c r="R15" s="48">
        <v>77.09</v>
      </c>
      <c r="S15" s="48">
        <v>74.010000000000005</v>
      </c>
      <c r="T15" s="26">
        <v>71.94</v>
      </c>
      <c r="U15" s="26">
        <v>70.05</v>
      </c>
      <c r="V15" s="26">
        <v>68.19</v>
      </c>
      <c r="W15" s="26">
        <v>66.61</v>
      </c>
      <c r="X15" s="26">
        <v>65.12</v>
      </c>
      <c r="Y15" s="26">
        <v>63.53</v>
      </c>
      <c r="Z15" s="26">
        <v>62.11</v>
      </c>
      <c r="AA15" s="26">
        <v>60.98</v>
      </c>
      <c r="AB15" s="48">
        <v>60.02</v>
      </c>
      <c r="AC15" s="26">
        <v>59.25</v>
      </c>
      <c r="AD15" s="26">
        <v>58.66</v>
      </c>
      <c r="AF15" s="33">
        <f t="shared" ref="AF15:AF54" si="16">(C15-$M$11)/350</f>
        <v>7.5925714285714305E-2</v>
      </c>
      <c r="AG15" s="33">
        <f t="shared" ref="AG15:AG54" si="17">(D15-$M$11)/350</f>
        <v>0.87121142857142864</v>
      </c>
      <c r="AH15" s="33">
        <f t="shared" ref="AH15:AH54" si="18">(E15-$M$11)/350</f>
        <v>0.89375428571428572</v>
      </c>
      <c r="AI15" s="349" t="s">
        <v>0</v>
      </c>
      <c r="AJ15" s="47">
        <v>1</v>
      </c>
      <c r="AK15" s="33">
        <f t="shared" ref="AK15:AK54" si="19">(E15-$C15)/350</f>
        <v>0.81782857142857146</v>
      </c>
      <c r="AL15" s="33">
        <f>(D15-$C15)/350</f>
        <v>0.79528571428571437</v>
      </c>
      <c r="AM15" s="33">
        <f t="shared" ref="AM15:BK25" si="20">(F15-$C15)/350</f>
        <v>0.62557142857142856</v>
      </c>
      <c r="AN15" s="33">
        <f t="shared" si="20"/>
        <v>0.53125714285714287</v>
      </c>
      <c r="AO15" s="33">
        <f t="shared" si="20"/>
        <v>0.44731428571428572</v>
      </c>
      <c r="AP15" s="33">
        <f t="shared" si="20"/>
        <v>0.37002857142857143</v>
      </c>
      <c r="AQ15" s="33">
        <f t="shared" si="20"/>
        <v>0.2762857142857143</v>
      </c>
      <c r="AR15" s="33">
        <f t="shared" si="20"/>
        <v>0.187</v>
      </c>
      <c r="AS15" s="33">
        <f t="shared" si="20"/>
        <v>0.14714285714285713</v>
      </c>
      <c r="AT15" s="33">
        <f t="shared" si="20"/>
        <v>0.12442857142857142</v>
      </c>
      <c r="AU15" s="33">
        <f t="shared" si="20"/>
        <v>0.10877142857142855</v>
      </c>
      <c r="AV15" s="33">
        <f t="shared" si="20"/>
        <v>9.5971428571428583E-2</v>
      </c>
      <c r="AW15" s="33">
        <f t="shared" si="20"/>
        <v>8.5999999999999979E-2</v>
      </c>
      <c r="AX15" s="33">
        <f t="shared" si="20"/>
        <v>7.7085714285714299E-2</v>
      </c>
      <c r="AY15" s="33">
        <f t="shared" si="20"/>
        <v>6.8257142857142863E-2</v>
      </c>
      <c r="AZ15" s="33">
        <f t="shared" si="20"/>
        <v>5.9457142857142861E-2</v>
      </c>
      <c r="BA15" s="33">
        <f t="shared" si="20"/>
        <v>5.3542857142857128E-2</v>
      </c>
      <c r="BB15" s="33">
        <f t="shared" si="20"/>
        <v>4.8142857142857126E-2</v>
      </c>
      <c r="BC15" s="33">
        <f t="shared" si="20"/>
        <v>4.2828571428571417E-2</v>
      </c>
      <c r="BD15" s="33">
        <f t="shared" si="20"/>
        <v>3.8314285714285704E-2</v>
      </c>
      <c r="BE15" s="33">
        <f t="shared" si="20"/>
        <v>3.4057142857142862E-2</v>
      </c>
      <c r="BF15" s="33">
        <f t="shared" si="20"/>
        <v>2.9514285714285708E-2</v>
      </c>
      <c r="BG15" s="33">
        <f t="shared" si="20"/>
        <v>2.5457142857142848E-2</v>
      </c>
      <c r="BH15" s="33">
        <f t="shared" si="20"/>
        <v>2.222857142857141E-2</v>
      </c>
      <c r="BI15" s="33">
        <f t="shared" si="20"/>
        <v>1.9485714285714287E-2</v>
      </c>
      <c r="BJ15" s="33">
        <f t="shared" si="20"/>
        <v>1.7285714285714279E-2</v>
      </c>
      <c r="BK15" s="33">
        <f t="shared" si="20"/>
        <v>1.5599999999999982E-2</v>
      </c>
    </row>
    <row r="16" spans="1:63" x14ac:dyDescent="0.3">
      <c r="A16" s="349"/>
      <c r="B16" s="47">
        <v>2</v>
      </c>
      <c r="C16" s="322">
        <v>53.67</v>
      </c>
      <c r="D16" s="48">
        <v>336.36</v>
      </c>
      <c r="E16" s="48">
        <v>335.47</v>
      </c>
      <c r="F16" s="48">
        <v>278.48</v>
      </c>
      <c r="G16" s="48">
        <v>244.99</v>
      </c>
      <c r="H16" s="48">
        <v>215.2</v>
      </c>
      <c r="I16" s="48">
        <v>185.91</v>
      </c>
      <c r="J16" s="48">
        <v>152.62</v>
      </c>
      <c r="K16" s="48">
        <v>121.31</v>
      </c>
      <c r="L16" s="48">
        <v>104.56</v>
      </c>
      <c r="M16" s="48">
        <v>95.6</v>
      </c>
      <c r="N16" s="48">
        <v>89.77</v>
      </c>
      <c r="O16" s="48">
        <v>85.08</v>
      </c>
      <c r="P16" s="48">
        <v>81.459999999999994</v>
      </c>
      <c r="Q16" s="48">
        <v>78.14</v>
      </c>
      <c r="R16" s="48">
        <v>74.84</v>
      </c>
      <c r="S16" s="48">
        <v>71.849999999999994</v>
      </c>
      <c r="T16" s="26">
        <v>69.66</v>
      </c>
      <c r="U16" s="26">
        <v>67.64</v>
      </c>
      <c r="V16" s="26">
        <v>65.78</v>
      </c>
      <c r="W16" s="26">
        <v>64.23</v>
      </c>
      <c r="X16" s="26">
        <v>62.76</v>
      </c>
      <c r="Y16" s="26">
        <v>61.34</v>
      </c>
      <c r="Z16" s="26">
        <v>60.3</v>
      </c>
      <c r="AA16" s="26">
        <v>59.48</v>
      </c>
      <c r="AB16" s="48">
        <v>58.94</v>
      </c>
      <c r="AC16" s="26">
        <v>58.73</v>
      </c>
      <c r="AD16" s="26">
        <v>58.65</v>
      </c>
      <c r="AF16" s="33">
        <f t="shared" si="16"/>
        <v>7.7268571428571436E-2</v>
      </c>
      <c r="AG16" s="33">
        <f t="shared" si="17"/>
        <v>0.8849542857142858</v>
      </c>
      <c r="AH16" s="33">
        <f t="shared" si="18"/>
        <v>0.88241142857142874</v>
      </c>
      <c r="AI16" s="349"/>
      <c r="AJ16" s="47">
        <v>2</v>
      </c>
      <c r="AK16" s="33">
        <f t="shared" si="19"/>
        <v>0.80514285714285716</v>
      </c>
      <c r="AL16" s="33">
        <f t="shared" ref="AL16:AL54" si="21">(D16-$C16)/350</f>
        <v>0.80768571428571423</v>
      </c>
      <c r="AM16" s="33">
        <f t="shared" si="20"/>
        <v>0.64231428571428573</v>
      </c>
      <c r="AN16" s="33">
        <f>(G16-$C16)/350</f>
        <v>0.54662857142857146</v>
      </c>
      <c r="AO16" s="33">
        <f t="shared" si="20"/>
        <v>0.46151428571428565</v>
      </c>
      <c r="AP16" s="33">
        <f t="shared" si="20"/>
        <v>0.37782857142857146</v>
      </c>
      <c r="AQ16" s="33">
        <f t="shared" si="20"/>
        <v>0.2827142857142857</v>
      </c>
      <c r="AR16" s="33">
        <f t="shared" si="20"/>
        <v>0.19325714285714285</v>
      </c>
      <c r="AS16" s="33">
        <f t="shared" si="20"/>
        <v>0.1454</v>
      </c>
      <c r="AT16" s="33">
        <f t="shared" si="20"/>
        <v>0.11979999999999998</v>
      </c>
      <c r="AU16" s="33">
        <f t="shared" si="20"/>
        <v>0.10314285714285713</v>
      </c>
      <c r="AV16" s="33">
        <f t="shared" si="20"/>
        <v>8.9742857142857138E-2</v>
      </c>
      <c r="AW16" s="33">
        <f t="shared" si="20"/>
        <v>7.9399999999999971E-2</v>
      </c>
      <c r="AX16" s="33">
        <f t="shared" si="20"/>
        <v>6.9914285714285707E-2</v>
      </c>
      <c r="AY16" s="33">
        <f t="shared" si="20"/>
        <v>6.0485714285714288E-2</v>
      </c>
      <c r="AZ16" s="33">
        <f t="shared" si="20"/>
        <v>5.1942857142857124E-2</v>
      </c>
      <c r="BA16" s="33">
        <f t="shared" si="20"/>
        <v>4.5685714285714274E-2</v>
      </c>
      <c r="BB16" s="33">
        <f t="shared" si="20"/>
        <v>3.9914285714285708E-2</v>
      </c>
      <c r="BC16" s="33">
        <f t="shared" si="20"/>
        <v>3.4599999999999999E-2</v>
      </c>
      <c r="BD16" s="33">
        <f t="shared" si="20"/>
        <v>3.0171428571428578E-2</v>
      </c>
      <c r="BE16" s="33">
        <f t="shared" si="20"/>
        <v>2.5971428571428562E-2</v>
      </c>
      <c r="BF16" s="33">
        <f t="shared" si="20"/>
        <v>2.1914285714285719E-2</v>
      </c>
      <c r="BG16" s="33">
        <f t="shared" si="20"/>
        <v>1.8942857142857129E-2</v>
      </c>
      <c r="BH16" s="33">
        <f t="shared" si="20"/>
        <v>1.6599999999999986E-2</v>
      </c>
      <c r="BI16" s="33">
        <f t="shared" si="20"/>
        <v>1.5057142857142845E-2</v>
      </c>
      <c r="BJ16" s="33">
        <f t="shared" si="20"/>
        <v>1.4457142857142844E-2</v>
      </c>
      <c r="BK16" s="33">
        <f t="shared" si="20"/>
        <v>1.422857142857142E-2</v>
      </c>
    </row>
    <row r="17" spans="1:63" x14ac:dyDescent="0.3">
      <c r="A17" s="349"/>
      <c r="B17" s="47">
        <v>3</v>
      </c>
      <c r="C17" s="322">
        <v>55.37</v>
      </c>
      <c r="D17" s="48">
        <v>347.1</v>
      </c>
      <c r="E17" s="48">
        <v>357.12</v>
      </c>
      <c r="F17" s="48">
        <v>279.06</v>
      </c>
      <c r="G17" s="48">
        <v>239.26</v>
      </c>
      <c r="H17" s="48">
        <v>205.08</v>
      </c>
      <c r="I17" s="48">
        <v>172.65</v>
      </c>
      <c r="J17" s="48">
        <v>138.02000000000001</v>
      </c>
      <c r="K17" s="48">
        <v>114.39</v>
      </c>
      <c r="L17" s="48">
        <v>104.73</v>
      </c>
      <c r="M17" s="48">
        <v>97.76</v>
      </c>
      <c r="N17" s="48">
        <v>92.39</v>
      </c>
      <c r="O17" s="48">
        <v>87.91</v>
      </c>
      <c r="P17" s="48">
        <v>84.47</v>
      </c>
      <c r="Q17" s="48">
        <v>81.23</v>
      </c>
      <c r="R17" s="48">
        <v>78.05</v>
      </c>
      <c r="S17" s="48">
        <v>75.08</v>
      </c>
      <c r="T17" s="26">
        <v>72.77</v>
      </c>
      <c r="U17" s="26">
        <v>70.8</v>
      </c>
      <c r="V17" s="26">
        <v>68.91</v>
      </c>
      <c r="W17" s="26">
        <v>67.33</v>
      </c>
      <c r="X17" s="26">
        <v>65.709999999999994</v>
      </c>
      <c r="Y17" s="26">
        <v>64.22</v>
      </c>
      <c r="Z17" s="26">
        <v>62.97</v>
      </c>
      <c r="AA17" s="26">
        <v>61.97</v>
      </c>
      <c r="AB17" s="48">
        <v>61.24</v>
      </c>
      <c r="AC17" s="26">
        <v>60.85</v>
      </c>
      <c r="AD17" s="26">
        <v>60.62</v>
      </c>
      <c r="AF17" s="33">
        <f t="shared" si="16"/>
        <v>8.2125714285714288E-2</v>
      </c>
      <c r="AG17" s="33">
        <f t="shared" si="17"/>
        <v>0.91564000000000012</v>
      </c>
      <c r="AH17" s="33">
        <f t="shared" si="18"/>
        <v>0.94426857142857146</v>
      </c>
      <c r="AI17" s="349"/>
      <c r="AJ17" s="47">
        <v>3</v>
      </c>
      <c r="AK17" s="33">
        <f t="shared" si="19"/>
        <v>0.8621428571428571</v>
      </c>
      <c r="AL17" s="33">
        <f t="shared" si="21"/>
        <v>0.83351428571428576</v>
      </c>
      <c r="AM17" s="33">
        <f t="shared" si="20"/>
        <v>0.63911428571428575</v>
      </c>
      <c r="AN17" s="33">
        <f t="shared" si="20"/>
        <v>0.52539999999999998</v>
      </c>
      <c r="AO17" s="33">
        <f t="shared" si="20"/>
        <v>0.42774285714285715</v>
      </c>
      <c r="AP17" s="33">
        <f t="shared" si="20"/>
        <v>0.33508571428571426</v>
      </c>
      <c r="AQ17" s="33">
        <f t="shared" si="20"/>
        <v>0.23614285714285715</v>
      </c>
      <c r="AR17" s="33">
        <f t="shared" si="20"/>
        <v>0.16862857142857143</v>
      </c>
      <c r="AS17" s="33">
        <f t="shared" si="20"/>
        <v>0.14102857142857145</v>
      </c>
      <c r="AT17" s="33">
        <f t="shared" si="20"/>
        <v>0.12111428571428573</v>
      </c>
      <c r="AU17" s="33">
        <f t="shared" si="20"/>
        <v>0.10577142857142859</v>
      </c>
      <c r="AV17" s="33">
        <f t="shared" si="20"/>
        <v>9.2971428571428566E-2</v>
      </c>
      <c r="AW17" s="33">
        <f t="shared" si="20"/>
        <v>8.3142857142857143E-2</v>
      </c>
      <c r="AX17" s="33">
        <f t="shared" si="20"/>
        <v>7.3885714285714305E-2</v>
      </c>
      <c r="AY17" s="33">
        <f t="shared" si="20"/>
        <v>6.4799999999999996E-2</v>
      </c>
      <c r="AZ17" s="33">
        <f t="shared" si="20"/>
        <v>5.6314285714285719E-2</v>
      </c>
      <c r="BA17" s="33">
        <f t="shared" si="20"/>
        <v>4.9714285714285711E-2</v>
      </c>
      <c r="BB17" s="33">
        <f t="shared" si="20"/>
        <v>4.4085714285714284E-2</v>
      </c>
      <c r="BC17" s="33">
        <f t="shared" si="20"/>
        <v>3.8685714285714282E-2</v>
      </c>
      <c r="BD17" s="33">
        <f t="shared" si="20"/>
        <v>3.4171428571428575E-2</v>
      </c>
      <c r="BE17" s="33">
        <f t="shared" si="20"/>
        <v>2.9542857142857131E-2</v>
      </c>
      <c r="BF17" s="33">
        <f t="shared" si="20"/>
        <v>2.528571428571429E-2</v>
      </c>
      <c r="BG17" s="33">
        <f t="shared" si="20"/>
        <v>2.1714285714285717E-2</v>
      </c>
      <c r="BH17" s="33">
        <f t="shared" si="20"/>
        <v>1.8857142857142861E-2</v>
      </c>
      <c r="BI17" s="33">
        <f t="shared" si="20"/>
        <v>1.6771428571428583E-2</v>
      </c>
      <c r="BJ17" s="33">
        <f t="shared" si="20"/>
        <v>1.5657142857142869E-2</v>
      </c>
      <c r="BK17" s="33">
        <f t="shared" si="20"/>
        <v>1.4999999999999999E-2</v>
      </c>
    </row>
    <row r="18" spans="1:63" x14ac:dyDescent="0.3">
      <c r="A18" s="349"/>
      <c r="B18" s="47">
        <v>4</v>
      </c>
      <c r="C18" s="322">
        <v>53.43</v>
      </c>
      <c r="D18" s="48">
        <v>331.08</v>
      </c>
      <c r="E18" s="48">
        <v>343.87</v>
      </c>
      <c r="F18" s="48">
        <v>272.33999999999997</v>
      </c>
      <c r="G18" s="48">
        <v>240.41</v>
      </c>
      <c r="H18" s="48">
        <v>210.61</v>
      </c>
      <c r="I18" s="48">
        <v>179.4</v>
      </c>
      <c r="J18" s="48">
        <v>146.97999999999999</v>
      </c>
      <c r="K18" s="48">
        <v>117.38</v>
      </c>
      <c r="L18" s="48">
        <v>104.31</v>
      </c>
      <c r="M18" s="48">
        <v>96.28</v>
      </c>
      <c r="N18" s="48">
        <v>90.46</v>
      </c>
      <c r="O18" s="48">
        <v>85.76</v>
      </c>
      <c r="P18" s="48">
        <v>82.26</v>
      </c>
      <c r="Q18" s="48">
        <v>79.03</v>
      </c>
      <c r="R18" s="48">
        <v>75.89</v>
      </c>
      <c r="S18" s="48">
        <v>72.89</v>
      </c>
      <c r="T18" s="26">
        <v>70.56</v>
      </c>
      <c r="U18" s="26">
        <v>68.599999999999994</v>
      </c>
      <c r="V18" s="26">
        <v>66.760000000000005</v>
      </c>
      <c r="W18" s="26">
        <v>65.209999999999994</v>
      </c>
      <c r="X18" s="26">
        <v>63.66</v>
      </c>
      <c r="Y18" s="26">
        <v>62.22</v>
      </c>
      <c r="Z18" s="26">
        <v>60.91</v>
      </c>
      <c r="AA18" s="26">
        <v>59.97</v>
      </c>
      <c r="AB18" s="48">
        <v>59.13</v>
      </c>
      <c r="AC18" s="26">
        <v>58.62</v>
      </c>
      <c r="AD18" s="26">
        <v>58.35</v>
      </c>
      <c r="AF18" s="33">
        <f t="shared" si="16"/>
        <v>7.6582857142857147E-2</v>
      </c>
      <c r="AG18" s="33">
        <f t="shared" si="17"/>
        <v>0.86986857142857144</v>
      </c>
      <c r="AH18" s="33">
        <f t="shared" si="18"/>
        <v>0.90641142857142865</v>
      </c>
      <c r="AI18" s="349"/>
      <c r="AJ18" s="47">
        <v>4</v>
      </c>
      <c r="AK18" s="33">
        <f t="shared" si="19"/>
        <v>0.82982857142857147</v>
      </c>
      <c r="AL18" s="33">
        <f t="shared" si="21"/>
        <v>0.79328571428571426</v>
      </c>
      <c r="AM18" s="33">
        <f t="shared" si="20"/>
        <v>0.62545714285714271</v>
      </c>
      <c r="AN18" s="33">
        <f t="shared" si="20"/>
        <v>0.53422857142857139</v>
      </c>
      <c r="AO18" s="33">
        <f t="shared" si="20"/>
        <v>0.44908571428571431</v>
      </c>
      <c r="AP18" s="33">
        <f t="shared" si="20"/>
        <v>0.35991428571428569</v>
      </c>
      <c r="AQ18" s="33">
        <f t="shared" si="20"/>
        <v>0.26728571428571424</v>
      </c>
      <c r="AR18" s="33">
        <f t="shared" si="20"/>
        <v>0.18271428571428569</v>
      </c>
      <c r="AS18" s="33">
        <f t="shared" si="20"/>
        <v>0.14537142857142857</v>
      </c>
      <c r="AT18" s="33">
        <f t="shared" si="20"/>
        <v>0.12242857142857143</v>
      </c>
      <c r="AU18" s="33">
        <f t="shared" si="20"/>
        <v>0.10579999999999998</v>
      </c>
      <c r="AV18" s="33">
        <f t="shared" si="20"/>
        <v>9.237142857142859E-2</v>
      </c>
      <c r="AW18" s="33">
        <f t="shared" si="20"/>
        <v>8.2371428571428582E-2</v>
      </c>
      <c r="AX18" s="33">
        <f t="shared" si="20"/>
        <v>7.3142857142857148E-2</v>
      </c>
      <c r="AY18" s="33">
        <f t="shared" si="20"/>
        <v>6.4171428571428574E-2</v>
      </c>
      <c r="AZ18" s="33">
        <f t="shared" si="20"/>
        <v>5.5600000000000004E-2</v>
      </c>
      <c r="BA18" s="33">
        <f t="shared" si="20"/>
        <v>4.8942857142857149E-2</v>
      </c>
      <c r="BB18" s="33">
        <f t="shared" si="20"/>
        <v>4.3342857142857127E-2</v>
      </c>
      <c r="BC18" s="33">
        <f t="shared" si="20"/>
        <v>3.8085714285714299E-2</v>
      </c>
      <c r="BD18" s="33">
        <f t="shared" si="20"/>
        <v>3.3657142857142837E-2</v>
      </c>
      <c r="BE18" s="33">
        <f t="shared" si="20"/>
        <v>2.922857142857142E-2</v>
      </c>
      <c r="BF18" s="33">
        <f t="shared" si="20"/>
        <v>2.5114285714285711E-2</v>
      </c>
      <c r="BG18" s="33">
        <f t="shared" si="20"/>
        <v>2.1371428571428562E-2</v>
      </c>
      <c r="BH18" s="33">
        <f t="shared" si="20"/>
        <v>1.8685714285714285E-2</v>
      </c>
      <c r="BI18" s="33">
        <f t="shared" si="20"/>
        <v>1.6285714285714292E-2</v>
      </c>
      <c r="BJ18" s="33">
        <f t="shared" si="20"/>
        <v>1.4828571428571422E-2</v>
      </c>
      <c r="BK18" s="33">
        <f t="shared" si="20"/>
        <v>1.4057142857142862E-2</v>
      </c>
    </row>
    <row r="19" spans="1:63" x14ac:dyDescent="0.3">
      <c r="A19" s="349"/>
      <c r="B19" s="47">
        <v>5</v>
      </c>
      <c r="C19" s="322">
        <v>53.49</v>
      </c>
      <c r="D19" s="48">
        <v>346.35</v>
      </c>
      <c r="E19" s="48">
        <v>346</v>
      </c>
      <c r="F19" s="48">
        <v>278.08999999999997</v>
      </c>
      <c r="G19" s="48">
        <v>244.63</v>
      </c>
      <c r="H19" s="48">
        <v>215.16</v>
      </c>
      <c r="I19" s="48">
        <v>186.19</v>
      </c>
      <c r="J19" s="48">
        <v>154.87</v>
      </c>
      <c r="K19" s="48">
        <v>124.32</v>
      </c>
      <c r="L19" s="48">
        <v>106.72</v>
      </c>
      <c r="M19" s="48">
        <v>97.53</v>
      </c>
      <c r="N19" s="48">
        <v>91.35</v>
      </c>
      <c r="O19" s="48">
        <v>86.28</v>
      </c>
      <c r="P19" s="48">
        <v>82.44</v>
      </c>
      <c r="Q19" s="48">
        <v>78.77</v>
      </c>
      <c r="R19" s="48">
        <v>75.34</v>
      </c>
      <c r="S19" s="48">
        <v>72.22</v>
      </c>
      <c r="T19" s="26">
        <v>69.849999999999994</v>
      </c>
      <c r="U19" s="26">
        <v>67.83</v>
      </c>
      <c r="V19" s="26">
        <v>65.87</v>
      </c>
      <c r="W19" s="26">
        <v>64.3</v>
      </c>
      <c r="X19" s="26">
        <v>62.73</v>
      </c>
      <c r="Y19" s="26">
        <v>61.24</v>
      </c>
      <c r="Z19" s="26">
        <v>59.99</v>
      </c>
      <c r="AA19" s="26">
        <v>59.23</v>
      </c>
      <c r="AB19" s="48">
        <v>58.55</v>
      </c>
      <c r="AC19" s="26">
        <v>58.31</v>
      </c>
      <c r="AD19" s="26">
        <v>58.26</v>
      </c>
      <c r="AF19" s="33">
        <f t="shared" si="16"/>
        <v>7.6754285714285733E-2</v>
      </c>
      <c r="AG19" s="33">
        <f t="shared" si="17"/>
        <v>0.91349714285714301</v>
      </c>
      <c r="AH19" s="33">
        <f t="shared" si="18"/>
        <v>0.9124971428571429</v>
      </c>
      <c r="AI19" s="349"/>
      <c r="AJ19" s="47">
        <v>5</v>
      </c>
      <c r="AK19" s="33">
        <f t="shared" si="19"/>
        <v>0.83574285714285712</v>
      </c>
      <c r="AL19" s="33">
        <f t="shared" si="21"/>
        <v>0.83674285714285723</v>
      </c>
      <c r="AM19" s="33">
        <f t="shared" si="20"/>
        <v>0.64171428571428557</v>
      </c>
      <c r="AN19" s="33">
        <f t="shared" si="20"/>
        <v>0.54611428571428566</v>
      </c>
      <c r="AO19" s="33">
        <f t="shared" si="20"/>
        <v>0.46191428571428567</v>
      </c>
      <c r="AP19" s="33">
        <f t="shared" si="20"/>
        <v>0.37914285714285711</v>
      </c>
      <c r="AQ19" s="33">
        <f t="shared" si="20"/>
        <v>0.28965714285714284</v>
      </c>
      <c r="AR19" s="33">
        <f t="shared" si="20"/>
        <v>0.20237142857142854</v>
      </c>
      <c r="AS19" s="33">
        <f t="shared" si="20"/>
        <v>0.15208571428571427</v>
      </c>
      <c r="AT19" s="33">
        <f t="shared" si="20"/>
        <v>0.12582857142857143</v>
      </c>
      <c r="AU19" s="33">
        <f t="shared" si="20"/>
        <v>0.10817142857142854</v>
      </c>
      <c r="AV19" s="33">
        <f t="shared" si="20"/>
        <v>9.3685714285714289E-2</v>
      </c>
      <c r="AW19" s="33">
        <f t="shared" si="20"/>
        <v>8.2714285714285699E-2</v>
      </c>
      <c r="AX19" s="33">
        <f t="shared" si="20"/>
        <v>7.2228571428571406E-2</v>
      </c>
      <c r="AY19" s="33">
        <f t="shared" si="20"/>
        <v>6.242857142857143E-2</v>
      </c>
      <c r="AZ19" s="33">
        <f t="shared" si="20"/>
        <v>5.3514285714285709E-2</v>
      </c>
      <c r="BA19" s="33">
        <f t="shared" si="20"/>
        <v>4.6742857142857121E-2</v>
      </c>
      <c r="BB19" s="33">
        <f t="shared" si="20"/>
        <v>4.0971428571428561E-2</v>
      </c>
      <c r="BC19" s="33">
        <f t="shared" si="20"/>
        <v>3.5371428571428581E-2</v>
      </c>
      <c r="BD19" s="33">
        <f t="shared" si="20"/>
        <v>3.0885714285714273E-2</v>
      </c>
      <c r="BE19" s="33">
        <f t="shared" si="20"/>
        <v>2.6399999999999986E-2</v>
      </c>
      <c r="BF19" s="33">
        <f t="shared" si="20"/>
        <v>2.2142857142857141E-2</v>
      </c>
      <c r="BG19" s="33">
        <f t="shared" si="20"/>
        <v>1.8571428571428572E-2</v>
      </c>
      <c r="BH19" s="33">
        <f t="shared" si="20"/>
        <v>1.6399999999999984E-2</v>
      </c>
      <c r="BI19" s="33">
        <f t="shared" si="20"/>
        <v>1.4457142857142844E-2</v>
      </c>
      <c r="BJ19" s="33">
        <f t="shared" si="20"/>
        <v>1.3771428571428572E-2</v>
      </c>
      <c r="BK19" s="33">
        <f t="shared" si="20"/>
        <v>1.3628571428571417E-2</v>
      </c>
    </row>
    <row r="20" spans="1:63" x14ac:dyDescent="0.3">
      <c r="A20" s="349" t="s">
        <v>1</v>
      </c>
      <c r="B20" s="47">
        <v>1</v>
      </c>
      <c r="C20" s="322">
        <v>79.69</v>
      </c>
      <c r="D20" s="48">
        <v>331.13</v>
      </c>
      <c r="E20" s="48">
        <v>222.31</v>
      </c>
      <c r="F20" s="48">
        <v>277.7</v>
      </c>
      <c r="G20" s="48">
        <v>246.26</v>
      </c>
      <c r="H20" s="48">
        <v>220.3</v>
      </c>
      <c r="I20" s="48">
        <v>201.87</v>
      </c>
      <c r="J20" s="48">
        <v>188.9</v>
      </c>
      <c r="K20" s="48">
        <v>179.59</v>
      </c>
      <c r="L20" s="48">
        <v>172.23</v>
      </c>
      <c r="M20" s="48">
        <v>165.46</v>
      </c>
      <c r="N20" s="48">
        <v>159.32</v>
      </c>
      <c r="O20" s="48">
        <v>153.79</v>
      </c>
      <c r="P20" s="48">
        <v>149.36000000000001</v>
      </c>
      <c r="Q20" s="48">
        <v>145.28</v>
      </c>
      <c r="R20" s="48">
        <v>140.9</v>
      </c>
      <c r="S20" s="48">
        <v>136.94</v>
      </c>
      <c r="T20" s="26">
        <v>133.30000000000001</v>
      </c>
      <c r="U20" s="26">
        <v>130.03</v>
      </c>
      <c r="V20" s="26">
        <v>126.84</v>
      </c>
      <c r="W20" s="26">
        <v>123.99</v>
      </c>
      <c r="X20" s="26">
        <v>121.13</v>
      </c>
      <c r="Y20" s="26">
        <v>118.22</v>
      </c>
      <c r="Z20" s="26">
        <v>115.53</v>
      </c>
      <c r="AA20" s="26">
        <v>112.96</v>
      </c>
      <c r="AB20" s="48">
        <v>110.42</v>
      </c>
      <c r="AC20" s="26">
        <v>107.99</v>
      </c>
      <c r="AD20" s="26">
        <v>105.69</v>
      </c>
      <c r="AF20" s="33">
        <f t="shared" si="16"/>
        <v>0.15161142857142856</v>
      </c>
      <c r="AG20" s="33">
        <f t="shared" si="17"/>
        <v>0.87001142857142866</v>
      </c>
      <c r="AH20" s="33">
        <f t="shared" si="18"/>
        <v>0.55909714285714285</v>
      </c>
      <c r="AI20" s="349" t="s">
        <v>1</v>
      </c>
      <c r="AJ20" s="47">
        <v>1</v>
      </c>
      <c r="AK20" s="33">
        <f t="shared" si="19"/>
        <v>0.40748571428571428</v>
      </c>
      <c r="AL20" s="33">
        <f t="shared" si="21"/>
        <v>0.71840000000000004</v>
      </c>
      <c r="AM20" s="33">
        <f t="shared" si="20"/>
        <v>0.5657428571428571</v>
      </c>
      <c r="AN20" s="33">
        <f t="shared" si="20"/>
        <v>0.47591428571428568</v>
      </c>
      <c r="AO20" s="33">
        <f t="shared" si="20"/>
        <v>0.40174285714285718</v>
      </c>
      <c r="AP20" s="33">
        <f t="shared" si="20"/>
        <v>0.34908571428571433</v>
      </c>
      <c r="AQ20" s="33">
        <f t="shared" si="20"/>
        <v>0.31202857142857143</v>
      </c>
      <c r="AR20" s="33">
        <f t="shared" si="20"/>
        <v>0.28542857142857142</v>
      </c>
      <c r="AS20" s="33">
        <f t="shared" si="20"/>
        <v>0.26439999999999997</v>
      </c>
      <c r="AT20" s="33">
        <f t="shared" si="20"/>
        <v>0.24505714285714289</v>
      </c>
      <c r="AU20" s="33">
        <f t="shared" si="20"/>
        <v>0.2275142857142857</v>
      </c>
      <c r="AV20" s="33">
        <f t="shared" si="20"/>
        <v>0.21171428571428569</v>
      </c>
      <c r="AW20" s="33">
        <f t="shared" si="20"/>
        <v>0.1990571428571429</v>
      </c>
      <c r="AX20" s="33">
        <f t="shared" si="20"/>
        <v>0.18740000000000001</v>
      </c>
      <c r="AY20" s="33">
        <f t="shared" si="20"/>
        <v>0.17488571428571431</v>
      </c>
      <c r="AZ20" s="33">
        <f t="shared" si="20"/>
        <v>0.16357142857142856</v>
      </c>
      <c r="BA20" s="33">
        <f t="shared" si="20"/>
        <v>0.1531714285714286</v>
      </c>
      <c r="BB20" s="33">
        <f t="shared" si="20"/>
        <v>0.14382857142857144</v>
      </c>
      <c r="BC20" s="33">
        <f t="shared" si="20"/>
        <v>0.13471428571428573</v>
      </c>
      <c r="BD20" s="33">
        <f t="shared" si="20"/>
        <v>0.12657142857142856</v>
      </c>
      <c r="BE20" s="33">
        <f t="shared" si="20"/>
        <v>0.11839999999999999</v>
      </c>
      <c r="BF20" s="33">
        <f t="shared" si="20"/>
        <v>0.11008571428571429</v>
      </c>
      <c r="BG20" s="33">
        <f t="shared" si="20"/>
        <v>0.1024</v>
      </c>
      <c r="BH20" s="33">
        <f t="shared" si="20"/>
        <v>9.505714285714284E-2</v>
      </c>
      <c r="BI20" s="33">
        <f t="shared" si="20"/>
        <v>8.7800000000000017E-2</v>
      </c>
      <c r="BJ20" s="33">
        <f t="shared" si="20"/>
        <v>8.085714285714285E-2</v>
      </c>
      <c r="BK20" s="33">
        <f t="shared" si="20"/>
        <v>7.4285714285714288E-2</v>
      </c>
    </row>
    <row r="21" spans="1:63" x14ac:dyDescent="0.3">
      <c r="A21" s="349"/>
      <c r="B21" s="47">
        <v>2</v>
      </c>
      <c r="C21" s="322">
        <v>84.19</v>
      </c>
      <c r="D21" s="48">
        <v>333.26</v>
      </c>
      <c r="E21" s="48">
        <v>230.13</v>
      </c>
      <c r="F21" s="48">
        <v>282.64</v>
      </c>
      <c r="G21" s="48">
        <v>251.87</v>
      </c>
      <c r="H21" s="48">
        <v>225.95</v>
      </c>
      <c r="I21" s="48">
        <v>206.12</v>
      </c>
      <c r="J21" s="48">
        <v>191.04</v>
      </c>
      <c r="K21" s="48">
        <v>180.9</v>
      </c>
      <c r="L21" s="48">
        <v>172.89</v>
      </c>
      <c r="M21" s="48">
        <v>165.72</v>
      </c>
      <c r="N21" s="48">
        <v>159.12</v>
      </c>
      <c r="O21" s="48">
        <v>153.18</v>
      </c>
      <c r="P21" s="48">
        <v>148.47999999999999</v>
      </c>
      <c r="Q21" s="48">
        <v>144.38</v>
      </c>
      <c r="R21" s="48">
        <v>139.80000000000001</v>
      </c>
      <c r="S21" s="48">
        <v>135.55000000000001</v>
      </c>
      <c r="T21" s="26">
        <v>131.77000000000001</v>
      </c>
      <c r="U21" s="26">
        <v>128.53</v>
      </c>
      <c r="V21" s="26">
        <v>125.34</v>
      </c>
      <c r="W21" s="26">
        <v>122.34</v>
      </c>
      <c r="X21" s="26">
        <v>119.5</v>
      </c>
      <c r="Y21" s="26">
        <v>116.64</v>
      </c>
      <c r="Z21" s="26">
        <v>113.81</v>
      </c>
      <c r="AA21" s="26">
        <v>111.17</v>
      </c>
      <c r="AB21" s="48">
        <v>108.65</v>
      </c>
      <c r="AC21" s="26">
        <v>106.27</v>
      </c>
      <c r="AD21" s="26">
        <v>103.98</v>
      </c>
      <c r="AF21" s="33">
        <f t="shared" si="16"/>
        <v>0.16446857142857144</v>
      </c>
      <c r="AG21" s="33">
        <f t="shared" si="17"/>
        <v>0.87609714285714291</v>
      </c>
      <c r="AH21" s="33">
        <f t="shared" si="18"/>
        <v>0.58143999999999996</v>
      </c>
      <c r="AI21" s="349"/>
      <c r="AJ21" s="47">
        <v>2</v>
      </c>
      <c r="AK21" s="33">
        <f t="shared" si="19"/>
        <v>0.41697142857142855</v>
      </c>
      <c r="AL21" s="33">
        <f t="shared" si="21"/>
        <v>0.71162857142857139</v>
      </c>
      <c r="AM21" s="33">
        <f t="shared" si="20"/>
        <v>0.56699999999999995</v>
      </c>
      <c r="AN21" s="33">
        <f t="shared" si="20"/>
        <v>0.47908571428571428</v>
      </c>
      <c r="AO21" s="33">
        <f t="shared" si="20"/>
        <v>0.4050285714285714</v>
      </c>
      <c r="AP21" s="33">
        <f t="shared" si="20"/>
        <v>0.34837142857142861</v>
      </c>
      <c r="AQ21" s="33">
        <f t="shared" si="20"/>
        <v>0.30528571428571427</v>
      </c>
      <c r="AR21" s="33">
        <f t="shared" si="20"/>
        <v>0.27631428571428573</v>
      </c>
      <c r="AS21" s="33">
        <f t="shared" si="20"/>
        <v>0.25342857142857139</v>
      </c>
      <c r="AT21" s="33">
        <f t="shared" si="20"/>
        <v>0.23294285714285715</v>
      </c>
      <c r="AU21" s="33">
        <f t="shared" si="20"/>
        <v>0.2140857142857143</v>
      </c>
      <c r="AV21" s="33">
        <f t="shared" si="20"/>
        <v>0.19711428571428574</v>
      </c>
      <c r="AW21" s="33">
        <f t="shared" si="20"/>
        <v>0.18368571428571426</v>
      </c>
      <c r="AX21" s="33">
        <f t="shared" si="20"/>
        <v>0.17197142857142855</v>
      </c>
      <c r="AY21" s="33">
        <f t="shared" si="20"/>
        <v>0.15888571428571432</v>
      </c>
      <c r="AZ21" s="33">
        <f t="shared" si="20"/>
        <v>0.14674285714285717</v>
      </c>
      <c r="BA21" s="33">
        <f t="shared" si="20"/>
        <v>0.13594285714285717</v>
      </c>
      <c r="BB21" s="33">
        <f t="shared" si="20"/>
        <v>0.12668571428571429</v>
      </c>
      <c r="BC21" s="33">
        <f t="shared" si="20"/>
        <v>0.11757142857142859</v>
      </c>
      <c r="BD21" s="33">
        <f t="shared" si="20"/>
        <v>0.10900000000000001</v>
      </c>
      <c r="BE21" s="33">
        <f t="shared" si="20"/>
        <v>0.10088571428571429</v>
      </c>
      <c r="BF21" s="33">
        <f t="shared" si="20"/>
        <v>9.2714285714285721E-2</v>
      </c>
      <c r="BG21" s="33">
        <f t="shared" si="20"/>
        <v>8.4628571428571442E-2</v>
      </c>
      <c r="BH21" s="33">
        <f t="shared" si="20"/>
        <v>7.7085714285714299E-2</v>
      </c>
      <c r="BI21" s="33">
        <f t="shared" si="20"/>
        <v>6.9885714285714315E-2</v>
      </c>
      <c r="BJ21" s="33">
        <f t="shared" si="20"/>
        <v>6.3085714285714287E-2</v>
      </c>
      <c r="BK21" s="33">
        <f t="shared" si="20"/>
        <v>5.6542857142857159E-2</v>
      </c>
    </row>
    <row r="22" spans="1:63" x14ac:dyDescent="0.3">
      <c r="A22" s="349"/>
      <c r="B22" s="47">
        <v>3</v>
      </c>
      <c r="C22" s="322">
        <v>83.05</v>
      </c>
      <c r="D22" s="48">
        <v>346.67</v>
      </c>
      <c r="E22" s="48">
        <v>233.06</v>
      </c>
      <c r="F22" s="48">
        <v>294.06</v>
      </c>
      <c r="G22" s="48">
        <v>262.14</v>
      </c>
      <c r="H22" s="48">
        <v>235.99</v>
      </c>
      <c r="I22" s="48">
        <v>216.13</v>
      </c>
      <c r="J22" s="48">
        <v>200.26</v>
      </c>
      <c r="K22" s="48">
        <v>189.49</v>
      </c>
      <c r="L22" s="48">
        <v>181.45</v>
      </c>
      <c r="M22" s="48">
        <v>174.32</v>
      </c>
      <c r="N22" s="48">
        <v>168.29</v>
      </c>
      <c r="O22" s="48">
        <v>162.77000000000001</v>
      </c>
      <c r="P22" s="48">
        <v>158.34</v>
      </c>
      <c r="Q22" s="48">
        <v>153.97</v>
      </c>
      <c r="R22" s="48">
        <v>149.49</v>
      </c>
      <c r="S22" s="48">
        <v>145.24</v>
      </c>
      <c r="T22" s="26">
        <v>141.65</v>
      </c>
      <c r="U22" s="26">
        <v>138.34</v>
      </c>
      <c r="V22" s="26">
        <v>135.15</v>
      </c>
      <c r="W22" s="26">
        <v>132.30000000000001</v>
      </c>
      <c r="X22" s="26">
        <v>129.41</v>
      </c>
      <c r="Y22" s="26">
        <v>126.64</v>
      </c>
      <c r="Z22" s="26">
        <v>124.03</v>
      </c>
      <c r="AA22" s="26">
        <v>121.55</v>
      </c>
      <c r="AB22" s="48">
        <v>118.92</v>
      </c>
      <c r="AC22" s="26">
        <v>116.55</v>
      </c>
      <c r="AD22" s="26">
        <v>114.31</v>
      </c>
      <c r="AF22" s="33">
        <f t="shared" si="16"/>
        <v>0.16121142857142856</v>
      </c>
      <c r="AG22" s="33">
        <f t="shared" si="17"/>
        <v>0.91441142857142865</v>
      </c>
      <c r="AH22" s="33">
        <f t="shared" si="18"/>
        <v>0.58981142857142854</v>
      </c>
      <c r="AI22" s="349"/>
      <c r="AJ22" s="47">
        <v>3</v>
      </c>
      <c r="AK22" s="33">
        <f t="shared" si="19"/>
        <v>0.42859999999999998</v>
      </c>
      <c r="AL22" s="33">
        <f t="shared" si="21"/>
        <v>0.75319999999999998</v>
      </c>
      <c r="AM22" s="33">
        <f t="shared" si="20"/>
        <v>0.60288571428571425</v>
      </c>
      <c r="AN22" s="33">
        <f t="shared" si="20"/>
        <v>0.51168571428571419</v>
      </c>
      <c r="AO22" s="33">
        <f t="shared" si="20"/>
        <v>0.43697142857142857</v>
      </c>
      <c r="AP22" s="33">
        <f t="shared" si="20"/>
        <v>0.38022857142857136</v>
      </c>
      <c r="AQ22" s="33">
        <f t="shared" si="20"/>
        <v>0.33488571428571429</v>
      </c>
      <c r="AR22" s="33">
        <f t="shared" si="20"/>
        <v>0.30411428571428573</v>
      </c>
      <c r="AS22" s="33">
        <f t="shared" si="20"/>
        <v>0.28114285714285714</v>
      </c>
      <c r="AT22" s="33">
        <f t="shared" si="20"/>
        <v>0.26077142857142854</v>
      </c>
      <c r="AU22" s="33">
        <f t="shared" si="20"/>
        <v>0.24354285714285712</v>
      </c>
      <c r="AV22" s="33">
        <f t="shared" si="20"/>
        <v>0.2277714285714286</v>
      </c>
      <c r="AW22" s="33">
        <f t="shared" si="20"/>
        <v>0.21511428571428573</v>
      </c>
      <c r="AX22" s="33">
        <f t="shared" si="20"/>
        <v>0.20262857142857144</v>
      </c>
      <c r="AY22" s="33">
        <f t="shared" si="20"/>
        <v>0.18982857142857146</v>
      </c>
      <c r="AZ22" s="33">
        <f t="shared" si="20"/>
        <v>0.17768571428571431</v>
      </c>
      <c r="BA22" s="33">
        <f t="shared" si="20"/>
        <v>0.16742857142857145</v>
      </c>
      <c r="BB22" s="33">
        <f t="shared" si="20"/>
        <v>0.1579714285714286</v>
      </c>
      <c r="BC22" s="33">
        <f t="shared" si="20"/>
        <v>0.14885714285714288</v>
      </c>
      <c r="BD22" s="33">
        <f t="shared" si="20"/>
        <v>0.14071428571428576</v>
      </c>
      <c r="BE22" s="33">
        <f t="shared" si="20"/>
        <v>0.13245714285714286</v>
      </c>
      <c r="BF22" s="33">
        <f t="shared" si="20"/>
        <v>0.12454285714285715</v>
      </c>
      <c r="BG22" s="33">
        <f t="shared" si="20"/>
        <v>0.11708571428571429</v>
      </c>
      <c r="BH22" s="33">
        <f t="shared" si="20"/>
        <v>0.11</v>
      </c>
      <c r="BI22" s="33">
        <f t="shared" si="20"/>
        <v>0.1024857142857143</v>
      </c>
      <c r="BJ22" s="33">
        <f t="shared" si="20"/>
        <v>9.571428571428571E-2</v>
      </c>
      <c r="BK22" s="33">
        <f t="shared" si="20"/>
        <v>8.9314285714285735E-2</v>
      </c>
    </row>
    <row r="23" spans="1:63" x14ac:dyDescent="0.3">
      <c r="A23" s="349"/>
      <c r="B23" s="47">
        <v>4</v>
      </c>
      <c r="C23" s="322">
        <v>79.55</v>
      </c>
      <c r="D23" s="48">
        <v>332.74</v>
      </c>
      <c r="E23" s="48">
        <v>223.85</v>
      </c>
      <c r="F23" s="48">
        <v>284.45999999999998</v>
      </c>
      <c r="G23" s="48">
        <v>254.21</v>
      </c>
      <c r="H23" s="48">
        <v>226.93</v>
      </c>
      <c r="I23" s="48">
        <v>208.97</v>
      </c>
      <c r="J23" s="48">
        <v>194.06</v>
      </c>
      <c r="K23" s="48">
        <v>184.52</v>
      </c>
      <c r="L23" s="48">
        <v>176.97</v>
      </c>
      <c r="M23" s="48">
        <v>170.17</v>
      </c>
      <c r="N23" s="48">
        <v>164.77</v>
      </c>
      <c r="O23" s="48">
        <v>159.62</v>
      </c>
      <c r="P23" s="48">
        <v>155.41</v>
      </c>
      <c r="Q23" s="48">
        <v>151.34</v>
      </c>
      <c r="R23" s="48">
        <v>147.21</v>
      </c>
      <c r="S23" s="48">
        <v>143.26</v>
      </c>
      <c r="T23" s="26">
        <v>139.84</v>
      </c>
      <c r="U23" s="26">
        <v>136.81</v>
      </c>
      <c r="V23" s="26">
        <v>133.86000000000001</v>
      </c>
      <c r="W23" s="26">
        <v>131.22999999999999</v>
      </c>
      <c r="X23" s="26">
        <v>128.6</v>
      </c>
      <c r="Y23" s="26">
        <v>126</v>
      </c>
      <c r="Z23" s="26">
        <v>123.4</v>
      </c>
      <c r="AA23" s="26">
        <v>121</v>
      </c>
      <c r="AB23" s="48">
        <v>118.69</v>
      </c>
      <c r="AC23" s="26">
        <v>116.47</v>
      </c>
      <c r="AD23" s="26">
        <v>114.22</v>
      </c>
      <c r="AF23" s="33">
        <f t="shared" si="16"/>
        <v>0.15121142857142858</v>
      </c>
      <c r="AG23" s="33">
        <f t="shared" si="17"/>
        <v>0.87461142857142871</v>
      </c>
      <c r="AH23" s="33">
        <f t="shared" si="18"/>
        <v>0.56349714285714281</v>
      </c>
      <c r="AI23" s="349"/>
      <c r="AJ23" s="47">
        <v>4</v>
      </c>
      <c r="AK23" s="33">
        <f t="shared" si="19"/>
        <v>0.41228571428571431</v>
      </c>
      <c r="AL23" s="33">
        <f t="shared" si="21"/>
        <v>0.72340000000000004</v>
      </c>
      <c r="AM23" s="33">
        <f t="shared" si="20"/>
        <v>0.58545714285714279</v>
      </c>
      <c r="AN23" s="33">
        <f t="shared" si="20"/>
        <v>0.49902857142857149</v>
      </c>
      <c r="AO23" s="33">
        <f t="shared" si="20"/>
        <v>0.42108571428571429</v>
      </c>
      <c r="AP23" s="33">
        <f t="shared" si="20"/>
        <v>0.36977142857142864</v>
      </c>
      <c r="AQ23" s="33">
        <f t="shared" si="20"/>
        <v>0.32717142857142861</v>
      </c>
      <c r="AR23" s="33">
        <f t="shared" si="20"/>
        <v>0.29991428571428574</v>
      </c>
      <c r="AS23" s="33">
        <f t="shared" si="20"/>
        <v>0.27834285714285717</v>
      </c>
      <c r="AT23" s="33">
        <f t="shared" si="20"/>
        <v>0.25891428571428571</v>
      </c>
      <c r="AU23" s="33">
        <f t="shared" si="20"/>
        <v>0.24348571428571433</v>
      </c>
      <c r="AV23" s="33">
        <f t="shared" si="20"/>
        <v>0.2287714285714286</v>
      </c>
      <c r="AW23" s="33">
        <f t="shared" si="20"/>
        <v>0.21674285714285715</v>
      </c>
      <c r="AX23" s="33">
        <f t="shared" si="20"/>
        <v>0.20511428571428572</v>
      </c>
      <c r="AY23" s="33">
        <f t="shared" si="20"/>
        <v>0.19331428571428574</v>
      </c>
      <c r="AZ23" s="33">
        <f t="shared" si="20"/>
        <v>0.1820285714285714</v>
      </c>
      <c r="BA23" s="33">
        <f t="shared" si="20"/>
        <v>0.17225714285714289</v>
      </c>
      <c r="BB23" s="33">
        <f t="shared" si="20"/>
        <v>0.16360000000000002</v>
      </c>
      <c r="BC23" s="33">
        <f t="shared" si="20"/>
        <v>0.15517142857142863</v>
      </c>
      <c r="BD23" s="33">
        <f t="shared" si="20"/>
        <v>0.14765714285714285</v>
      </c>
      <c r="BE23" s="33">
        <f t="shared" si="20"/>
        <v>0.14014285714285712</v>
      </c>
      <c r="BF23" s="33">
        <f t="shared" si="20"/>
        <v>0.13271428571428573</v>
      </c>
      <c r="BG23" s="33">
        <f t="shared" si="20"/>
        <v>0.12528571428571431</v>
      </c>
      <c r="BH23" s="33">
        <f t="shared" si="20"/>
        <v>0.11842857142857144</v>
      </c>
      <c r="BI23" s="33">
        <f t="shared" si="20"/>
        <v>0.11182857142857143</v>
      </c>
      <c r="BJ23" s="33">
        <f t="shared" si="20"/>
        <v>0.10548571428571429</v>
      </c>
      <c r="BK23" s="33">
        <f t="shared" si="20"/>
        <v>9.9057142857142857E-2</v>
      </c>
    </row>
    <row r="24" spans="1:63" x14ac:dyDescent="0.3">
      <c r="A24" s="349"/>
      <c r="B24" s="47">
        <v>5</v>
      </c>
      <c r="C24" s="322">
        <v>83.24</v>
      </c>
      <c r="D24" s="48">
        <v>338.97</v>
      </c>
      <c r="E24" s="48">
        <v>234.38</v>
      </c>
      <c r="F24" s="48">
        <v>292.62</v>
      </c>
      <c r="G24" s="48">
        <v>262.83999999999997</v>
      </c>
      <c r="H24" s="48">
        <v>235.38</v>
      </c>
      <c r="I24" s="48">
        <v>212.81</v>
      </c>
      <c r="J24" s="48">
        <v>197.98</v>
      </c>
      <c r="K24" s="48">
        <v>188.2</v>
      </c>
      <c r="L24" s="48">
        <v>180.77</v>
      </c>
      <c r="M24" s="48">
        <v>174.09</v>
      </c>
      <c r="N24" s="48">
        <v>168.62</v>
      </c>
      <c r="O24" s="48">
        <v>163.27000000000001</v>
      </c>
      <c r="P24" s="48">
        <v>158.97999999999999</v>
      </c>
      <c r="Q24" s="48">
        <v>154.93</v>
      </c>
      <c r="R24" s="48">
        <v>151.02000000000001</v>
      </c>
      <c r="S24" s="48">
        <v>147.02000000000001</v>
      </c>
      <c r="T24" s="26">
        <v>143.72999999999999</v>
      </c>
      <c r="U24" s="26">
        <v>140.86000000000001</v>
      </c>
      <c r="V24" s="26">
        <v>138.01</v>
      </c>
      <c r="W24" s="26">
        <v>135.47999999999999</v>
      </c>
      <c r="X24" s="26">
        <v>132.82</v>
      </c>
      <c r="Y24" s="26">
        <v>130.27000000000001</v>
      </c>
      <c r="Z24" s="26">
        <v>127.83</v>
      </c>
      <c r="AA24" s="26">
        <v>125.36</v>
      </c>
      <c r="AB24" s="48">
        <v>123</v>
      </c>
      <c r="AC24" s="26">
        <v>120.75</v>
      </c>
      <c r="AD24" s="26">
        <v>118.35</v>
      </c>
      <c r="AF24" s="33">
        <f t="shared" si="16"/>
        <v>0.16175428571428571</v>
      </c>
      <c r="AG24" s="33">
        <f t="shared" si="17"/>
        <v>0.89241142857142874</v>
      </c>
      <c r="AH24" s="33">
        <f t="shared" si="18"/>
        <v>0.59358285714285708</v>
      </c>
      <c r="AI24" s="349"/>
      <c r="AJ24" s="47">
        <v>5</v>
      </c>
      <c r="AK24" s="33">
        <f t="shared" si="19"/>
        <v>0.43182857142857139</v>
      </c>
      <c r="AL24" s="33">
        <f t="shared" si="21"/>
        <v>0.73065714285714289</v>
      </c>
      <c r="AM24" s="33">
        <f t="shared" si="20"/>
        <v>0.59822857142857144</v>
      </c>
      <c r="AN24" s="33">
        <f t="shared" si="20"/>
        <v>0.51314285714285701</v>
      </c>
      <c r="AO24" s="33">
        <f t="shared" si="20"/>
        <v>0.43468571428571423</v>
      </c>
      <c r="AP24" s="33">
        <f t="shared" si="20"/>
        <v>0.37019999999999997</v>
      </c>
      <c r="AQ24" s="33">
        <f t="shared" si="20"/>
        <v>0.32782857142857141</v>
      </c>
      <c r="AR24" s="33">
        <f t="shared" si="20"/>
        <v>0.29988571428571426</v>
      </c>
      <c r="AS24" s="33">
        <f t="shared" si="20"/>
        <v>0.27865714285714288</v>
      </c>
      <c r="AT24" s="33">
        <f t="shared" si="20"/>
        <v>0.25957142857142862</v>
      </c>
      <c r="AU24" s="33">
        <f t="shared" si="20"/>
        <v>0.24394285714285718</v>
      </c>
      <c r="AV24" s="33">
        <f t="shared" si="20"/>
        <v>0.22865714285714289</v>
      </c>
      <c r="AW24" s="33">
        <f t="shared" si="20"/>
        <v>0.21639999999999998</v>
      </c>
      <c r="AX24" s="33">
        <f t="shared" si="20"/>
        <v>0.20482857142857147</v>
      </c>
      <c r="AY24" s="33">
        <f t="shared" si="20"/>
        <v>0.19365714285714289</v>
      </c>
      <c r="AZ24" s="33">
        <f t="shared" si="20"/>
        <v>0.18222857142857146</v>
      </c>
      <c r="BA24" s="33">
        <f t="shared" si="20"/>
        <v>0.17282857142857141</v>
      </c>
      <c r="BB24" s="33">
        <f t="shared" si="20"/>
        <v>0.16462857142857149</v>
      </c>
      <c r="BC24" s="33">
        <f t="shared" si="20"/>
        <v>0.15648571428571428</v>
      </c>
      <c r="BD24" s="33">
        <f t="shared" si="20"/>
        <v>0.14925714285714284</v>
      </c>
      <c r="BE24" s="33">
        <f t="shared" si="20"/>
        <v>0.14165714285714284</v>
      </c>
      <c r="BF24" s="33">
        <f t="shared" si="20"/>
        <v>0.13437142857142861</v>
      </c>
      <c r="BG24" s="33">
        <f t="shared" si="20"/>
        <v>0.12740000000000001</v>
      </c>
      <c r="BH24" s="33">
        <f t="shared" si="20"/>
        <v>0.12034285714285715</v>
      </c>
      <c r="BI24" s="33">
        <f t="shared" si="20"/>
        <v>0.11360000000000002</v>
      </c>
      <c r="BJ24" s="33">
        <f t="shared" si="20"/>
        <v>0.10717142857142858</v>
      </c>
      <c r="BK24" s="33">
        <f t="shared" si="20"/>
        <v>0.10031428571428572</v>
      </c>
    </row>
    <row r="25" spans="1:63" x14ac:dyDescent="0.3">
      <c r="A25" s="349" t="s">
        <v>2</v>
      </c>
      <c r="B25" s="47">
        <v>1</v>
      </c>
      <c r="C25" s="322">
        <v>68.38</v>
      </c>
      <c r="D25" s="48">
        <v>285.63</v>
      </c>
      <c r="E25" s="48">
        <v>275.2</v>
      </c>
      <c r="F25" s="48">
        <v>182.73</v>
      </c>
      <c r="G25" s="48">
        <v>165.67</v>
      </c>
      <c r="H25" s="48">
        <v>158.22</v>
      </c>
      <c r="I25" s="48">
        <v>153.1</v>
      </c>
      <c r="J25" s="48">
        <v>147.71</v>
      </c>
      <c r="K25" s="48">
        <v>143.11000000000001</v>
      </c>
      <c r="L25" s="48">
        <v>139.28</v>
      </c>
      <c r="M25" s="48">
        <v>135.51</v>
      </c>
      <c r="N25" s="48">
        <v>132.31</v>
      </c>
      <c r="O25" s="48">
        <v>129.08000000000001</v>
      </c>
      <c r="P25" s="48">
        <v>126.45</v>
      </c>
      <c r="Q25" s="48">
        <v>123.92</v>
      </c>
      <c r="R25" s="48">
        <v>121.45</v>
      </c>
      <c r="S25" s="48">
        <v>119.17</v>
      </c>
      <c r="T25" s="26">
        <v>116.94</v>
      </c>
      <c r="U25" s="26">
        <v>115.01</v>
      </c>
      <c r="V25" s="26">
        <v>113.03</v>
      </c>
      <c r="W25" s="26">
        <v>111.21</v>
      </c>
      <c r="X25" s="26">
        <v>109.29</v>
      </c>
      <c r="Y25" s="26">
        <v>107.44</v>
      </c>
      <c r="Z25" s="26">
        <v>105.63</v>
      </c>
      <c r="AA25" s="26">
        <v>103.92</v>
      </c>
      <c r="AB25" s="48">
        <v>102.27</v>
      </c>
      <c r="AC25" s="26">
        <v>100.58</v>
      </c>
      <c r="AD25" s="26">
        <v>98.95</v>
      </c>
      <c r="AF25" s="33">
        <f t="shared" si="16"/>
        <v>0.11929714285714285</v>
      </c>
      <c r="AG25" s="33">
        <f t="shared" si="17"/>
        <v>0.74001142857142865</v>
      </c>
      <c r="AH25" s="33">
        <f t="shared" si="18"/>
        <v>0.71021142857142849</v>
      </c>
      <c r="AI25" s="349" t="s">
        <v>2</v>
      </c>
      <c r="AJ25" s="47">
        <v>1</v>
      </c>
      <c r="AK25" s="33">
        <f t="shared" si="19"/>
        <v>0.59091428571428573</v>
      </c>
      <c r="AL25" s="33">
        <f t="shared" si="21"/>
        <v>0.62071428571428566</v>
      </c>
      <c r="AM25" s="33">
        <f t="shared" si="20"/>
        <v>0.32671428571428568</v>
      </c>
      <c r="AN25" s="33">
        <f t="shared" si="20"/>
        <v>0.27797142857142854</v>
      </c>
      <c r="AO25" s="33">
        <f t="shared" si="20"/>
        <v>0.25668571428571429</v>
      </c>
      <c r="AP25" s="33">
        <f t="shared" si="20"/>
        <v>0.24205714285714286</v>
      </c>
      <c r="AQ25" s="33">
        <f t="shared" si="20"/>
        <v>0.22665714285714289</v>
      </c>
      <c r="AR25" s="33">
        <f t="shared" ref="AR25:AR54" si="22">(K25-$C25)/350</f>
        <v>0.21351428571428577</v>
      </c>
      <c r="AS25" s="33">
        <f t="shared" ref="AS25:AS54" si="23">(L25-$C25)/350</f>
        <v>0.2025714285714286</v>
      </c>
      <c r="AT25" s="33">
        <f t="shared" ref="AT25:AT54" si="24">(M25-$C25)/350</f>
        <v>0.1918</v>
      </c>
      <c r="AU25" s="33">
        <f t="shared" ref="AU25:AU54" si="25">(N25-$C25)/350</f>
        <v>0.18265714285714288</v>
      </c>
      <c r="AV25" s="33">
        <f t="shared" ref="AV25:AV54" si="26">(O25-$C25)/350</f>
        <v>0.17342857142857149</v>
      </c>
      <c r="AW25" s="33">
        <f t="shared" ref="AW25:AW54" si="27">(P25-$C25)/350</f>
        <v>0.16591428571428574</v>
      </c>
      <c r="AX25" s="33">
        <f t="shared" ref="AX25:AX54" si="28">(Q25-$C25)/350</f>
        <v>0.15868571428571429</v>
      </c>
      <c r="AY25" s="33">
        <f t="shared" ref="AY25:AY54" si="29">(R25-$C25)/350</f>
        <v>0.15162857142857145</v>
      </c>
      <c r="AZ25" s="33">
        <f t="shared" ref="AZ25:AZ54" si="30">(S25-$C25)/350</f>
        <v>0.14511428571428572</v>
      </c>
      <c r="BA25" s="33">
        <f t="shared" ref="BA25:BA54" si="31">(T25-$C25)/350</f>
        <v>0.13874285714285714</v>
      </c>
      <c r="BB25" s="33">
        <f t="shared" ref="BB25:BB54" si="32">(U25-$C25)/350</f>
        <v>0.13322857142857145</v>
      </c>
      <c r="BC25" s="33">
        <f t="shared" ref="BC25:BC54" si="33">(V25-$C25)/350</f>
        <v>0.12757142857142859</v>
      </c>
      <c r="BD25" s="33">
        <f t="shared" ref="BD25:BD54" si="34">(W25-$C25)/350</f>
        <v>0.12237142857142856</v>
      </c>
      <c r="BE25" s="33">
        <f t="shared" ref="BE25:BE54" si="35">(X25-$C25)/350</f>
        <v>0.11688571428571431</v>
      </c>
      <c r="BF25" s="33">
        <f t="shared" ref="BF25:BF54" si="36">(Y25-$C25)/350</f>
        <v>0.1116</v>
      </c>
      <c r="BG25" s="33">
        <f t="shared" ref="BG25:BG54" si="37">(Z25-$C25)/350</f>
        <v>0.10642857142857143</v>
      </c>
      <c r="BH25" s="33">
        <f t="shared" ref="BH25:BH54" si="38">(AA25-$C25)/350</f>
        <v>0.10154285714285716</v>
      </c>
      <c r="BI25" s="33">
        <f t="shared" ref="BI25:BI54" si="39">(AB25-$C25)/350</f>
        <v>9.6828571428571431E-2</v>
      </c>
      <c r="BJ25" s="33">
        <f t="shared" ref="BJ25:BJ54" si="40">(AC25-$C25)/350</f>
        <v>9.2000000000000012E-2</v>
      </c>
      <c r="BK25" s="33">
        <f t="shared" ref="BK25:BK54" si="41">(AD25-$C25)/350</f>
        <v>8.7342857142857167E-2</v>
      </c>
    </row>
    <row r="26" spans="1:63" x14ac:dyDescent="0.3">
      <c r="A26" s="349"/>
      <c r="B26" s="47">
        <v>2</v>
      </c>
      <c r="C26" s="322">
        <v>62.38</v>
      </c>
      <c r="D26" s="48">
        <v>239.19</v>
      </c>
      <c r="E26" s="48">
        <v>261.66000000000003</v>
      </c>
      <c r="F26" s="48">
        <v>160.30000000000001</v>
      </c>
      <c r="G26" s="48">
        <v>148.96</v>
      </c>
      <c r="H26" s="48">
        <v>142.61000000000001</v>
      </c>
      <c r="I26" s="48">
        <v>138.12</v>
      </c>
      <c r="J26" s="48">
        <v>133.83000000000001</v>
      </c>
      <c r="K26" s="48">
        <v>130.07</v>
      </c>
      <c r="L26" s="48">
        <v>126.88</v>
      </c>
      <c r="M26" s="48">
        <v>123.31</v>
      </c>
      <c r="N26" s="48">
        <v>120.52</v>
      </c>
      <c r="O26" s="48">
        <v>117.72</v>
      </c>
      <c r="P26" s="48">
        <v>115.4</v>
      </c>
      <c r="Q26" s="48">
        <v>112.9</v>
      </c>
      <c r="R26" s="48">
        <v>110.31</v>
      </c>
      <c r="S26" s="48">
        <v>108.05</v>
      </c>
      <c r="T26" s="26">
        <v>105.96</v>
      </c>
      <c r="U26" s="26">
        <v>104.04</v>
      </c>
      <c r="V26" s="26">
        <v>102.15</v>
      </c>
      <c r="W26" s="26">
        <v>100.28</v>
      </c>
      <c r="X26" s="26">
        <v>98.48</v>
      </c>
      <c r="Y26" s="26">
        <v>96.64</v>
      </c>
      <c r="Z26" s="26">
        <v>94.88</v>
      </c>
      <c r="AA26" s="26">
        <v>93.18</v>
      </c>
      <c r="AB26" s="48">
        <v>91.64</v>
      </c>
      <c r="AC26" s="26">
        <v>90.1</v>
      </c>
      <c r="AD26" s="26">
        <v>88.6</v>
      </c>
      <c r="AF26" s="33">
        <f t="shared" si="16"/>
        <v>0.10215428571428573</v>
      </c>
      <c r="AG26" s="33">
        <f t="shared" si="17"/>
        <v>0.60732571428571425</v>
      </c>
      <c r="AH26" s="33">
        <f t="shared" si="18"/>
        <v>0.67152571428571439</v>
      </c>
      <c r="AI26" s="349"/>
      <c r="AJ26" s="47">
        <v>2</v>
      </c>
      <c r="AK26" s="33">
        <f t="shared" si="19"/>
        <v>0.56937142857142864</v>
      </c>
      <c r="AL26" s="33">
        <f t="shared" si="21"/>
        <v>0.5051714285714286</v>
      </c>
      <c r="AM26" s="33">
        <f t="shared" ref="AM26:AM54" si="42">(F26-$C26)/350</f>
        <v>0.27977142857142862</v>
      </c>
      <c r="AN26" s="33">
        <f t="shared" ref="AN26:AN54" si="43">(G26-$C26)/350</f>
        <v>0.2473714285714286</v>
      </c>
      <c r="AO26" s="33">
        <f t="shared" ref="AO26:AO54" si="44">(H26-$C26)/350</f>
        <v>0.22922857142857148</v>
      </c>
      <c r="AP26" s="33">
        <f t="shared" ref="AP26:AP54" si="45">(I26-$C26)/350</f>
        <v>0.21640000000000004</v>
      </c>
      <c r="AQ26" s="33">
        <f t="shared" ref="AQ26:AQ54" si="46">(J26-$C26)/350</f>
        <v>0.20414285714285718</v>
      </c>
      <c r="AR26" s="33">
        <f t="shared" si="22"/>
        <v>0.19339999999999999</v>
      </c>
      <c r="AS26" s="33">
        <f t="shared" si="23"/>
        <v>0.18428571428571427</v>
      </c>
      <c r="AT26" s="33">
        <f t="shared" si="24"/>
        <v>0.17408571428571429</v>
      </c>
      <c r="AU26" s="33">
        <f t="shared" si="25"/>
        <v>0.16611428571428569</v>
      </c>
      <c r="AV26" s="33">
        <f t="shared" si="26"/>
        <v>0.15811428571428571</v>
      </c>
      <c r="AW26" s="33">
        <f t="shared" si="27"/>
        <v>0.15148571428571431</v>
      </c>
      <c r="AX26" s="33">
        <f t="shared" si="28"/>
        <v>0.14434285714285716</v>
      </c>
      <c r="AY26" s="33">
        <f t="shared" si="29"/>
        <v>0.13694285714285714</v>
      </c>
      <c r="AZ26" s="33">
        <f t="shared" si="30"/>
        <v>0.13048571428571426</v>
      </c>
      <c r="BA26" s="33">
        <f t="shared" si="31"/>
        <v>0.12451428571428569</v>
      </c>
      <c r="BB26" s="33">
        <f t="shared" si="32"/>
        <v>0.11902857142857144</v>
      </c>
      <c r="BC26" s="33">
        <f t="shared" si="33"/>
        <v>0.11362857142857144</v>
      </c>
      <c r="BD26" s="33">
        <f t="shared" si="34"/>
        <v>0.10828571428571428</v>
      </c>
      <c r="BE26" s="33">
        <f t="shared" si="35"/>
        <v>0.10314285714285715</v>
      </c>
      <c r="BF26" s="33">
        <f t="shared" si="36"/>
        <v>9.7885714285714284E-2</v>
      </c>
      <c r="BG26" s="33">
        <f t="shared" si="37"/>
        <v>9.2857142857142833E-2</v>
      </c>
      <c r="BH26" s="33">
        <f t="shared" si="38"/>
        <v>8.8000000000000009E-2</v>
      </c>
      <c r="BI26" s="33">
        <f t="shared" si="39"/>
        <v>8.3599999999999994E-2</v>
      </c>
      <c r="BJ26" s="33">
        <f t="shared" si="40"/>
        <v>7.9199999999999979E-2</v>
      </c>
      <c r="BK26" s="33">
        <f t="shared" si="41"/>
        <v>7.4914285714285697E-2</v>
      </c>
    </row>
    <row r="27" spans="1:63" x14ac:dyDescent="0.3">
      <c r="A27" s="349"/>
      <c r="B27" s="47">
        <v>3</v>
      </c>
      <c r="C27" s="26">
        <v>64.42</v>
      </c>
      <c r="D27" s="48">
        <v>239.82</v>
      </c>
      <c r="E27" s="48">
        <v>259.95999999999998</v>
      </c>
      <c r="F27" s="48">
        <v>172.73</v>
      </c>
      <c r="G27" s="48">
        <v>157.97</v>
      </c>
      <c r="H27" s="48">
        <v>151.36000000000001</v>
      </c>
      <c r="I27" s="48">
        <v>146.33000000000001</v>
      </c>
      <c r="J27" s="48">
        <v>144.22</v>
      </c>
      <c r="K27" s="48">
        <v>137.02000000000001</v>
      </c>
      <c r="L27" s="48">
        <v>133.31</v>
      </c>
      <c r="M27" s="48">
        <v>129.85</v>
      </c>
      <c r="N27" s="48">
        <v>126.66</v>
      </c>
      <c r="O27" s="48">
        <v>123.56</v>
      </c>
      <c r="P27" s="48">
        <v>121</v>
      </c>
      <c r="Q27" s="48">
        <v>118.42</v>
      </c>
      <c r="R27" s="48">
        <v>115.67</v>
      </c>
      <c r="S27" s="48">
        <v>112.9</v>
      </c>
      <c r="T27" s="26">
        <v>110.63</v>
      </c>
      <c r="U27" s="26">
        <v>108.59</v>
      </c>
      <c r="V27" s="26">
        <v>106.48</v>
      </c>
      <c r="W27" s="26">
        <v>104.6</v>
      </c>
      <c r="X27" s="26">
        <v>102.44</v>
      </c>
      <c r="Y27" s="26">
        <v>100.43</v>
      </c>
      <c r="Z27" s="26">
        <v>98.55</v>
      </c>
      <c r="AA27" s="26">
        <v>96.74</v>
      </c>
      <c r="AB27" s="48">
        <v>95.02</v>
      </c>
      <c r="AC27" s="26">
        <v>93.3</v>
      </c>
      <c r="AD27" s="26">
        <v>91.51</v>
      </c>
      <c r="AF27" s="33">
        <f t="shared" si="16"/>
        <v>0.10798285714285716</v>
      </c>
      <c r="AG27" s="33">
        <f t="shared" si="17"/>
        <v>0.60912571428571427</v>
      </c>
      <c r="AH27" s="33">
        <f t="shared" si="18"/>
        <v>0.66666857142857139</v>
      </c>
      <c r="AI27" s="349"/>
      <c r="AJ27" s="47">
        <v>3</v>
      </c>
      <c r="AK27" s="33">
        <f t="shared" si="19"/>
        <v>0.55868571428571423</v>
      </c>
      <c r="AL27" s="33">
        <f t="shared" si="21"/>
        <v>0.50114285714285711</v>
      </c>
      <c r="AM27" s="33">
        <f t="shared" si="42"/>
        <v>0.30945714285714282</v>
      </c>
      <c r="AN27" s="33">
        <f t="shared" si="43"/>
        <v>0.26728571428571429</v>
      </c>
      <c r="AO27" s="33">
        <f t="shared" si="44"/>
        <v>0.24840000000000004</v>
      </c>
      <c r="AP27" s="33">
        <f t="shared" si="45"/>
        <v>0.23402857142857145</v>
      </c>
      <c r="AQ27" s="33">
        <f t="shared" si="46"/>
        <v>0.22799999999999998</v>
      </c>
      <c r="AR27" s="33">
        <f t="shared" si="22"/>
        <v>0.20742857142857146</v>
      </c>
      <c r="AS27" s="33">
        <f t="shared" si="23"/>
        <v>0.19682857142857144</v>
      </c>
      <c r="AT27" s="33">
        <f t="shared" si="24"/>
        <v>0.18694285714285713</v>
      </c>
      <c r="AU27" s="33">
        <f t="shared" si="25"/>
        <v>0.17782857142857142</v>
      </c>
      <c r="AV27" s="33">
        <f t="shared" si="26"/>
        <v>0.16897142857142858</v>
      </c>
      <c r="AW27" s="33">
        <f t="shared" si="27"/>
        <v>0.16165714285714286</v>
      </c>
      <c r="AX27" s="33">
        <f t="shared" si="28"/>
        <v>0.15428571428571428</v>
      </c>
      <c r="AY27" s="33">
        <f t="shared" si="29"/>
        <v>0.14642857142857144</v>
      </c>
      <c r="AZ27" s="33">
        <f t="shared" si="30"/>
        <v>0.13851428571428573</v>
      </c>
      <c r="BA27" s="33">
        <f t="shared" si="31"/>
        <v>0.13202857142857141</v>
      </c>
      <c r="BB27" s="33">
        <f t="shared" si="32"/>
        <v>0.12620000000000001</v>
      </c>
      <c r="BC27" s="33">
        <f t="shared" si="33"/>
        <v>0.12017142857142858</v>
      </c>
      <c r="BD27" s="33">
        <f t="shared" si="34"/>
        <v>0.11479999999999999</v>
      </c>
      <c r="BE27" s="33">
        <f t="shared" si="35"/>
        <v>0.10862857142857142</v>
      </c>
      <c r="BF27" s="33">
        <f t="shared" si="36"/>
        <v>0.1028857142857143</v>
      </c>
      <c r="BG27" s="33">
        <f t="shared" si="37"/>
        <v>9.7514285714285706E-2</v>
      </c>
      <c r="BH27" s="33">
        <f t="shared" si="38"/>
        <v>9.2342857142857129E-2</v>
      </c>
      <c r="BI27" s="33">
        <f t="shared" si="39"/>
        <v>8.7428571428571411E-2</v>
      </c>
      <c r="BJ27" s="33">
        <f t="shared" si="40"/>
        <v>8.2514285714285707E-2</v>
      </c>
      <c r="BK27" s="33">
        <f t="shared" si="41"/>
        <v>7.740000000000001E-2</v>
      </c>
    </row>
    <row r="28" spans="1:63" x14ac:dyDescent="0.3">
      <c r="A28" s="349"/>
      <c r="B28" s="47">
        <v>4</v>
      </c>
      <c r="C28" s="26">
        <v>62.27</v>
      </c>
      <c r="D28" s="48">
        <v>233.56</v>
      </c>
      <c r="E28" s="48">
        <v>266.52</v>
      </c>
      <c r="F28" s="48">
        <v>171.92</v>
      </c>
      <c r="G28" s="48">
        <v>155.47999999999999</v>
      </c>
      <c r="H28" s="48">
        <v>148.51</v>
      </c>
      <c r="I28" s="48">
        <v>143.62</v>
      </c>
      <c r="J28" s="48">
        <v>139.22</v>
      </c>
      <c r="K28" s="48">
        <v>135.44</v>
      </c>
      <c r="L28" s="48">
        <v>132.18</v>
      </c>
      <c r="M28" s="48">
        <v>129.05000000000001</v>
      </c>
      <c r="N28" s="48">
        <v>126.27</v>
      </c>
      <c r="O28" s="48">
        <v>123.58</v>
      </c>
      <c r="P28" s="48">
        <v>121.14</v>
      </c>
      <c r="Q28" s="48">
        <v>118.66</v>
      </c>
      <c r="R28" s="48">
        <v>116.14</v>
      </c>
      <c r="S28" s="48">
        <v>113.58</v>
      </c>
      <c r="T28" s="26">
        <v>111.6</v>
      </c>
      <c r="U28" s="26">
        <v>109.58</v>
      </c>
      <c r="V28" s="26">
        <v>107.84</v>
      </c>
      <c r="W28" s="26">
        <v>106.24</v>
      </c>
      <c r="X28" s="26">
        <v>104.25</v>
      </c>
      <c r="Y28" s="26">
        <v>102.23</v>
      </c>
      <c r="Z28" s="26">
        <v>100.17</v>
      </c>
      <c r="AA28" s="26">
        <v>98.62</v>
      </c>
      <c r="AB28" s="48">
        <v>96.89</v>
      </c>
      <c r="AC28" s="26">
        <v>95.38</v>
      </c>
      <c r="AD28" s="26">
        <v>93.92</v>
      </c>
      <c r="AF28" s="33">
        <f t="shared" si="16"/>
        <v>0.10184000000000001</v>
      </c>
      <c r="AG28" s="33">
        <f t="shared" si="17"/>
        <v>0.59123999999999999</v>
      </c>
      <c r="AH28" s="33">
        <f t="shared" si="18"/>
        <v>0.68541142857142856</v>
      </c>
      <c r="AI28" s="349"/>
      <c r="AJ28" s="47">
        <v>4</v>
      </c>
      <c r="AK28" s="33">
        <f t="shared" si="19"/>
        <v>0.58357142857142852</v>
      </c>
      <c r="AL28" s="33">
        <f t="shared" si="21"/>
        <v>0.4894</v>
      </c>
      <c r="AM28" s="33">
        <f t="shared" si="42"/>
        <v>0.31328571428571422</v>
      </c>
      <c r="AN28" s="33">
        <f t="shared" si="43"/>
        <v>0.26631428571428567</v>
      </c>
      <c r="AO28" s="33">
        <f t="shared" si="44"/>
        <v>0.24639999999999995</v>
      </c>
      <c r="AP28" s="33">
        <f t="shared" si="45"/>
        <v>0.2324285714285714</v>
      </c>
      <c r="AQ28" s="33">
        <f t="shared" si="46"/>
        <v>0.21985714285714283</v>
      </c>
      <c r="AR28" s="33">
        <f t="shared" si="22"/>
        <v>0.20905714285714283</v>
      </c>
      <c r="AS28" s="33">
        <f t="shared" si="23"/>
        <v>0.19974285714285714</v>
      </c>
      <c r="AT28" s="33">
        <f t="shared" si="24"/>
        <v>0.1908</v>
      </c>
      <c r="AU28" s="33">
        <f t="shared" si="25"/>
        <v>0.18285714285714283</v>
      </c>
      <c r="AV28" s="33">
        <f t="shared" si="26"/>
        <v>0.17517142857142856</v>
      </c>
      <c r="AW28" s="33">
        <f t="shared" si="27"/>
        <v>0.16819999999999999</v>
      </c>
      <c r="AX28" s="33">
        <f t="shared" si="28"/>
        <v>0.16111428571428568</v>
      </c>
      <c r="AY28" s="33">
        <f t="shared" si="29"/>
        <v>0.1539142857142857</v>
      </c>
      <c r="AZ28" s="33">
        <f t="shared" si="30"/>
        <v>0.14659999999999998</v>
      </c>
      <c r="BA28" s="33">
        <f t="shared" si="31"/>
        <v>0.14094285714285712</v>
      </c>
      <c r="BB28" s="33">
        <f t="shared" si="32"/>
        <v>0.13517142857142855</v>
      </c>
      <c r="BC28" s="33">
        <f t="shared" si="33"/>
        <v>0.13020000000000001</v>
      </c>
      <c r="BD28" s="33">
        <f t="shared" si="34"/>
        <v>0.1256285714285714</v>
      </c>
      <c r="BE28" s="33">
        <f t="shared" si="35"/>
        <v>0.11994285714285713</v>
      </c>
      <c r="BF28" s="33">
        <f t="shared" si="36"/>
        <v>0.11417142857142858</v>
      </c>
      <c r="BG28" s="33">
        <f t="shared" si="37"/>
        <v>0.10828571428571428</v>
      </c>
      <c r="BH28" s="33">
        <f t="shared" si="38"/>
        <v>0.10385714285714286</v>
      </c>
      <c r="BI28" s="33">
        <f t="shared" si="39"/>
        <v>9.8914285714285705E-2</v>
      </c>
      <c r="BJ28" s="33">
        <f t="shared" si="40"/>
        <v>9.4599999999999976E-2</v>
      </c>
      <c r="BK28" s="33">
        <f t="shared" si="41"/>
        <v>9.0428571428571428E-2</v>
      </c>
    </row>
    <row r="29" spans="1:63" x14ac:dyDescent="0.3">
      <c r="A29" s="349"/>
      <c r="B29" s="47">
        <v>5</v>
      </c>
      <c r="C29" s="26">
        <v>66.38</v>
      </c>
      <c r="D29" s="48">
        <v>255.93</v>
      </c>
      <c r="E29" s="48">
        <v>268.66000000000003</v>
      </c>
      <c r="F29" s="48">
        <v>169.54</v>
      </c>
      <c r="G29" s="48">
        <v>157.87</v>
      </c>
      <c r="H29" s="48">
        <v>151.85</v>
      </c>
      <c r="I29" s="48">
        <v>147.4</v>
      </c>
      <c r="J29" s="48">
        <v>143.08000000000001</v>
      </c>
      <c r="K29" s="48">
        <v>139.41</v>
      </c>
      <c r="L29" s="48">
        <v>136.21</v>
      </c>
      <c r="M29" s="48">
        <v>133.19</v>
      </c>
      <c r="N29" s="48">
        <v>130.4</v>
      </c>
      <c r="O29" s="48">
        <v>127.6</v>
      </c>
      <c r="P29" s="48">
        <v>125.06</v>
      </c>
      <c r="Q29" s="48">
        <v>122.37</v>
      </c>
      <c r="R29" s="48">
        <v>120.04</v>
      </c>
      <c r="S29" s="48">
        <v>117.47</v>
      </c>
      <c r="T29" s="26">
        <v>115.48</v>
      </c>
      <c r="U29" s="26">
        <v>113.41</v>
      </c>
      <c r="V29" s="26">
        <v>111.49</v>
      </c>
      <c r="W29" s="26">
        <v>109.82</v>
      </c>
      <c r="X29" s="26">
        <v>107.76</v>
      </c>
      <c r="Y29" s="26">
        <v>105.88</v>
      </c>
      <c r="Z29" s="26">
        <v>103.85</v>
      </c>
      <c r="AA29" s="26">
        <v>102.17</v>
      </c>
      <c r="AB29" s="48">
        <v>100.34</v>
      </c>
      <c r="AC29" s="26">
        <v>98.66</v>
      </c>
      <c r="AD29" s="26">
        <v>97</v>
      </c>
      <c r="AF29" s="33">
        <f t="shared" si="16"/>
        <v>0.11358285714285714</v>
      </c>
      <c r="AG29" s="33">
        <f t="shared" si="17"/>
        <v>0.65515428571428569</v>
      </c>
      <c r="AH29" s="33">
        <f t="shared" si="18"/>
        <v>0.6915257142857143</v>
      </c>
      <c r="AI29" s="349"/>
      <c r="AJ29" s="47">
        <v>5</v>
      </c>
      <c r="AK29" s="33">
        <f t="shared" si="19"/>
        <v>0.5779428571428572</v>
      </c>
      <c r="AL29" s="33">
        <f t="shared" si="21"/>
        <v>0.54157142857142859</v>
      </c>
      <c r="AM29" s="33">
        <f t="shared" si="42"/>
        <v>0.29474285714285714</v>
      </c>
      <c r="AN29" s="33">
        <f t="shared" si="43"/>
        <v>0.26140000000000002</v>
      </c>
      <c r="AO29" s="33">
        <f t="shared" si="44"/>
        <v>0.2442</v>
      </c>
      <c r="AP29" s="33">
        <f t="shared" si="45"/>
        <v>0.23148571428571432</v>
      </c>
      <c r="AQ29" s="33">
        <f t="shared" si="46"/>
        <v>0.21914285714285719</v>
      </c>
      <c r="AR29" s="33">
        <f t="shared" si="22"/>
        <v>0.20865714285714285</v>
      </c>
      <c r="AS29" s="33">
        <f t="shared" si="23"/>
        <v>0.19951428571428576</v>
      </c>
      <c r="AT29" s="33">
        <f t="shared" si="24"/>
        <v>0.1908857142857143</v>
      </c>
      <c r="AU29" s="33">
        <f t="shared" si="25"/>
        <v>0.18291428571428575</v>
      </c>
      <c r="AV29" s="33">
        <f t="shared" si="26"/>
        <v>0.17491428571428572</v>
      </c>
      <c r="AW29" s="33">
        <f t="shared" si="27"/>
        <v>0.16765714285714287</v>
      </c>
      <c r="AX29" s="33">
        <f t="shared" si="28"/>
        <v>0.1599714285714286</v>
      </c>
      <c r="AY29" s="33">
        <f t="shared" si="29"/>
        <v>0.15331428571428574</v>
      </c>
      <c r="AZ29" s="33">
        <f t="shared" si="30"/>
        <v>0.14597142857142859</v>
      </c>
      <c r="BA29" s="33">
        <f t="shared" si="31"/>
        <v>0.14028571428571432</v>
      </c>
      <c r="BB29" s="33">
        <f t="shared" si="32"/>
        <v>0.13437142857142859</v>
      </c>
      <c r="BC29" s="33">
        <f t="shared" si="33"/>
        <v>0.1288857142857143</v>
      </c>
      <c r="BD29" s="33">
        <f t="shared" si="34"/>
        <v>0.1241142857142857</v>
      </c>
      <c r="BE29" s="33">
        <f t="shared" si="35"/>
        <v>0.11822857142857146</v>
      </c>
      <c r="BF29" s="33">
        <f t="shared" si="36"/>
        <v>0.11285714285714285</v>
      </c>
      <c r="BG29" s="33">
        <f t="shared" si="37"/>
        <v>0.10705714285714285</v>
      </c>
      <c r="BH29" s="33">
        <f t="shared" si="38"/>
        <v>0.10225714285714288</v>
      </c>
      <c r="BI29" s="33">
        <f t="shared" si="39"/>
        <v>9.702857142857145E-2</v>
      </c>
      <c r="BJ29" s="33">
        <f t="shared" si="40"/>
        <v>9.2228571428571438E-2</v>
      </c>
      <c r="BK29" s="33">
        <f t="shared" si="41"/>
        <v>8.7485714285714306E-2</v>
      </c>
    </row>
    <row r="30" spans="1:63" x14ac:dyDescent="0.3">
      <c r="A30" s="349" t="s">
        <v>6</v>
      </c>
      <c r="B30" s="47">
        <v>1</v>
      </c>
      <c r="C30" s="26">
        <v>199.33</v>
      </c>
      <c r="D30" s="48">
        <v>364.83</v>
      </c>
      <c r="E30" s="48">
        <v>375.2</v>
      </c>
      <c r="F30" s="48">
        <v>307.39999999999998</v>
      </c>
      <c r="G30" s="48">
        <v>291.32</v>
      </c>
      <c r="H30" s="48">
        <v>283.72000000000003</v>
      </c>
      <c r="I30" s="48">
        <v>277.75</v>
      </c>
      <c r="J30" s="48">
        <v>272.11</v>
      </c>
      <c r="K30" s="48">
        <v>267.39999999999998</v>
      </c>
      <c r="L30" s="48">
        <v>263.66000000000003</v>
      </c>
      <c r="M30" s="48">
        <v>259.86</v>
      </c>
      <c r="N30" s="48">
        <v>256.44</v>
      </c>
      <c r="O30" s="48">
        <v>252.73</v>
      </c>
      <c r="P30" s="48">
        <v>249.72</v>
      </c>
      <c r="Q30" s="48">
        <v>246.59</v>
      </c>
      <c r="R30" s="48">
        <v>243.21</v>
      </c>
      <c r="S30" s="48">
        <v>240.05</v>
      </c>
      <c r="T30" s="26">
        <v>237.43</v>
      </c>
      <c r="U30" s="26">
        <v>235.03</v>
      </c>
      <c r="V30" s="26">
        <v>232.83</v>
      </c>
      <c r="W30" s="26">
        <v>230.66</v>
      </c>
      <c r="X30" s="26">
        <v>228.53</v>
      </c>
      <c r="Y30" s="26">
        <v>226.21</v>
      </c>
      <c r="Z30" s="26">
        <v>224.05</v>
      </c>
      <c r="AA30" s="26">
        <v>222.13</v>
      </c>
      <c r="AB30" s="48">
        <v>220.09</v>
      </c>
      <c r="AC30" s="26">
        <v>218.23</v>
      </c>
      <c r="AD30" s="26">
        <v>216.37</v>
      </c>
      <c r="AF30" s="33">
        <f t="shared" si="16"/>
        <v>0.49344000000000005</v>
      </c>
      <c r="AG30" s="33">
        <f t="shared" si="17"/>
        <v>0.96629714285714285</v>
      </c>
      <c r="AH30" s="33">
        <f t="shared" si="18"/>
        <v>0.9959257142857143</v>
      </c>
      <c r="AI30" s="349" t="s">
        <v>6</v>
      </c>
      <c r="AJ30" s="47">
        <v>1</v>
      </c>
      <c r="AK30" s="33">
        <f t="shared" si="19"/>
        <v>0.5024857142857142</v>
      </c>
      <c r="AL30" s="33">
        <f t="shared" si="21"/>
        <v>0.47285714285714275</v>
      </c>
      <c r="AM30" s="33">
        <f t="shared" si="42"/>
        <v>0.30877142857142847</v>
      </c>
      <c r="AN30" s="33">
        <f t="shared" si="43"/>
        <v>0.26282857142857136</v>
      </c>
      <c r="AO30" s="33">
        <f t="shared" si="44"/>
        <v>0.24111428571428575</v>
      </c>
      <c r="AP30" s="33">
        <f t="shared" si="45"/>
        <v>0.22405714285714282</v>
      </c>
      <c r="AQ30" s="33">
        <f t="shared" si="46"/>
        <v>0.20794285714285715</v>
      </c>
      <c r="AR30" s="33">
        <f t="shared" si="22"/>
        <v>0.19448571428571418</v>
      </c>
      <c r="AS30" s="33">
        <f t="shared" si="23"/>
        <v>0.18380000000000005</v>
      </c>
      <c r="AT30" s="33">
        <f t="shared" si="24"/>
        <v>0.17294285714285715</v>
      </c>
      <c r="AU30" s="33">
        <f t="shared" si="25"/>
        <v>0.16317142857142852</v>
      </c>
      <c r="AV30" s="33">
        <f t="shared" si="26"/>
        <v>0.1525714285714285</v>
      </c>
      <c r="AW30" s="33">
        <f t="shared" si="27"/>
        <v>0.14397142857142853</v>
      </c>
      <c r="AX30" s="33">
        <f t="shared" si="28"/>
        <v>0.13502857142857141</v>
      </c>
      <c r="AY30" s="33">
        <f t="shared" si="29"/>
        <v>0.12537142857142855</v>
      </c>
      <c r="AZ30" s="33">
        <f t="shared" si="30"/>
        <v>0.11634285714285714</v>
      </c>
      <c r="BA30" s="33">
        <f t="shared" si="31"/>
        <v>0.10885714285714285</v>
      </c>
      <c r="BB30" s="33">
        <f t="shared" si="32"/>
        <v>0.10199999999999997</v>
      </c>
      <c r="BC30" s="33">
        <f t="shared" si="33"/>
        <v>9.571428571428571E-2</v>
      </c>
      <c r="BD30" s="33">
        <f t="shared" si="34"/>
        <v>8.9514285714285671E-2</v>
      </c>
      <c r="BE30" s="33">
        <f t="shared" si="35"/>
        <v>8.3428571428571394E-2</v>
      </c>
      <c r="BF30" s="33">
        <f t="shared" si="36"/>
        <v>7.6799999999999993E-2</v>
      </c>
      <c r="BG30" s="33">
        <f t="shared" si="37"/>
        <v>7.0628571428571429E-2</v>
      </c>
      <c r="BH30" s="33">
        <f t="shared" si="38"/>
        <v>6.51428571428571E-2</v>
      </c>
      <c r="BI30" s="33">
        <f t="shared" si="39"/>
        <v>5.9314285714285687E-2</v>
      </c>
      <c r="BJ30" s="33">
        <f t="shared" si="40"/>
        <v>5.3999999999999937E-2</v>
      </c>
      <c r="BK30" s="33">
        <f t="shared" si="41"/>
        <v>4.8685714285714263E-2</v>
      </c>
    </row>
    <row r="31" spans="1:63" x14ac:dyDescent="0.3">
      <c r="A31" s="349"/>
      <c r="B31" s="47">
        <v>2</v>
      </c>
      <c r="C31" s="26">
        <v>176.72</v>
      </c>
      <c r="D31" s="48">
        <v>345.54</v>
      </c>
      <c r="E31" s="48">
        <v>371.14</v>
      </c>
      <c r="F31" s="48">
        <v>288.51</v>
      </c>
      <c r="G31" s="48">
        <v>268.51</v>
      </c>
      <c r="H31" s="48">
        <v>260.25</v>
      </c>
      <c r="I31" s="48">
        <v>253.92</v>
      </c>
      <c r="J31" s="48">
        <v>247.83</v>
      </c>
      <c r="K31" s="48">
        <v>242.53</v>
      </c>
      <c r="L31" s="48">
        <v>238.1</v>
      </c>
      <c r="M31" s="48">
        <v>233.77</v>
      </c>
      <c r="N31" s="48">
        <v>230.16</v>
      </c>
      <c r="O31" s="48">
        <v>226.52</v>
      </c>
      <c r="P31" s="48">
        <v>223.57</v>
      </c>
      <c r="Q31" s="48">
        <v>220.71</v>
      </c>
      <c r="R31" s="48">
        <v>217.75</v>
      </c>
      <c r="S31" s="48">
        <v>215.03</v>
      </c>
      <c r="T31" s="26">
        <v>212.61</v>
      </c>
      <c r="U31" s="26">
        <v>210.46</v>
      </c>
      <c r="V31" s="26">
        <v>208.4</v>
      </c>
      <c r="W31" s="26">
        <v>206.38</v>
      </c>
      <c r="X31" s="26">
        <v>204.42</v>
      </c>
      <c r="Y31" s="26">
        <v>202.41</v>
      </c>
      <c r="Z31" s="26">
        <v>200.37</v>
      </c>
      <c r="AA31" s="26">
        <v>198.69</v>
      </c>
      <c r="AB31" s="48">
        <v>196.85</v>
      </c>
      <c r="AC31" s="26">
        <v>195.13</v>
      </c>
      <c r="AD31" s="26">
        <v>193.45</v>
      </c>
      <c r="AF31" s="33">
        <f t="shared" si="16"/>
        <v>0.42884</v>
      </c>
      <c r="AG31" s="33">
        <f t="shared" si="17"/>
        <v>0.91118285714285729</v>
      </c>
      <c r="AH31" s="33">
        <f t="shared" si="18"/>
        <v>0.98432571428571436</v>
      </c>
      <c r="AI31" s="349"/>
      <c r="AJ31" s="47">
        <v>2</v>
      </c>
      <c r="AK31" s="33">
        <f t="shared" si="19"/>
        <v>0.55548571428571425</v>
      </c>
      <c r="AL31" s="33">
        <f t="shared" si="21"/>
        <v>0.48234285714285718</v>
      </c>
      <c r="AM31" s="33">
        <f t="shared" si="42"/>
        <v>0.31939999999999996</v>
      </c>
      <c r="AN31" s="33">
        <f t="shared" si="43"/>
        <v>0.26225714285714286</v>
      </c>
      <c r="AO31" s="33">
        <f t="shared" si="44"/>
        <v>0.23865714285714287</v>
      </c>
      <c r="AP31" s="33">
        <f t="shared" si="45"/>
        <v>0.22057142857142853</v>
      </c>
      <c r="AQ31" s="33">
        <f t="shared" si="46"/>
        <v>0.20317142857142861</v>
      </c>
      <c r="AR31" s="33">
        <f t="shared" si="22"/>
        <v>0.18802857142857143</v>
      </c>
      <c r="AS31" s="33">
        <f t="shared" si="23"/>
        <v>0.17537142857142857</v>
      </c>
      <c r="AT31" s="33">
        <f t="shared" si="24"/>
        <v>0.16300000000000003</v>
      </c>
      <c r="AU31" s="33">
        <f t="shared" si="25"/>
        <v>0.15268571428571429</v>
      </c>
      <c r="AV31" s="33">
        <f t="shared" si="26"/>
        <v>0.14228571428571432</v>
      </c>
      <c r="AW31" s="33">
        <f t="shared" si="27"/>
        <v>0.13385714285714284</v>
      </c>
      <c r="AX31" s="33">
        <f t="shared" si="28"/>
        <v>0.12568571428571432</v>
      </c>
      <c r="AY31" s="33">
        <f t="shared" si="29"/>
        <v>0.11722857142857143</v>
      </c>
      <c r="AZ31" s="33">
        <f t="shared" si="30"/>
        <v>0.10945714285714286</v>
      </c>
      <c r="BA31" s="33">
        <f t="shared" si="31"/>
        <v>0.10254285714285719</v>
      </c>
      <c r="BB31" s="33">
        <f t="shared" si="32"/>
        <v>9.6400000000000027E-2</v>
      </c>
      <c r="BC31" s="33">
        <f t="shared" si="33"/>
        <v>9.0514285714285728E-2</v>
      </c>
      <c r="BD31" s="33">
        <f t="shared" si="34"/>
        <v>8.4742857142857134E-2</v>
      </c>
      <c r="BE31" s="33">
        <f t="shared" si="35"/>
        <v>7.9142857142857112E-2</v>
      </c>
      <c r="BF31" s="33">
        <f t="shared" si="36"/>
        <v>7.3399999999999993E-2</v>
      </c>
      <c r="BG31" s="33">
        <f t="shared" si="37"/>
        <v>6.7571428571428588E-2</v>
      </c>
      <c r="BH31" s="33">
        <f t="shared" si="38"/>
        <v>6.2771428571428561E-2</v>
      </c>
      <c r="BI31" s="33">
        <f t="shared" si="39"/>
        <v>5.7514285714285698E-2</v>
      </c>
      <c r="BJ31" s="33">
        <f t="shared" si="40"/>
        <v>5.2599999999999987E-2</v>
      </c>
      <c r="BK31" s="33">
        <f t="shared" si="41"/>
        <v>4.7799999999999968E-2</v>
      </c>
    </row>
    <row r="32" spans="1:63" x14ac:dyDescent="0.3">
      <c r="A32" s="349"/>
      <c r="B32" s="47">
        <v>3</v>
      </c>
      <c r="C32" s="26">
        <v>186.31</v>
      </c>
      <c r="D32" s="48">
        <v>355.7</v>
      </c>
      <c r="E32" s="48">
        <v>364.32</v>
      </c>
      <c r="F32" s="48">
        <v>301.64</v>
      </c>
      <c r="G32" s="48">
        <v>281.87</v>
      </c>
      <c r="H32" s="48">
        <v>273.27</v>
      </c>
      <c r="I32" s="48">
        <v>266.97000000000003</v>
      </c>
      <c r="J32" s="48">
        <v>260.7</v>
      </c>
      <c r="K32" s="48">
        <v>254.97</v>
      </c>
      <c r="L32" s="48">
        <v>250.38</v>
      </c>
      <c r="M32" s="48">
        <v>245.78</v>
      </c>
      <c r="N32" s="48">
        <v>241.77</v>
      </c>
      <c r="O32" s="48">
        <v>237.53</v>
      </c>
      <c r="P32" s="48">
        <v>233.9</v>
      </c>
      <c r="Q32" s="48">
        <v>230.23</v>
      </c>
      <c r="R32" s="48">
        <v>220.46</v>
      </c>
      <c r="S32" s="48">
        <v>222.85</v>
      </c>
      <c r="T32" s="26">
        <v>219.92</v>
      </c>
      <c r="U32" s="26">
        <v>217.31</v>
      </c>
      <c r="V32" s="26">
        <v>214.73</v>
      </c>
      <c r="W32" s="26">
        <v>212.37</v>
      </c>
      <c r="X32" s="26">
        <v>209.8</v>
      </c>
      <c r="Y32" s="26">
        <v>207.3</v>
      </c>
      <c r="Z32" s="26">
        <v>204.99</v>
      </c>
      <c r="AA32" s="26">
        <v>202.95</v>
      </c>
      <c r="AB32" s="48">
        <v>200.88</v>
      </c>
      <c r="AC32" s="26">
        <v>198.9</v>
      </c>
      <c r="AD32" s="26">
        <v>197.06</v>
      </c>
      <c r="AF32" s="33">
        <f t="shared" si="16"/>
        <v>0.45623999999999998</v>
      </c>
      <c r="AG32" s="33">
        <f t="shared" si="17"/>
        <v>0.94021142857142859</v>
      </c>
      <c r="AH32" s="33">
        <f t="shared" si="18"/>
        <v>0.96484000000000003</v>
      </c>
      <c r="AI32" s="349"/>
      <c r="AJ32" s="47">
        <v>3</v>
      </c>
      <c r="AK32" s="33">
        <f t="shared" si="19"/>
        <v>0.50859999999999994</v>
      </c>
      <c r="AL32" s="33">
        <f t="shared" si="21"/>
        <v>0.48397142857142855</v>
      </c>
      <c r="AM32" s="33">
        <f t="shared" si="42"/>
        <v>0.32951428571428565</v>
      </c>
      <c r="AN32" s="33">
        <f t="shared" si="43"/>
        <v>0.27302857142857145</v>
      </c>
      <c r="AO32" s="33">
        <f t="shared" si="44"/>
        <v>0.24845714285714279</v>
      </c>
      <c r="AP32" s="33">
        <f t="shared" si="45"/>
        <v>0.23045714285714292</v>
      </c>
      <c r="AQ32" s="33">
        <f t="shared" si="46"/>
        <v>0.21254285714285712</v>
      </c>
      <c r="AR32" s="33">
        <f t="shared" si="22"/>
        <v>0.19617142857142855</v>
      </c>
      <c r="AS32" s="33">
        <f t="shared" si="23"/>
        <v>0.18305714285714283</v>
      </c>
      <c r="AT32" s="33">
        <f t="shared" si="24"/>
        <v>0.16991428571428571</v>
      </c>
      <c r="AU32" s="33">
        <f t="shared" si="25"/>
        <v>0.15845714285714288</v>
      </c>
      <c r="AV32" s="33">
        <f t="shared" si="26"/>
        <v>0.14634285714285714</v>
      </c>
      <c r="AW32" s="33">
        <f t="shared" si="27"/>
        <v>0.13597142857142858</v>
      </c>
      <c r="AX32" s="33">
        <f t="shared" si="28"/>
        <v>0.12548571428571426</v>
      </c>
      <c r="AY32" s="33">
        <f t="shared" si="29"/>
        <v>9.7571428571428587E-2</v>
      </c>
      <c r="AZ32" s="33">
        <f t="shared" si="30"/>
        <v>0.10439999999999998</v>
      </c>
      <c r="BA32" s="33">
        <f t="shared" si="31"/>
        <v>9.602857142857138E-2</v>
      </c>
      <c r="BB32" s="33">
        <f t="shared" si="32"/>
        <v>8.8571428571428565E-2</v>
      </c>
      <c r="BC32" s="33">
        <f t="shared" si="33"/>
        <v>8.1199999999999967E-2</v>
      </c>
      <c r="BD32" s="33">
        <f t="shared" si="34"/>
        <v>7.4457142857142861E-2</v>
      </c>
      <c r="BE32" s="33">
        <f t="shared" si="35"/>
        <v>6.7114285714285737E-2</v>
      </c>
      <c r="BF32" s="33">
        <f t="shared" si="36"/>
        <v>5.9971428571428599E-2</v>
      </c>
      <c r="BG32" s="33">
        <f t="shared" si="37"/>
        <v>5.337142857142859E-2</v>
      </c>
      <c r="BH32" s="33">
        <f t="shared" si="38"/>
        <v>4.7542857142857102E-2</v>
      </c>
      <c r="BI32" s="33">
        <f t="shared" si="39"/>
        <v>4.1628571428571411E-2</v>
      </c>
      <c r="BJ32" s="33">
        <f t="shared" si="40"/>
        <v>3.5971428571428578E-2</v>
      </c>
      <c r="BK32" s="33">
        <f t="shared" si="41"/>
        <v>3.0714285714285715E-2</v>
      </c>
    </row>
    <row r="33" spans="1:63" x14ac:dyDescent="0.3">
      <c r="A33" s="349"/>
      <c r="B33" s="47">
        <v>4</v>
      </c>
      <c r="C33" s="26">
        <v>195.59</v>
      </c>
      <c r="D33" s="48">
        <v>374.52</v>
      </c>
      <c r="E33" s="48">
        <v>386.85</v>
      </c>
      <c r="F33" s="48">
        <v>314.58999999999997</v>
      </c>
      <c r="G33" s="48">
        <v>296.20999999999998</v>
      </c>
      <c r="H33" s="48">
        <v>288.16000000000003</v>
      </c>
      <c r="I33" s="48">
        <v>281.98</v>
      </c>
      <c r="J33" s="48">
        <v>276.14</v>
      </c>
      <c r="K33" s="48">
        <v>271.19</v>
      </c>
      <c r="L33" s="48">
        <v>267</v>
      </c>
      <c r="M33" s="48">
        <v>262.64999999999998</v>
      </c>
      <c r="N33" s="48">
        <v>258.47000000000003</v>
      </c>
      <c r="O33" s="48">
        <v>254.4</v>
      </c>
      <c r="P33" s="48">
        <v>251.07</v>
      </c>
      <c r="Q33" s="48">
        <v>247.66</v>
      </c>
      <c r="R33" s="48">
        <v>244.25</v>
      </c>
      <c r="S33" s="48">
        <v>241.13</v>
      </c>
      <c r="T33" s="26">
        <v>238.6</v>
      </c>
      <c r="U33" s="26">
        <v>236.19</v>
      </c>
      <c r="V33" s="26">
        <v>233.78</v>
      </c>
      <c r="W33" s="26">
        <v>231.48</v>
      </c>
      <c r="X33" s="26">
        <v>229.37</v>
      </c>
      <c r="Y33" s="26">
        <v>227.37</v>
      </c>
      <c r="Z33" s="26">
        <v>225.54</v>
      </c>
      <c r="AA33" s="26">
        <v>223.61</v>
      </c>
      <c r="AB33" s="48">
        <v>221.56</v>
      </c>
      <c r="AC33" s="26">
        <v>219.85</v>
      </c>
      <c r="AD33" s="26">
        <v>218.04</v>
      </c>
      <c r="AF33" s="33">
        <f t="shared" si="16"/>
        <v>0.48275428571428569</v>
      </c>
      <c r="AG33" s="33">
        <f t="shared" si="17"/>
        <v>0.99398285714285717</v>
      </c>
      <c r="AH33" s="33">
        <f t="shared" si="18"/>
        <v>1.0292114285714287</v>
      </c>
      <c r="AI33" s="349"/>
      <c r="AJ33" s="47">
        <v>4</v>
      </c>
      <c r="AK33" s="33">
        <f t="shared" si="19"/>
        <v>0.54645714285714286</v>
      </c>
      <c r="AL33" s="33">
        <f t="shared" si="21"/>
        <v>0.51122857142857137</v>
      </c>
      <c r="AM33" s="33">
        <f t="shared" si="42"/>
        <v>0.33999999999999991</v>
      </c>
      <c r="AN33" s="33">
        <f t="shared" si="43"/>
        <v>0.28748571428571423</v>
      </c>
      <c r="AO33" s="33">
        <f t="shared" si="44"/>
        <v>0.26448571428571432</v>
      </c>
      <c r="AP33" s="33">
        <f t="shared" si="45"/>
        <v>0.24682857142857148</v>
      </c>
      <c r="AQ33" s="33">
        <f t="shared" si="46"/>
        <v>0.23014285714285709</v>
      </c>
      <c r="AR33" s="33">
        <f t="shared" si="22"/>
        <v>0.216</v>
      </c>
      <c r="AS33" s="33">
        <f t="shared" si="23"/>
        <v>0.20402857142857142</v>
      </c>
      <c r="AT33" s="33">
        <f t="shared" si="24"/>
        <v>0.19159999999999994</v>
      </c>
      <c r="AU33" s="33">
        <f t="shared" si="25"/>
        <v>0.17965714285714293</v>
      </c>
      <c r="AV33" s="33">
        <f t="shared" si="26"/>
        <v>0.16802857142857144</v>
      </c>
      <c r="AW33" s="33">
        <f t="shared" si="27"/>
        <v>0.15851428571428569</v>
      </c>
      <c r="AX33" s="33">
        <f t="shared" si="28"/>
        <v>0.14877142857142855</v>
      </c>
      <c r="AY33" s="33">
        <f t="shared" si="29"/>
        <v>0.13902857142857142</v>
      </c>
      <c r="AZ33" s="33">
        <f t="shared" si="30"/>
        <v>0.13011428571428568</v>
      </c>
      <c r="BA33" s="33">
        <f t="shared" si="31"/>
        <v>0.12288571428571426</v>
      </c>
      <c r="BB33" s="33">
        <f t="shared" si="32"/>
        <v>0.11599999999999998</v>
      </c>
      <c r="BC33" s="33">
        <f t="shared" si="33"/>
        <v>0.10911428571428571</v>
      </c>
      <c r="BD33" s="33">
        <f t="shared" si="34"/>
        <v>0.1025428571428571</v>
      </c>
      <c r="BE33" s="33">
        <f t="shared" si="35"/>
        <v>9.6514285714285719E-2</v>
      </c>
      <c r="BF33" s="33">
        <f t="shared" si="36"/>
        <v>9.0800000000000006E-2</v>
      </c>
      <c r="BG33" s="33">
        <f t="shared" si="37"/>
        <v>8.5571428571428534E-2</v>
      </c>
      <c r="BH33" s="33">
        <f t="shared" si="38"/>
        <v>8.0057142857142882E-2</v>
      </c>
      <c r="BI33" s="33">
        <f t="shared" si="39"/>
        <v>7.4200000000000002E-2</v>
      </c>
      <c r="BJ33" s="33">
        <f t="shared" si="40"/>
        <v>6.9314285714285689E-2</v>
      </c>
      <c r="BK33" s="33">
        <f t="shared" si="41"/>
        <v>6.4142857142857113E-2</v>
      </c>
    </row>
    <row r="34" spans="1:63" x14ac:dyDescent="0.3">
      <c r="A34" s="349"/>
      <c r="B34" s="47">
        <v>5</v>
      </c>
      <c r="C34" s="26">
        <v>182.87</v>
      </c>
      <c r="D34" s="48">
        <v>352.46</v>
      </c>
      <c r="E34" s="48">
        <v>373.1</v>
      </c>
      <c r="F34" s="48">
        <v>295.35000000000002</v>
      </c>
      <c r="G34" s="48">
        <v>277.7</v>
      </c>
      <c r="H34" s="48">
        <v>269.95</v>
      </c>
      <c r="I34" s="48">
        <v>264.19</v>
      </c>
      <c r="J34" s="48">
        <v>258.35000000000002</v>
      </c>
      <c r="K34" s="48">
        <v>253.57</v>
      </c>
      <c r="L34" s="48">
        <v>249.48</v>
      </c>
      <c r="M34" s="48">
        <v>245.48</v>
      </c>
      <c r="N34" s="48">
        <v>241.94</v>
      </c>
      <c r="O34" s="48">
        <v>238.49</v>
      </c>
      <c r="P34" s="48">
        <v>235.57</v>
      </c>
      <c r="Q34" s="48">
        <v>232.83</v>
      </c>
      <c r="R34" s="48">
        <v>229.71</v>
      </c>
      <c r="S34" s="48">
        <v>227.04</v>
      </c>
      <c r="T34" s="26">
        <v>224.55</v>
      </c>
      <c r="U34" s="26">
        <v>222.24</v>
      </c>
      <c r="V34" s="26">
        <v>220.07</v>
      </c>
      <c r="W34" s="26">
        <v>217.96</v>
      </c>
      <c r="X34" s="26">
        <v>216.12</v>
      </c>
      <c r="Y34" s="26">
        <v>214.2</v>
      </c>
      <c r="Z34" s="26">
        <v>212.36</v>
      </c>
      <c r="AA34" s="26">
        <v>210.53</v>
      </c>
      <c r="AB34" s="48">
        <v>208.57</v>
      </c>
      <c r="AC34" s="26">
        <v>206.79</v>
      </c>
      <c r="AD34" s="26">
        <v>205.04</v>
      </c>
      <c r="AF34" s="33">
        <f t="shared" si="16"/>
        <v>0.44641142857142857</v>
      </c>
      <c r="AG34" s="33">
        <f t="shared" si="17"/>
        <v>0.93095428571428573</v>
      </c>
      <c r="AH34" s="33">
        <f t="shared" si="18"/>
        <v>0.98992571428571441</v>
      </c>
      <c r="AI34" s="349"/>
      <c r="AJ34" s="47">
        <v>5</v>
      </c>
      <c r="AK34" s="33">
        <f t="shared" si="19"/>
        <v>0.54351428571428573</v>
      </c>
      <c r="AL34" s="33">
        <f t="shared" si="21"/>
        <v>0.48454285714285705</v>
      </c>
      <c r="AM34" s="33">
        <f t="shared" si="42"/>
        <v>0.32137142857142864</v>
      </c>
      <c r="AN34" s="33">
        <f t="shared" si="43"/>
        <v>0.2709428571428571</v>
      </c>
      <c r="AO34" s="33">
        <f t="shared" si="44"/>
        <v>0.24879999999999997</v>
      </c>
      <c r="AP34" s="33">
        <f t="shared" si="45"/>
        <v>0.23234285714285713</v>
      </c>
      <c r="AQ34" s="33">
        <f t="shared" si="46"/>
        <v>0.21565714285714291</v>
      </c>
      <c r="AR34" s="33">
        <f t="shared" si="22"/>
        <v>0.20199999999999996</v>
      </c>
      <c r="AS34" s="33">
        <f t="shared" si="23"/>
        <v>0.19031428571428569</v>
      </c>
      <c r="AT34" s="33">
        <f t="shared" si="24"/>
        <v>0.17888571428571423</v>
      </c>
      <c r="AU34" s="33">
        <f t="shared" si="25"/>
        <v>0.16877142857142854</v>
      </c>
      <c r="AV34" s="33">
        <f t="shared" si="26"/>
        <v>0.15891428571428573</v>
      </c>
      <c r="AW34" s="33">
        <f t="shared" si="27"/>
        <v>0.15057142857142855</v>
      </c>
      <c r="AX34" s="33">
        <f t="shared" si="28"/>
        <v>0.14274285714285717</v>
      </c>
      <c r="AY34" s="33">
        <f t="shared" si="29"/>
        <v>0.13382857142857144</v>
      </c>
      <c r="AZ34" s="33">
        <f t="shared" si="30"/>
        <v>0.12619999999999995</v>
      </c>
      <c r="BA34" s="33">
        <f t="shared" si="31"/>
        <v>0.11908571428571431</v>
      </c>
      <c r="BB34" s="33">
        <f t="shared" si="32"/>
        <v>0.1124857142857143</v>
      </c>
      <c r="BC34" s="33">
        <f t="shared" si="33"/>
        <v>0.10628571428571425</v>
      </c>
      <c r="BD34" s="33">
        <f t="shared" si="34"/>
        <v>0.10025714285714286</v>
      </c>
      <c r="BE34" s="33">
        <f t="shared" si="35"/>
        <v>9.5000000000000001E-2</v>
      </c>
      <c r="BF34" s="33">
        <f t="shared" si="36"/>
        <v>8.9514285714285671E-2</v>
      </c>
      <c r="BG34" s="33">
        <f t="shared" si="37"/>
        <v>8.4257142857142878E-2</v>
      </c>
      <c r="BH34" s="33">
        <f t="shared" si="38"/>
        <v>7.902857142857142E-2</v>
      </c>
      <c r="BI34" s="33">
        <f t="shared" si="39"/>
        <v>7.3428571428571399E-2</v>
      </c>
      <c r="BJ34" s="33">
        <f t="shared" si="40"/>
        <v>6.8342857142857108E-2</v>
      </c>
      <c r="BK34" s="33">
        <f t="shared" si="41"/>
        <v>6.3342857142857104E-2</v>
      </c>
    </row>
    <row r="35" spans="1:63" x14ac:dyDescent="0.3">
      <c r="A35" s="349" t="s">
        <v>3</v>
      </c>
      <c r="B35" s="47">
        <v>1</v>
      </c>
      <c r="C35" s="26">
        <v>499.32</v>
      </c>
      <c r="D35" s="48">
        <v>655.7</v>
      </c>
      <c r="E35" s="48">
        <v>646.16999999999996</v>
      </c>
      <c r="F35" s="48">
        <v>602.71</v>
      </c>
      <c r="G35" s="48">
        <v>565.24</v>
      </c>
      <c r="H35" s="48">
        <v>544.98</v>
      </c>
      <c r="I35" s="48">
        <v>539.6</v>
      </c>
      <c r="J35" s="48">
        <v>535.1</v>
      </c>
      <c r="K35" s="48">
        <v>531.45000000000005</v>
      </c>
      <c r="L35" s="48">
        <v>528.51</v>
      </c>
      <c r="M35" s="48">
        <v>525.87</v>
      </c>
      <c r="N35" s="48">
        <v>523.65</v>
      </c>
      <c r="O35" s="48">
        <v>521.79999999999995</v>
      </c>
      <c r="P35" s="48">
        <v>520.19000000000005</v>
      </c>
      <c r="Q35" s="48">
        <v>518.66</v>
      </c>
      <c r="R35" s="48">
        <v>516.77</v>
      </c>
      <c r="S35" s="48">
        <v>515.4</v>
      </c>
      <c r="T35" s="26">
        <v>514.64</v>
      </c>
      <c r="U35" s="26">
        <v>514.24</v>
      </c>
      <c r="V35" s="26">
        <v>513.89</v>
      </c>
      <c r="W35" s="26">
        <v>513.61</v>
      </c>
      <c r="X35" s="26">
        <v>513.48</v>
      </c>
      <c r="Y35" s="26">
        <v>513.23</v>
      </c>
      <c r="Z35" s="26">
        <v>513.04</v>
      </c>
      <c r="AA35" s="26">
        <v>512.98</v>
      </c>
      <c r="AB35" s="26">
        <v>512.85</v>
      </c>
      <c r="AC35" s="26">
        <v>512.72</v>
      </c>
      <c r="AD35" s="26">
        <v>512.66</v>
      </c>
      <c r="AF35" s="33">
        <f t="shared" si="16"/>
        <v>1.3505542857142858</v>
      </c>
      <c r="AG35" s="33">
        <f t="shared" si="17"/>
        <v>1.7973542857142859</v>
      </c>
      <c r="AH35" s="33">
        <f t="shared" si="18"/>
        <v>1.7701257142857143</v>
      </c>
      <c r="AI35" s="349" t="s">
        <v>3</v>
      </c>
      <c r="AJ35" s="47">
        <v>1</v>
      </c>
      <c r="AK35" s="33">
        <f t="shared" si="19"/>
        <v>0.41957142857142848</v>
      </c>
      <c r="AL35" s="33">
        <f t="shared" si="21"/>
        <v>0.44680000000000014</v>
      </c>
      <c r="AM35" s="33">
        <f t="shared" si="42"/>
        <v>0.29540000000000011</v>
      </c>
      <c r="AN35" s="33">
        <f t="shared" si="43"/>
        <v>0.1883428571428572</v>
      </c>
      <c r="AO35" s="33">
        <f t="shared" si="44"/>
        <v>0.13045714285714294</v>
      </c>
      <c r="AP35" s="33">
        <f t="shared" si="45"/>
        <v>0.11508571428571437</v>
      </c>
      <c r="AQ35" s="33">
        <f t="shared" si="46"/>
        <v>0.10222857142857152</v>
      </c>
      <c r="AR35" s="33">
        <f t="shared" si="22"/>
        <v>9.1800000000000145E-2</v>
      </c>
      <c r="AS35" s="33">
        <f t="shared" si="23"/>
        <v>8.3399999999999988E-2</v>
      </c>
      <c r="AT35" s="33">
        <f t="shared" si="24"/>
        <v>7.5857142857142887E-2</v>
      </c>
      <c r="AU35" s="33">
        <f t="shared" si="25"/>
        <v>6.9514285714285667E-2</v>
      </c>
      <c r="AV35" s="33">
        <f t="shared" si="26"/>
        <v>6.4228571428571316E-2</v>
      </c>
      <c r="AW35" s="33">
        <f t="shared" si="27"/>
        <v>5.9628571428571607E-2</v>
      </c>
      <c r="AX35" s="33">
        <f t="shared" si="28"/>
        <v>5.5257142857142783E-2</v>
      </c>
      <c r="AY35" s="33">
        <f t="shared" si="29"/>
        <v>4.9857142857142822E-2</v>
      </c>
      <c r="AZ35" s="33">
        <f t="shared" si="30"/>
        <v>4.5942857142857098E-2</v>
      </c>
      <c r="BA35" s="33">
        <f t="shared" si="31"/>
        <v>4.3771428571428551E-2</v>
      </c>
      <c r="BB35" s="33">
        <f t="shared" si="32"/>
        <v>4.2628571428571474E-2</v>
      </c>
      <c r="BC35" s="33">
        <f t="shared" si="33"/>
        <v>4.1628571428571411E-2</v>
      </c>
      <c r="BD35" s="33">
        <f t="shared" si="34"/>
        <v>4.0828571428571485E-2</v>
      </c>
      <c r="BE35" s="33">
        <f t="shared" si="35"/>
        <v>4.0457142857142928E-2</v>
      </c>
      <c r="BF35" s="33">
        <f t="shared" si="36"/>
        <v>3.9742857142857212E-2</v>
      </c>
      <c r="BG35" s="33">
        <f t="shared" si="37"/>
        <v>3.9199999999999915E-2</v>
      </c>
      <c r="BH35" s="33">
        <f t="shared" si="38"/>
        <v>3.9028571428571503E-2</v>
      </c>
      <c r="BI35" s="33">
        <f t="shared" si="39"/>
        <v>3.8657142857142938E-2</v>
      </c>
      <c r="BJ35" s="33">
        <f t="shared" si="40"/>
        <v>3.8285714285714381E-2</v>
      </c>
      <c r="BK35" s="33">
        <f t="shared" si="41"/>
        <v>3.8114285714285642E-2</v>
      </c>
    </row>
    <row r="36" spans="1:63" x14ac:dyDescent="0.3">
      <c r="A36" s="349"/>
      <c r="B36" s="47">
        <v>2</v>
      </c>
      <c r="C36" s="26">
        <v>493.65</v>
      </c>
      <c r="D36" s="48">
        <v>647.79999999999995</v>
      </c>
      <c r="E36" s="48">
        <v>638.07000000000005</v>
      </c>
      <c r="F36" s="48">
        <v>593.4</v>
      </c>
      <c r="G36" s="48">
        <v>560.64</v>
      </c>
      <c r="H36" s="48">
        <v>538.75</v>
      </c>
      <c r="I36" s="48">
        <v>533.24</v>
      </c>
      <c r="J36" s="48">
        <v>528.63</v>
      </c>
      <c r="K36" s="48">
        <v>524.91</v>
      </c>
      <c r="L36" s="48">
        <v>521.83000000000004</v>
      </c>
      <c r="M36" s="48">
        <v>519.04999999999995</v>
      </c>
      <c r="N36" s="48">
        <v>516.57000000000005</v>
      </c>
      <c r="O36" s="48">
        <v>514.99</v>
      </c>
      <c r="P36" s="48">
        <v>513.76</v>
      </c>
      <c r="Q36" s="48">
        <v>512.4</v>
      </c>
      <c r="R36" s="48">
        <v>510.7</v>
      </c>
      <c r="S36" s="48">
        <v>509.54</v>
      </c>
      <c r="T36" s="26">
        <v>508.73</v>
      </c>
      <c r="U36" s="26">
        <v>508.38</v>
      </c>
      <c r="V36" s="26">
        <v>508.05</v>
      </c>
      <c r="W36" s="26">
        <v>507.83</v>
      </c>
      <c r="X36" s="26">
        <v>507.64</v>
      </c>
      <c r="Y36" s="26">
        <v>507.45</v>
      </c>
      <c r="Z36" s="26">
        <v>507.32</v>
      </c>
      <c r="AA36" s="26">
        <v>507.16</v>
      </c>
      <c r="AB36" s="26">
        <v>507.11</v>
      </c>
      <c r="AC36" s="26">
        <v>507.04</v>
      </c>
      <c r="AD36" s="26">
        <v>506.95</v>
      </c>
      <c r="AF36" s="33">
        <f t="shared" si="16"/>
        <v>1.3343542857142858</v>
      </c>
      <c r="AG36" s="33">
        <f t="shared" si="17"/>
        <v>1.774782857142857</v>
      </c>
      <c r="AH36" s="33">
        <f t="shared" si="18"/>
        <v>1.7469828571428574</v>
      </c>
      <c r="AI36" s="349"/>
      <c r="AJ36" s="47">
        <v>2</v>
      </c>
      <c r="AK36" s="33">
        <f t="shared" si="19"/>
        <v>0.41262857142857162</v>
      </c>
      <c r="AL36" s="33">
        <f t="shared" si="21"/>
        <v>0.44042857142857134</v>
      </c>
      <c r="AM36" s="33">
        <f t="shared" si="42"/>
        <v>0.28499999999999998</v>
      </c>
      <c r="AN36" s="33">
        <f t="shared" si="43"/>
        <v>0.19140000000000001</v>
      </c>
      <c r="AO36" s="33">
        <f t="shared" si="44"/>
        <v>0.12885714285714292</v>
      </c>
      <c r="AP36" s="33">
        <f t="shared" si="45"/>
        <v>0.11311428571428581</v>
      </c>
      <c r="AQ36" s="33">
        <f t="shared" si="46"/>
        <v>9.9942857142857194E-2</v>
      </c>
      <c r="AR36" s="33">
        <f t="shared" si="22"/>
        <v>8.9314285714285693E-2</v>
      </c>
      <c r="AS36" s="33">
        <f t="shared" si="23"/>
        <v>8.0514285714285899E-2</v>
      </c>
      <c r="AT36" s="33">
        <f t="shared" si="24"/>
        <v>7.2571428571428509E-2</v>
      </c>
      <c r="AU36" s="33">
        <f t="shared" si="25"/>
        <v>6.5485714285714494E-2</v>
      </c>
      <c r="AV36" s="33">
        <f t="shared" si="26"/>
        <v>6.0971428571428662E-2</v>
      </c>
      <c r="AW36" s="33">
        <f t="shared" si="27"/>
        <v>5.7457142857142894E-2</v>
      </c>
      <c r="AX36" s="33">
        <f t="shared" si="28"/>
        <v>5.3571428571428568E-2</v>
      </c>
      <c r="AY36" s="33">
        <f t="shared" si="29"/>
        <v>4.8714285714285745E-2</v>
      </c>
      <c r="AZ36" s="33">
        <f t="shared" si="30"/>
        <v>4.5400000000000121E-2</v>
      </c>
      <c r="BA36" s="33">
        <f t="shared" si="31"/>
        <v>4.3085714285714401E-2</v>
      </c>
      <c r="BB36" s="33">
        <f t="shared" si="32"/>
        <v>4.2085714285714337E-2</v>
      </c>
      <c r="BC36" s="33">
        <f t="shared" si="33"/>
        <v>4.1142857142857238E-2</v>
      </c>
      <c r="BD36" s="33">
        <f t="shared" si="34"/>
        <v>4.0514285714285732E-2</v>
      </c>
      <c r="BE36" s="33">
        <f t="shared" si="35"/>
        <v>3.9971428571428595E-2</v>
      </c>
      <c r="BF36" s="33">
        <f t="shared" si="36"/>
        <v>3.9428571428571459E-2</v>
      </c>
      <c r="BG36" s="33">
        <f t="shared" si="37"/>
        <v>3.9057142857142901E-2</v>
      </c>
      <c r="BH36" s="33">
        <f t="shared" si="38"/>
        <v>3.8600000000000134E-2</v>
      </c>
      <c r="BI36" s="33">
        <f t="shared" si="39"/>
        <v>3.845714285714296E-2</v>
      </c>
      <c r="BJ36" s="33">
        <f t="shared" si="40"/>
        <v>3.8257142857142983E-2</v>
      </c>
      <c r="BK36" s="33">
        <f t="shared" si="41"/>
        <v>3.8000000000000034E-2</v>
      </c>
    </row>
    <row r="37" spans="1:63" x14ac:dyDescent="0.3">
      <c r="A37" s="349"/>
      <c r="B37" s="47">
        <v>3</v>
      </c>
      <c r="C37" s="26">
        <v>492.72</v>
      </c>
      <c r="D37" s="48">
        <v>644.20000000000005</v>
      </c>
      <c r="E37" s="48">
        <v>636.57000000000005</v>
      </c>
      <c r="F37" s="48">
        <v>593.01</v>
      </c>
      <c r="G37" s="48">
        <v>559.61</v>
      </c>
      <c r="H37" s="48">
        <v>536.97</v>
      </c>
      <c r="I37" s="48">
        <v>531.70000000000005</v>
      </c>
      <c r="J37" s="48">
        <v>527.64</v>
      </c>
      <c r="K37" s="48">
        <v>524.16999999999996</v>
      </c>
      <c r="L37" s="48">
        <v>521.51</v>
      </c>
      <c r="M37" s="48">
        <v>519.07000000000005</v>
      </c>
      <c r="N37" s="48">
        <v>516.88</v>
      </c>
      <c r="O37" s="48">
        <v>515.32000000000005</v>
      </c>
      <c r="P37" s="48">
        <v>513.98</v>
      </c>
      <c r="Q37" s="48">
        <v>512.6</v>
      </c>
      <c r="R37" s="48">
        <v>511.02</v>
      </c>
      <c r="S37" s="48">
        <v>509.85</v>
      </c>
      <c r="T37" s="26">
        <v>508.93</v>
      </c>
      <c r="U37" s="26">
        <v>508.39</v>
      </c>
      <c r="V37" s="26">
        <v>507.83</v>
      </c>
      <c r="W37" s="26">
        <v>507.41</v>
      </c>
      <c r="X37" s="26">
        <v>507.18</v>
      </c>
      <c r="Y37" s="26">
        <v>506.91</v>
      </c>
      <c r="Z37" s="26">
        <v>506.68</v>
      </c>
      <c r="AA37" s="26">
        <v>506.48</v>
      </c>
      <c r="AB37" s="26">
        <v>506.33</v>
      </c>
      <c r="AC37" s="26">
        <v>506.27</v>
      </c>
      <c r="AD37" s="26">
        <v>506.16</v>
      </c>
      <c r="AF37" s="33">
        <f t="shared" si="16"/>
        <v>1.3316971428571429</v>
      </c>
      <c r="AG37" s="33">
        <f t="shared" si="17"/>
        <v>1.764497142857143</v>
      </c>
      <c r="AH37" s="33">
        <f t="shared" si="18"/>
        <v>1.7426971428571432</v>
      </c>
      <c r="AI37" s="349"/>
      <c r="AJ37" s="47">
        <v>3</v>
      </c>
      <c r="AK37" s="33">
        <f t="shared" si="19"/>
        <v>0.41100000000000009</v>
      </c>
      <c r="AL37" s="33">
        <f t="shared" si="21"/>
        <v>0.43280000000000007</v>
      </c>
      <c r="AM37" s="33">
        <f t="shared" si="42"/>
        <v>0.28654285714285704</v>
      </c>
      <c r="AN37" s="33">
        <f t="shared" si="43"/>
        <v>0.19111428571428568</v>
      </c>
      <c r="AO37" s="33">
        <f t="shared" si="44"/>
        <v>0.12642857142857142</v>
      </c>
      <c r="AP37" s="33">
        <f t="shared" si="45"/>
        <v>0.11137142857142862</v>
      </c>
      <c r="AQ37" s="33">
        <f t="shared" si="46"/>
        <v>9.9771428571428455E-2</v>
      </c>
      <c r="AR37" s="33">
        <f t="shared" si="22"/>
        <v>8.9857142857142663E-2</v>
      </c>
      <c r="AS37" s="33">
        <f t="shared" si="23"/>
        <v>8.2257142857142751E-2</v>
      </c>
      <c r="AT37" s="33">
        <f t="shared" si="24"/>
        <v>7.5285714285714345E-2</v>
      </c>
      <c r="AU37" s="33">
        <f t="shared" si="25"/>
        <v>6.9028571428571342E-2</v>
      </c>
      <c r="AV37" s="33">
        <f t="shared" si="26"/>
        <v>6.4571428571428641E-2</v>
      </c>
      <c r="AW37" s="33">
        <f t="shared" si="27"/>
        <v>6.0742857142857119E-2</v>
      </c>
      <c r="AX37" s="33">
        <f t="shared" si="28"/>
        <v>5.6799999999999989E-2</v>
      </c>
      <c r="AY37" s="33">
        <f t="shared" si="29"/>
        <v>5.2285714285714158E-2</v>
      </c>
      <c r="AZ37" s="33">
        <f t="shared" si="30"/>
        <v>4.8942857142857128E-2</v>
      </c>
      <c r="BA37" s="33">
        <f t="shared" si="31"/>
        <v>4.6314285714285655E-2</v>
      </c>
      <c r="BB37" s="33">
        <f t="shared" si="32"/>
        <v>4.4771428571428455E-2</v>
      </c>
      <c r="BC37" s="33">
        <f t="shared" si="33"/>
        <v>4.3171428571428451E-2</v>
      </c>
      <c r="BD37" s="33">
        <f t="shared" si="34"/>
        <v>4.1971428571428562E-2</v>
      </c>
      <c r="BE37" s="33">
        <f t="shared" si="35"/>
        <v>4.1314285714285658E-2</v>
      </c>
      <c r="BF37" s="33">
        <f t="shared" si="36"/>
        <v>4.0542857142857137E-2</v>
      </c>
      <c r="BG37" s="33">
        <f t="shared" si="37"/>
        <v>3.9885714285714226E-2</v>
      </c>
      <c r="BH37" s="33">
        <f t="shared" si="38"/>
        <v>3.9314285714285691E-2</v>
      </c>
      <c r="BI37" s="33">
        <f t="shared" si="39"/>
        <v>3.8885714285714162E-2</v>
      </c>
      <c r="BJ37" s="33">
        <f t="shared" si="40"/>
        <v>3.8714285714285583E-2</v>
      </c>
      <c r="BK37" s="33">
        <f t="shared" si="41"/>
        <v>3.8399999999999997E-2</v>
      </c>
    </row>
    <row r="38" spans="1:63" x14ac:dyDescent="0.3">
      <c r="A38" s="349"/>
      <c r="B38" s="47">
        <v>4</v>
      </c>
      <c r="C38" s="26">
        <v>491.66</v>
      </c>
      <c r="D38" s="48">
        <v>643.1</v>
      </c>
      <c r="E38" s="48">
        <v>644.36</v>
      </c>
      <c r="F38" s="48">
        <v>593.20000000000005</v>
      </c>
      <c r="G38" s="48">
        <v>556.41</v>
      </c>
      <c r="H38" s="48">
        <v>535.80999999999995</v>
      </c>
      <c r="I38" s="48">
        <v>530.39</v>
      </c>
      <c r="J38" s="48">
        <v>526</v>
      </c>
      <c r="K38" s="48">
        <v>522.78</v>
      </c>
      <c r="L38" s="48">
        <v>520.15</v>
      </c>
      <c r="M38" s="48">
        <v>517.75</v>
      </c>
      <c r="N38" s="48">
        <v>515.62</v>
      </c>
      <c r="O38" s="48">
        <v>513.85</v>
      </c>
      <c r="P38" s="48">
        <v>512.51</v>
      </c>
      <c r="Q38" s="48">
        <v>511.32</v>
      </c>
      <c r="R38" s="48">
        <v>509.93</v>
      </c>
      <c r="S38" s="48">
        <v>508.73</v>
      </c>
      <c r="T38" s="26">
        <v>507.96</v>
      </c>
      <c r="U38" s="26">
        <v>507.36</v>
      </c>
      <c r="V38" s="26">
        <v>506.8</v>
      </c>
      <c r="W38" s="26">
        <v>506.41</v>
      </c>
      <c r="X38" s="26">
        <v>506.13</v>
      </c>
      <c r="Y38" s="26">
        <v>505.89</v>
      </c>
      <c r="Z38" s="26">
        <v>505.67</v>
      </c>
      <c r="AA38" s="26">
        <v>505.5</v>
      </c>
      <c r="AB38" s="26">
        <v>505.37</v>
      </c>
      <c r="AC38" s="26">
        <v>505.32</v>
      </c>
      <c r="AD38" s="26">
        <v>505.25</v>
      </c>
      <c r="AF38" s="33">
        <f t="shared" si="16"/>
        <v>1.3286685714285715</v>
      </c>
      <c r="AG38" s="33">
        <f t="shared" si="17"/>
        <v>1.7613542857142859</v>
      </c>
      <c r="AH38" s="33">
        <f t="shared" si="18"/>
        <v>1.7649542857142859</v>
      </c>
      <c r="AI38" s="349"/>
      <c r="AJ38" s="47">
        <v>4</v>
      </c>
      <c r="AK38" s="33">
        <f t="shared" si="19"/>
        <v>0.43628571428571428</v>
      </c>
      <c r="AL38" s="33">
        <f t="shared" si="21"/>
        <v>0.43268571428571428</v>
      </c>
      <c r="AM38" s="33">
        <f t="shared" si="42"/>
        <v>0.29011428571428577</v>
      </c>
      <c r="AN38" s="33">
        <f t="shared" si="43"/>
        <v>0.18499999999999983</v>
      </c>
      <c r="AO38" s="33">
        <f t="shared" si="44"/>
        <v>0.12614285714285692</v>
      </c>
      <c r="AP38" s="33">
        <f t="shared" si="45"/>
        <v>0.11065714285714275</v>
      </c>
      <c r="AQ38" s="33">
        <f t="shared" si="46"/>
        <v>9.811428571428564E-2</v>
      </c>
      <c r="AR38" s="33">
        <f t="shared" si="22"/>
        <v>8.8914285714285571E-2</v>
      </c>
      <c r="AS38" s="33">
        <f t="shared" si="23"/>
        <v>8.1399999999999861E-2</v>
      </c>
      <c r="AT38" s="33">
        <f t="shared" si="24"/>
        <v>7.4542857142857077E-2</v>
      </c>
      <c r="AU38" s="33">
        <f t="shared" si="25"/>
        <v>6.84571428571428E-2</v>
      </c>
      <c r="AV38" s="33">
        <f t="shared" si="26"/>
        <v>6.3399999999999998E-2</v>
      </c>
      <c r="AW38" s="33">
        <f t="shared" si="27"/>
        <v>5.9571428571428477E-2</v>
      </c>
      <c r="AX38" s="33">
        <f t="shared" si="28"/>
        <v>5.6171428571428483E-2</v>
      </c>
      <c r="AY38" s="33">
        <f t="shared" si="29"/>
        <v>5.2199999999999948E-2</v>
      </c>
      <c r="AZ38" s="33">
        <f t="shared" si="30"/>
        <v>4.8771428571428549E-2</v>
      </c>
      <c r="BA38" s="33">
        <f t="shared" si="31"/>
        <v>4.6571428571428444E-2</v>
      </c>
      <c r="BB38" s="33">
        <f t="shared" si="32"/>
        <v>4.4857142857142825E-2</v>
      </c>
      <c r="BC38" s="33">
        <f t="shared" si="33"/>
        <v>4.325714285714282E-2</v>
      </c>
      <c r="BD38" s="33">
        <f t="shared" si="34"/>
        <v>4.2142857142857142E-2</v>
      </c>
      <c r="BE38" s="33">
        <f t="shared" si="35"/>
        <v>4.1342857142857056E-2</v>
      </c>
      <c r="BF38" s="33">
        <f t="shared" si="36"/>
        <v>4.0657142857142746E-2</v>
      </c>
      <c r="BG38" s="33">
        <f t="shared" si="37"/>
        <v>4.0028571428571399E-2</v>
      </c>
      <c r="BH38" s="33">
        <f t="shared" si="38"/>
        <v>3.9542857142857074E-2</v>
      </c>
      <c r="BI38" s="33">
        <f t="shared" si="39"/>
        <v>3.917142857142851E-2</v>
      </c>
      <c r="BJ38" s="33">
        <f t="shared" si="40"/>
        <v>3.9028571428571336E-2</v>
      </c>
      <c r="BK38" s="33">
        <f t="shared" si="41"/>
        <v>3.8828571428571358E-2</v>
      </c>
    </row>
    <row r="39" spans="1:63" x14ac:dyDescent="0.3">
      <c r="A39" s="349"/>
      <c r="B39" s="47">
        <v>5</v>
      </c>
      <c r="C39" s="26">
        <v>489.26</v>
      </c>
      <c r="D39" s="48">
        <v>645.1</v>
      </c>
      <c r="E39" s="48">
        <v>636.96</v>
      </c>
      <c r="F39" s="48">
        <v>594.04</v>
      </c>
      <c r="G39" s="48">
        <v>560.49</v>
      </c>
      <c r="H39" s="48">
        <v>535.54999999999995</v>
      </c>
      <c r="I39" s="48">
        <v>529.29</v>
      </c>
      <c r="J39" s="48">
        <v>524.6</v>
      </c>
      <c r="K39" s="48">
        <v>521.14</v>
      </c>
      <c r="L39" s="48">
        <v>518.51</v>
      </c>
      <c r="M39" s="48">
        <v>516.04999999999995</v>
      </c>
      <c r="N39" s="48">
        <v>513.73</v>
      </c>
      <c r="O39" s="48">
        <v>511.55</v>
      </c>
      <c r="P39" s="48">
        <v>509.76</v>
      </c>
      <c r="Q39" s="48">
        <v>508.21</v>
      </c>
      <c r="R39" s="48">
        <v>506.55</v>
      </c>
      <c r="S39" s="48">
        <v>505.27</v>
      </c>
      <c r="T39" s="26">
        <v>504.7</v>
      </c>
      <c r="U39" s="26">
        <v>504.18</v>
      </c>
      <c r="V39" s="26">
        <v>503.69</v>
      </c>
      <c r="W39" s="26">
        <v>503.2</v>
      </c>
      <c r="X39" s="26">
        <v>502.96</v>
      </c>
      <c r="Y39" s="26">
        <v>502.59</v>
      </c>
      <c r="Z39" s="26">
        <v>502.39</v>
      </c>
      <c r="AA39" s="26">
        <v>502.28</v>
      </c>
      <c r="AB39" s="26">
        <v>502.13</v>
      </c>
      <c r="AC39" s="26">
        <v>502.18</v>
      </c>
      <c r="AD39" s="26">
        <v>502.07</v>
      </c>
      <c r="AF39" s="33">
        <f t="shared" si="16"/>
        <v>1.3218114285714286</v>
      </c>
      <c r="AG39" s="33">
        <f t="shared" si="17"/>
        <v>1.7670685714285717</v>
      </c>
      <c r="AH39" s="33">
        <f t="shared" si="18"/>
        <v>1.7438114285714288</v>
      </c>
      <c r="AI39" s="349"/>
      <c r="AJ39" s="47">
        <v>5</v>
      </c>
      <c r="AK39" s="33">
        <f t="shared" si="19"/>
        <v>0.42200000000000015</v>
      </c>
      <c r="AL39" s="33">
        <f t="shared" si="21"/>
        <v>0.44525714285714296</v>
      </c>
      <c r="AM39" s="33">
        <f t="shared" si="42"/>
        <v>0.29937142857142851</v>
      </c>
      <c r="AN39" s="33">
        <f t="shared" si="43"/>
        <v>0.20351428571428576</v>
      </c>
      <c r="AO39" s="33">
        <f t="shared" si="44"/>
        <v>0.13225714285714274</v>
      </c>
      <c r="AP39" s="33">
        <f t="shared" si="45"/>
        <v>0.1143714285714285</v>
      </c>
      <c r="AQ39" s="33">
        <f t="shared" si="46"/>
        <v>0.10097142857142866</v>
      </c>
      <c r="AR39" s="33">
        <f t="shared" si="22"/>
        <v>9.108571428571427E-2</v>
      </c>
      <c r="AS39" s="33">
        <f t="shared" si="23"/>
        <v>8.3571428571428574E-2</v>
      </c>
      <c r="AT39" s="33">
        <f t="shared" si="24"/>
        <v>7.6542857142857038E-2</v>
      </c>
      <c r="AU39" s="33">
        <f t="shared" si="25"/>
        <v>6.991428571428579E-2</v>
      </c>
      <c r="AV39" s="33">
        <f t="shared" si="26"/>
        <v>6.3685714285714345E-2</v>
      </c>
      <c r="AW39" s="33">
        <f t="shared" si="27"/>
        <v>5.8571428571428573E-2</v>
      </c>
      <c r="AX39" s="33">
        <f t="shared" si="28"/>
        <v>5.4142857142857111E-2</v>
      </c>
      <c r="AY39" s="33">
        <f t="shared" si="29"/>
        <v>4.9400000000000062E-2</v>
      </c>
      <c r="AZ39" s="33">
        <f t="shared" si="30"/>
        <v>4.574285714285712E-2</v>
      </c>
      <c r="BA39" s="33">
        <f t="shared" si="31"/>
        <v>4.411428571428571E-2</v>
      </c>
      <c r="BB39" s="33">
        <f t="shared" si="32"/>
        <v>4.2628571428571474E-2</v>
      </c>
      <c r="BC39" s="33">
        <f t="shared" si="33"/>
        <v>4.1228571428571448E-2</v>
      </c>
      <c r="BD39" s="33">
        <f t="shared" si="34"/>
        <v>3.9828571428571422E-2</v>
      </c>
      <c r="BE39" s="33">
        <f t="shared" si="35"/>
        <v>3.9142857142857111E-2</v>
      </c>
      <c r="BF39" s="33">
        <f t="shared" si="36"/>
        <v>3.8085714285714244E-2</v>
      </c>
      <c r="BG39" s="33">
        <f t="shared" si="37"/>
        <v>3.7514285714285701E-2</v>
      </c>
      <c r="BH39" s="33">
        <f t="shared" si="38"/>
        <v>3.7199999999999948E-2</v>
      </c>
      <c r="BI39" s="33">
        <f t="shared" si="39"/>
        <v>3.6771428571428587E-2</v>
      </c>
      <c r="BJ39" s="33">
        <f t="shared" si="40"/>
        <v>3.6914285714285761E-2</v>
      </c>
      <c r="BK39" s="33">
        <f t="shared" si="41"/>
        <v>3.6600000000000008E-2</v>
      </c>
    </row>
    <row r="40" spans="1:63" x14ac:dyDescent="0.3">
      <c r="A40" s="349" t="s">
        <v>4</v>
      </c>
      <c r="B40" s="47">
        <v>1</v>
      </c>
      <c r="C40" s="26">
        <v>237.03</v>
      </c>
      <c r="D40" s="48">
        <v>303.18</v>
      </c>
      <c r="E40" s="48">
        <v>310.89</v>
      </c>
      <c r="F40" s="48">
        <v>265.73</v>
      </c>
      <c r="G40" s="48">
        <v>256.37</v>
      </c>
      <c r="H40" s="48">
        <v>251.66</v>
      </c>
      <c r="I40" s="48">
        <v>247.88</v>
      </c>
      <c r="J40" s="48">
        <v>244.2</v>
      </c>
      <c r="K40" s="48">
        <v>241.33</v>
      </c>
      <c r="L40" s="48">
        <v>239.13</v>
      </c>
      <c r="M40" s="48">
        <v>237.88</v>
      </c>
      <c r="N40" s="48">
        <v>237.79</v>
      </c>
      <c r="O40" s="48">
        <v>237.79</v>
      </c>
      <c r="P40" s="48">
        <v>237.78</v>
      </c>
      <c r="Q40" s="48">
        <v>237.79</v>
      </c>
      <c r="R40" s="48">
        <v>237.78</v>
      </c>
      <c r="S40" s="48">
        <v>237.78</v>
      </c>
      <c r="T40" s="26">
        <v>237.77</v>
      </c>
      <c r="U40" s="26">
        <v>237.78</v>
      </c>
      <c r="V40" s="26">
        <v>237.77</v>
      </c>
      <c r="W40" s="26">
        <v>237.73</v>
      </c>
      <c r="X40" s="26">
        <v>237.76</v>
      </c>
      <c r="Y40" s="26">
        <v>237.81</v>
      </c>
      <c r="Z40" s="26">
        <v>237.77</v>
      </c>
      <c r="AA40" s="26">
        <v>237.73</v>
      </c>
      <c r="AB40" s="26">
        <v>237.75</v>
      </c>
      <c r="AC40" s="26">
        <v>237.74</v>
      </c>
      <c r="AD40" s="26">
        <v>237.78</v>
      </c>
      <c r="AF40" s="33">
        <f t="shared" si="16"/>
        <v>0.60115428571428575</v>
      </c>
      <c r="AG40" s="33">
        <f t="shared" si="17"/>
        <v>0.79015428571428581</v>
      </c>
      <c r="AH40" s="33">
        <f t="shared" si="18"/>
        <v>0.81218285714285721</v>
      </c>
      <c r="AI40" s="349" t="s">
        <v>4</v>
      </c>
      <c r="AJ40" s="47">
        <v>1</v>
      </c>
      <c r="AK40" s="33">
        <f t="shared" si="19"/>
        <v>0.2110285714285714</v>
      </c>
      <c r="AL40" s="33">
        <f t="shared" si="21"/>
        <v>0.18900000000000003</v>
      </c>
      <c r="AM40" s="33">
        <f t="shared" si="42"/>
        <v>8.2000000000000045E-2</v>
      </c>
      <c r="AN40" s="33">
        <f t="shared" si="43"/>
        <v>5.5257142857142866E-2</v>
      </c>
      <c r="AO40" s="33">
        <f t="shared" si="44"/>
        <v>4.179999999999999E-2</v>
      </c>
      <c r="AP40" s="33">
        <f t="shared" si="45"/>
        <v>3.0999999999999982E-2</v>
      </c>
      <c r="AQ40" s="33">
        <f t="shared" si="46"/>
        <v>2.0485714285714249E-2</v>
      </c>
      <c r="AR40" s="33">
        <f t="shared" si="22"/>
        <v>1.2285714285714318E-2</v>
      </c>
      <c r="AS40" s="33">
        <f t="shared" si="23"/>
        <v>5.9999999999999836E-3</v>
      </c>
      <c r="AT40" s="33">
        <f t="shared" si="24"/>
        <v>2.4285714285714123E-3</v>
      </c>
      <c r="AU40" s="33">
        <f t="shared" si="25"/>
        <v>2.1714285714285455E-3</v>
      </c>
      <c r="AV40" s="33">
        <f t="shared" si="26"/>
        <v>2.1714285714285455E-3</v>
      </c>
      <c r="AW40" s="33">
        <f t="shared" si="27"/>
        <v>2.142857142857143E-3</v>
      </c>
      <c r="AX40" s="33">
        <f t="shared" si="28"/>
        <v>2.1714285714285455E-3</v>
      </c>
      <c r="AY40" s="33">
        <f t="shared" si="29"/>
        <v>2.142857142857143E-3</v>
      </c>
      <c r="AZ40" s="33">
        <f t="shared" si="30"/>
        <v>2.142857142857143E-3</v>
      </c>
      <c r="BA40" s="33">
        <f t="shared" si="31"/>
        <v>2.1142857142857404E-3</v>
      </c>
      <c r="BB40" s="33">
        <f t="shared" si="32"/>
        <v>2.142857142857143E-3</v>
      </c>
      <c r="BC40" s="33">
        <f t="shared" si="33"/>
        <v>2.1142857142857404E-3</v>
      </c>
      <c r="BD40" s="33">
        <f t="shared" si="34"/>
        <v>1.9999999999999675E-3</v>
      </c>
      <c r="BE40" s="33">
        <f t="shared" si="35"/>
        <v>2.0857142857142563E-3</v>
      </c>
      <c r="BF40" s="33">
        <f t="shared" si="36"/>
        <v>2.2285714285714318E-3</v>
      </c>
      <c r="BG40" s="33">
        <f t="shared" si="37"/>
        <v>2.1142857142857404E-3</v>
      </c>
      <c r="BH40" s="33">
        <f t="shared" si="38"/>
        <v>1.9999999999999675E-3</v>
      </c>
      <c r="BI40" s="33">
        <f t="shared" si="39"/>
        <v>2.0571428571428537E-3</v>
      </c>
      <c r="BJ40" s="33">
        <f t="shared" si="40"/>
        <v>2.0285714285714512E-3</v>
      </c>
      <c r="BK40" s="33">
        <f t="shared" si="41"/>
        <v>2.142857142857143E-3</v>
      </c>
    </row>
    <row r="41" spans="1:63" x14ac:dyDescent="0.3">
      <c r="A41" s="349"/>
      <c r="B41" s="47">
        <v>2</v>
      </c>
      <c r="C41" s="26">
        <v>218.07</v>
      </c>
      <c r="D41" s="48">
        <v>283.87</v>
      </c>
      <c r="E41" s="48">
        <v>288.94</v>
      </c>
      <c r="F41" s="48">
        <v>244.97</v>
      </c>
      <c r="G41" s="48">
        <v>235.19</v>
      </c>
      <c r="H41" s="48">
        <v>228.85</v>
      </c>
      <c r="I41" s="48">
        <v>224.21</v>
      </c>
      <c r="J41" s="48">
        <v>220.33</v>
      </c>
      <c r="K41" s="48">
        <v>218.39</v>
      </c>
      <c r="L41" s="48">
        <v>218.49</v>
      </c>
      <c r="M41" s="48">
        <v>218.46</v>
      </c>
      <c r="N41" s="48">
        <v>218.48</v>
      </c>
      <c r="O41" s="48">
        <v>218.45</v>
      </c>
      <c r="P41" s="48">
        <v>218.42</v>
      </c>
      <c r="Q41" s="48">
        <v>218.45</v>
      </c>
      <c r="R41" s="48">
        <v>218.44</v>
      </c>
      <c r="S41" s="48">
        <v>218.43</v>
      </c>
      <c r="T41" s="26">
        <v>218.43</v>
      </c>
      <c r="U41" s="26">
        <v>218.44</v>
      </c>
      <c r="V41" s="26">
        <v>218.42</v>
      </c>
      <c r="W41" s="26">
        <v>218.41</v>
      </c>
      <c r="X41" s="26">
        <v>218.43</v>
      </c>
      <c r="Y41" s="26">
        <v>218.47</v>
      </c>
      <c r="Z41" s="26">
        <v>218.43</v>
      </c>
      <c r="AA41" s="26">
        <v>218.41</v>
      </c>
      <c r="AB41" s="26">
        <v>218.42</v>
      </c>
      <c r="AC41" s="26">
        <v>218.43</v>
      </c>
      <c r="AD41" s="26">
        <v>218.42</v>
      </c>
      <c r="AF41" s="33">
        <f t="shared" si="16"/>
        <v>0.5469828571428571</v>
      </c>
      <c r="AG41" s="33">
        <f t="shared" si="17"/>
        <v>0.73498285714285727</v>
      </c>
      <c r="AH41" s="33">
        <f t="shared" si="18"/>
        <v>0.74946857142857148</v>
      </c>
      <c r="AI41" s="349"/>
      <c r="AJ41" s="47">
        <v>2</v>
      </c>
      <c r="AK41" s="33">
        <f t="shared" si="19"/>
        <v>0.2024857142857143</v>
      </c>
      <c r="AL41" s="33">
        <f t="shared" si="21"/>
        <v>0.18800000000000003</v>
      </c>
      <c r="AM41" s="33">
        <f t="shared" si="42"/>
        <v>7.6857142857142874E-2</v>
      </c>
      <c r="AN41" s="33">
        <f t="shared" si="43"/>
        <v>4.891428571428573E-2</v>
      </c>
      <c r="AO41" s="33">
        <f t="shared" si="44"/>
        <v>3.0800000000000004E-2</v>
      </c>
      <c r="AP41" s="33">
        <f t="shared" si="45"/>
        <v>1.7542857142857186E-2</v>
      </c>
      <c r="AQ41" s="33">
        <f t="shared" si="46"/>
        <v>6.4571428571429121E-3</v>
      </c>
      <c r="AR41" s="33">
        <f t="shared" si="22"/>
        <v>9.1428571428569475E-4</v>
      </c>
      <c r="AS41" s="33">
        <f t="shared" si="23"/>
        <v>1.2000000000000454E-3</v>
      </c>
      <c r="AT41" s="33">
        <f t="shared" si="24"/>
        <v>1.1142857142857564E-3</v>
      </c>
      <c r="AU41" s="33">
        <f t="shared" si="25"/>
        <v>1.1714285714285618E-3</v>
      </c>
      <c r="AV41" s="33">
        <f t="shared" si="26"/>
        <v>1.0857142857142728E-3</v>
      </c>
      <c r="AW41" s="33">
        <f t="shared" si="27"/>
        <v>9.9999999999998376E-4</v>
      </c>
      <c r="AX41" s="33">
        <f t="shared" si="28"/>
        <v>1.0857142857142728E-3</v>
      </c>
      <c r="AY41" s="33">
        <f t="shared" si="29"/>
        <v>1.0571428571428702E-3</v>
      </c>
      <c r="AZ41" s="33">
        <f t="shared" si="30"/>
        <v>1.0285714285714676E-3</v>
      </c>
      <c r="BA41" s="33">
        <f t="shared" si="31"/>
        <v>1.0285714285714676E-3</v>
      </c>
      <c r="BB41" s="33">
        <f t="shared" si="32"/>
        <v>1.0571428571428702E-3</v>
      </c>
      <c r="BC41" s="33">
        <f t="shared" si="33"/>
        <v>9.9999999999998376E-4</v>
      </c>
      <c r="BD41" s="33">
        <f t="shared" si="34"/>
        <v>9.7142857142858119E-4</v>
      </c>
      <c r="BE41" s="33">
        <f t="shared" si="35"/>
        <v>1.0285714285714676E-3</v>
      </c>
      <c r="BF41" s="33">
        <f t="shared" si="36"/>
        <v>1.1428571428571592E-3</v>
      </c>
      <c r="BG41" s="33">
        <f t="shared" si="37"/>
        <v>1.0285714285714676E-3</v>
      </c>
      <c r="BH41" s="33">
        <f t="shared" si="38"/>
        <v>9.7142857142858119E-4</v>
      </c>
      <c r="BI41" s="33">
        <f t="shared" si="39"/>
        <v>9.9999999999998376E-4</v>
      </c>
      <c r="BJ41" s="33">
        <f t="shared" si="40"/>
        <v>1.0285714285714676E-3</v>
      </c>
      <c r="BK41" s="33">
        <f t="shared" si="41"/>
        <v>9.9999999999998376E-4</v>
      </c>
    </row>
    <row r="42" spans="1:63" x14ac:dyDescent="0.3">
      <c r="A42" s="349"/>
      <c r="B42" s="47">
        <v>3</v>
      </c>
      <c r="C42" s="26">
        <v>217.75</v>
      </c>
      <c r="D42" s="48">
        <v>283.25</v>
      </c>
      <c r="E42" s="48">
        <v>288.49</v>
      </c>
      <c r="F42" s="48">
        <v>239.99</v>
      </c>
      <c r="G42" s="48">
        <v>227.99</v>
      </c>
      <c r="H42" s="48">
        <v>221.63</v>
      </c>
      <c r="I42" s="48">
        <v>218.62</v>
      </c>
      <c r="J42" s="48">
        <v>218.31</v>
      </c>
      <c r="K42" s="48">
        <v>218.27</v>
      </c>
      <c r="L42" s="48">
        <v>218.27</v>
      </c>
      <c r="M42" s="48">
        <v>218.23</v>
      </c>
      <c r="N42" s="48">
        <v>218.23</v>
      </c>
      <c r="O42" s="48">
        <v>218.22</v>
      </c>
      <c r="P42" s="48">
        <v>218.18</v>
      </c>
      <c r="Q42" s="48">
        <v>218.23</v>
      </c>
      <c r="R42" s="48">
        <v>218.24</v>
      </c>
      <c r="S42" s="48">
        <v>218.2</v>
      </c>
      <c r="T42" s="26">
        <v>218.23</v>
      </c>
      <c r="U42" s="26">
        <v>218.22</v>
      </c>
      <c r="V42" s="26">
        <v>218.23</v>
      </c>
      <c r="W42" s="26">
        <v>218.21</v>
      </c>
      <c r="X42" s="26">
        <v>218.2</v>
      </c>
      <c r="Y42" s="26">
        <v>218.23</v>
      </c>
      <c r="Z42" s="26">
        <v>218.23</v>
      </c>
      <c r="AA42" s="26">
        <v>218.2</v>
      </c>
      <c r="AB42" s="26">
        <v>218.19</v>
      </c>
      <c r="AC42" s="26">
        <v>218.21</v>
      </c>
      <c r="AD42" s="26">
        <v>218.21</v>
      </c>
      <c r="AF42" s="33">
        <f t="shared" si="16"/>
        <v>0.54606857142857146</v>
      </c>
      <c r="AG42" s="33">
        <f t="shared" si="17"/>
        <v>0.73321142857142863</v>
      </c>
      <c r="AH42" s="33">
        <f t="shared" si="18"/>
        <v>0.74818285714285726</v>
      </c>
      <c r="AI42" s="349"/>
      <c r="AJ42" s="47">
        <v>3</v>
      </c>
      <c r="AK42" s="33">
        <f t="shared" si="19"/>
        <v>0.20211428571428575</v>
      </c>
      <c r="AL42" s="33">
        <f t="shared" si="21"/>
        <v>0.18714285714285714</v>
      </c>
      <c r="AM42" s="33">
        <f t="shared" si="42"/>
        <v>6.3542857142857165E-2</v>
      </c>
      <c r="AN42" s="33">
        <f t="shared" si="43"/>
        <v>2.9257142857142884E-2</v>
      </c>
      <c r="AO42" s="33">
        <f t="shared" si="44"/>
        <v>1.1085714285714273E-2</v>
      </c>
      <c r="AP42" s="33">
        <f t="shared" si="45"/>
        <v>2.4857142857142986E-3</v>
      </c>
      <c r="AQ42" s="33">
        <f t="shared" si="46"/>
        <v>1.6000000000000066E-3</v>
      </c>
      <c r="AR42" s="33">
        <f t="shared" si="22"/>
        <v>1.485714285714315E-3</v>
      </c>
      <c r="AS42" s="33">
        <f t="shared" si="23"/>
        <v>1.485714285714315E-3</v>
      </c>
      <c r="AT42" s="33">
        <f t="shared" si="24"/>
        <v>1.3714285714285421E-3</v>
      </c>
      <c r="AU42" s="33">
        <f t="shared" si="25"/>
        <v>1.3714285714285421E-3</v>
      </c>
      <c r="AV42" s="33">
        <f t="shared" si="26"/>
        <v>1.3428571428571396E-3</v>
      </c>
      <c r="AW42" s="33">
        <f t="shared" si="27"/>
        <v>1.228571428571448E-3</v>
      </c>
      <c r="AX42" s="33">
        <f t="shared" si="28"/>
        <v>1.3714285714285421E-3</v>
      </c>
      <c r="AY42" s="33">
        <f t="shared" si="29"/>
        <v>1.400000000000026E-3</v>
      </c>
      <c r="AZ42" s="33">
        <f t="shared" si="30"/>
        <v>1.2857142857142533E-3</v>
      </c>
      <c r="BA42" s="33">
        <f t="shared" si="31"/>
        <v>1.3714285714285421E-3</v>
      </c>
      <c r="BB42" s="33">
        <f t="shared" si="32"/>
        <v>1.3428571428571396E-3</v>
      </c>
      <c r="BC42" s="33">
        <f t="shared" si="33"/>
        <v>1.3714285714285421E-3</v>
      </c>
      <c r="BD42" s="33">
        <f t="shared" si="34"/>
        <v>1.314285714285737E-3</v>
      </c>
      <c r="BE42" s="33">
        <f t="shared" si="35"/>
        <v>1.2857142857142533E-3</v>
      </c>
      <c r="BF42" s="33">
        <f t="shared" si="36"/>
        <v>1.3714285714285421E-3</v>
      </c>
      <c r="BG42" s="33">
        <f t="shared" si="37"/>
        <v>1.3714285714285421E-3</v>
      </c>
      <c r="BH42" s="33">
        <f t="shared" si="38"/>
        <v>1.2857142857142533E-3</v>
      </c>
      <c r="BI42" s="33">
        <f t="shared" si="39"/>
        <v>1.2571428571428506E-3</v>
      </c>
      <c r="BJ42" s="33">
        <f t="shared" si="40"/>
        <v>1.314285714285737E-3</v>
      </c>
      <c r="BK42" s="33">
        <f t="shared" si="41"/>
        <v>1.314285714285737E-3</v>
      </c>
    </row>
    <row r="43" spans="1:63" x14ac:dyDescent="0.3">
      <c r="A43" s="349"/>
      <c r="B43" s="47">
        <v>4</v>
      </c>
      <c r="C43" s="26">
        <v>238.88</v>
      </c>
      <c r="D43" s="48">
        <v>314.02</v>
      </c>
      <c r="E43" s="48">
        <v>315.47000000000003</v>
      </c>
      <c r="F43" s="48">
        <v>271.66000000000003</v>
      </c>
      <c r="G43" s="48">
        <v>260.62</v>
      </c>
      <c r="H43" s="48">
        <v>254.31</v>
      </c>
      <c r="I43" s="48">
        <v>249.49</v>
      </c>
      <c r="J43" s="48">
        <v>245.37</v>
      </c>
      <c r="K43" s="48">
        <v>241.8</v>
      </c>
      <c r="L43" s="48">
        <v>239.56</v>
      </c>
      <c r="M43" s="48">
        <v>239.33</v>
      </c>
      <c r="N43" s="48">
        <v>239.33</v>
      </c>
      <c r="O43" s="48">
        <v>239.32</v>
      </c>
      <c r="P43" s="48">
        <v>239.32</v>
      </c>
      <c r="Q43" s="48">
        <v>239.32</v>
      </c>
      <c r="R43" s="48">
        <v>239.27</v>
      </c>
      <c r="S43" s="48">
        <v>239.28</v>
      </c>
      <c r="T43" s="26">
        <v>239.31</v>
      </c>
      <c r="U43" s="26">
        <v>239.3</v>
      </c>
      <c r="V43" s="26">
        <v>239.31</v>
      </c>
      <c r="W43" s="26">
        <v>239.3</v>
      </c>
      <c r="X43" s="26">
        <v>239.3</v>
      </c>
      <c r="Y43" s="26">
        <v>239.33</v>
      </c>
      <c r="Z43" s="26">
        <v>239.3</v>
      </c>
      <c r="AA43" s="26">
        <v>239.29</v>
      </c>
      <c r="AB43" s="26">
        <v>239.28</v>
      </c>
      <c r="AC43" s="26">
        <v>239.29</v>
      </c>
      <c r="AD43" s="26">
        <v>239.3</v>
      </c>
      <c r="AF43" s="33">
        <f t="shared" si="16"/>
        <v>0.60643999999999998</v>
      </c>
      <c r="AG43" s="33">
        <f t="shared" si="17"/>
        <v>0.82112571428571435</v>
      </c>
      <c r="AH43" s="33">
        <f t="shared" si="18"/>
        <v>0.82526857142857157</v>
      </c>
      <c r="AI43" s="349"/>
      <c r="AJ43" s="47">
        <v>4</v>
      </c>
      <c r="AK43" s="33">
        <f t="shared" si="19"/>
        <v>0.21882857142857151</v>
      </c>
      <c r="AL43" s="33">
        <f t="shared" si="21"/>
        <v>0.21468571428571426</v>
      </c>
      <c r="AM43" s="33">
        <f t="shared" si="42"/>
        <v>9.3657142857142939E-2</v>
      </c>
      <c r="AN43" s="33">
        <f t="shared" si="43"/>
        <v>6.211428571428574E-2</v>
      </c>
      <c r="AO43" s="33">
        <f t="shared" si="44"/>
        <v>4.4085714285714304E-2</v>
      </c>
      <c r="AP43" s="33">
        <f t="shared" si="45"/>
        <v>3.0314285714285752E-2</v>
      </c>
      <c r="AQ43" s="33">
        <f t="shared" si="46"/>
        <v>1.854285714285717E-2</v>
      </c>
      <c r="AR43" s="33">
        <f t="shared" si="22"/>
        <v>8.3428571428571883E-3</v>
      </c>
      <c r="AS43" s="33">
        <f t="shared" si="23"/>
        <v>1.9428571428571624E-3</v>
      </c>
      <c r="AT43" s="33">
        <f t="shared" si="24"/>
        <v>1.2857142857143344E-3</v>
      </c>
      <c r="AU43" s="33">
        <f t="shared" si="25"/>
        <v>1.2857142857143344E-3</v>
      </c>
      <c r="AV43" s="33">
        <f t="shared" si="26"/>
        <v>1.2571428571428506E-3</v>
      </c>
      <c r="AW43" s="33">
        <f t="shared" si="27"/>
        <v>1.2571428571428506E-3</v>
      </c>
      <c r="AX43" s="33">
        <f t="shared" si="28"/>
        <v>1.2571428571428506E-3</v>
      </c>
      <c r="AY43" s="33">
        <f t="shared" si="29"/>
        <v>1.1142857142857564E-3</v>
      </c>
      <c r="AZ43" s="33">
        <f t="shared" si="30"/>
        <v>1.1428571428571592E-3</v>
      </c>
      <c r="BA43" s="33">
        <f t="shared" si="31"/>
        <v>1.228571428571448E-3</v>
      </c>
      <c r="BB43" s="33">
        <f t="shared" si="32"/>
        <v>1.2000000000000454E-3</v>
      </c>
      <c r="BC43" s="33">
        <f t="shared" si="33"/>
        <v>1.228571428571448E-3</v>
      </c>
      <c r="BD43" s="33">
        <f t="shared" si="34"/>
        <v>1.2000000000000454E-3</v>
      </c>
      <c r="BE43" s="33">
        <f t="shared" si="35"/>
        <v>1.2000000000000454E-3</v>
      </c>
      <c r="BF43" s="33">
        <f t="shared" si="36"/>
        <v>1.2857142857143344E-3</v>
      </c>
      <c r="BG43" s="33">
        <f t="shared" si="37"/>
        <v>1.2000000000000454E-3</v>
      </c>
      <c r="BH43" s="33">
        <f t="shared" si="38"/>
        <v>1.1714285714285618E-3</v>
      </c>
      <c r="BI43" s="33">
        <f t="shared" si="39"/>
        <v>1.1428571428571592E-3</v>
      </c>
      <c r="BJ43" s="33">
        <f t="shared" si="40"/>
        <v>1.1714285714285618E-3</v>
      </c>
      <c r="BK43" s="33">
        <f t="shared" si="41"/>
        <v>1.2000000000000454E-3</v>
      </c>
    </row>
    <row r="44" spans="1:63" x14ac:dyDescent="0.3">
      <c r="A44" s="349"/>
      <c r="B44" s="47">
        <v>5</v>
      </c>
      <c r="C44" s="26">
        <v>256.33999999999997</v>
      </c>
      <c r="D44" s="48">
        <v>317.10000000000002</v>
      </c>
      <c r="E44" s="48">
        <v>320.87</v>
      </c>
      <c r="F44" s="48">
        <v>280.36</v>
      </c>
      <c r="G44" s="48">
        <v>272.13</v>
      </c>
      <c r="H44" s="48">
        <v>265.58999999999997</v>
      </c>
      <c r="I44" s="48">
        <v>261.33999999999997</v>
      </c>
      <c r="J44" s="48">
        <v>258.26</v>
      </c>
      <c r="K44" s="48">
        <v>257.42</v>
      </c>
      <c r="L44" s="48">
        <v>257.37</v>
      </c>
      <c r="M44" s="48">
        <v>257.38</v>
      </c>
      <c r="N44" s="48">
        <v>257.33999999999997</v>
      </c>
      <c r="O44" s="48">
        <v>257.33</v>
      </c>
      <c r="P44" s="48">
        <v>257.38</v>
      </c>
      <c r="Q44" s="48">
        <v>257.38</v>
      </c>
      <c r="R44" s="48">
        <v>257.24</v>
      </c>
      <c r="S44" s="48">
        <v>257.31</v>
      </c>
      <c r="T44" s="26">
        <v>257.33</v>
      </c>
      <c r="U44" s="26">
        <v>257.31</v>
      </c>
      <c r="V44" s="26">
        <v>257.33</v>
      </c>
      <c r="W44" s="26">
        <v>257.27999999999997</v>
      </c>
      <c r="X44" s="26">
        <v>257.29000000000002</v>
      </c>
      <c r="Y44" s="26">
        <v>257.31</v>
      </c>
      <c r="Z44" s="26">
        <v>257.29000000000002</v>
      </c>
      <c r="AA44" s="26">
        <v>257.3</v>
      </c>
      <c r="AB44" s="26">
        <v>257.3</v>
      </c>
      <c r="AC44" s="26">
        <v>257.29000000000002</v>
      </c>
      <c r="AD44" s="26">
        <v>257.32</v>
      </c>
      <c r="AF44" s="33">
        <f t="shared" si="16"/>
        <v>0.65632571428571418</v>
      </c>
      <c r="AG44" s="33">
        <f t="shared" si="17"/>
        <v>0.82992571428571438</v>
      </c>
      <c r="AH44" s="33">
        <f t="shared" si="18"/>
        <v>0.84069714285714292</v>
      </c>
      <c r="AI44" s="349"/>
      <c r="AJ44" s="47">
        <v>5</v>
      </c>
      <c r="AK44" s="33">
        <f t="shared" si="19"/>
        <v>0.18437142857142866</v>
      </c>
      <c r="AL44" s="33">
        <f t="shared" si="21"/>
        <v>0.17360000000000014</v>
      </c>
      <c r="AM44" s="33">
        <f t="shared" si="42"/>
        <v>6.8628571428571539E-2</v>
      </c>
      <c r="AN44" s="33">
        <f t="shared" si="43"/>
        <v>4.5114285714285773E-2</v>
      </c>
      <c r="AO44" s="33">
        <f t="shared" si="44"/>
        <v>2.642857142857143E-2</v>
      </c>
      <c r="AP44" s="33">
        <f t="shared" si="45"/>
        <v>1.4285714285714285E-2</v>
      </c>
      <c r="AQ44" s="33">
        <f t="shared" si="46"/>
        <v>5.4857142857143316E-3</v>
      </c>
      <c r="AR44" s="33">
        <f t="shared" si="22"/>
        <v>3.0857142857144025E-3</v>
      </c>
      <c r="AS44" s="33">
        <f t="shared" si="23"/>
        <v>2.9428571428572275E-3</v>
      </c>
      <c r="AT44" s="33">
        <f t="shared" si="24"/>
        <v>2.97142857142863E-3</v>
      </c>
      <c r="AU44" s="33">
        <f t="shared" si="25"/>
        <v>2.8571428571428571E-3</v>
      </c>
      <c r="AV44" s="33">
        <f t="shared" si="26"/>
        <v>2.8285714285714546E-3</v>
      </c>
      <c r="AW44" s="33">
        <f t="shared" si="27"/>
        <v>2.97142857142863E-3</v>
      </c>
      <c r="AX44" s="33">
        <f t="shared" si="28"/>
        <v>2.97142857142863E-3</v>
      </c>
      <c r="AY44" s="33">
        <f t="shared" si="29"/>
        <v>2.5714285714286689E-3</v>
      </c>
      <c r="AZ44" s="33">
        <f t="shared" si="30"/>
        <v>2.7714285714286494E-3</v>
      </c>
      <c r="BA44" s="33">
        <f t="shared" si="31"/>
        <v>2.8285714285714546E-3</v>
      </c>
      <c r="BB44" s="33">
        <f t="shared" si="32"/>
        <v>2.7714285714286494E-3</v>
      </c>
      <c r="BC44" s="33">
        <f t="shared" si="33"/>
        <v>2.8285714285714546E-3</v>
      </c>
      <c r="BD44" s="33">
        <f t="shared" si="34"/>
        <v>2.6857142857142791E-3</v>
      </c>
      <c r="BE44" s="33">
        <f t="shared" si="35"/>
        <v>2.7142857142858443E-3</v>
      </c>
      <c r="BF44" s="33">
        <f t="shared" si="36"/>
        <v>2.7714285714286494E-3</v>
      </c>
      <c r="BG44" s="33">
        <f t="shared" si="37"/>
        <v>2.7142857142858443E-3</v>
      </c>
      <c r="BH44" s="33">
        <f t="shared" si="38"/>
        <v>2.7428571428572469E-3</v>
      </c>
      <c r="BI44" s="33">
        <f t="shared" si="39"/>
        <v>2.7428571428572469E-3</v>
      </c>
      <c r="BJ44" s="33">
        <f t="shared" si="40"/>
        <v>2.7142857142858443E-3</v>
      </c>
      <c r="BK44" s="33">
        <f t="shared" si="41"/>
        <v>2.800000000000052E-3</v>
      </c>
    </row>
    <row r="45" spans="1:63" s="15" customFormat="1" x14ac:dyDescent="0.3">
      <c r="A45" s="348" t="s">
        <v>23</v>
      </c>
      <c r="B45" s="21">
        <v>1</v>
      </c>
      <c r="C45" s="26">
        <v>424.26</v>
      </c>
      <c r="D45" s="26">
        <v>617.6</v>
      </c>
      <c r="E45" s="26">
        <v>602.35</v>
      </c>
      <c r="F45" s="26">
        <v>564.03</v>
      </c>
      <c r="G45" s="26">
        <v>523.98</v>
      </c>
      <c r="H45" s="26">
        <v>492.09</v>
      </c>
      <c r="I45" s="26">
        <v>479.71</v>
      </c>
      <c r="J45" s="26">
        <v>472</v>
      </c>
      <c r="K45" s="26">
        <v>466.96</v>
      </c>
      <c r="L45" s="26">
        <v>462.99</v>
      </c>
      <c r="M45" s="26">
        <v>459.43</v>
      </c>
      <c r="N45" s="26">
        <v>456.32</v>
      </c>
      <c r="O45" s="26">
        <v>453.16</v>
      </c>
      <c r="P45" s="26">
        <v>450.64</v>
      </c>
      <c r="Q45" s="26">
        <v>448.31</v>
      </c>
      <c r="R45" s="26">
        <v>446.09</v>
      </c>
      <c r="S45" s="26">
        <v>443.8</v>
      </c>
      <c r="T45" s="26">
        <v>442.11</v>
      </c>
      <c r="U45" s="26">
        <v>440.67</v>
      </c>
      <c r="V45" s="26">
        <v>439.47</v>
      </c>
      <c r="W45" s="26">
        <v>438.59</v>
      </c>
      <c r="X45" s="26">
        <v>437.85</v>
      </c>
      <c r="Y45" s="26">
        <v>437.19</v>
      </c>
      <c r="Z45" s="26">
        <v>436.77</v>
      </c>
      <c r="AA45" s="26">
        <v>436.37</v>
      </c>
      <c r="AB45" s="26">
        <v>436.19</v>
      </c>
      <c r="AC45" s="26">
        <v>435.99</v>
      </c>
      <c r="AD45" s="26">
        <v>435.92</v>
      </c>
      <c r="AF45" s="33">
        <f t="shared" si="16"/>
        <v>1.1360971428571429</v>
      </c>
      <c r="AG45" s="33">
        <f t="shared" si="17"/>
        <v>1.6884971428571429</v>
      </c>
      <c r="AH45" s="33">
        <f t="shared" si="18"/>
        <v>1.6449257142857143</v>
      </c>
      <c r="AI45" s="348" t="s">
        <v>23</v>
      </c>
      <c r="AJ45" s="21">
        <v>1</v>
      </c>
      <c r="AK45" s="33">
        <f t="shared" si="19"/>
        <v>0.50882857142857152</v>
      </c>
      <c r="AL45" s="33">
        <f t="shared" si="21"/>
        <v>0.55240000000000011</v>
      </c>
      <c r="AM45" s="33">
        <f t="shared" si="42"/>
        <v>0.39934285714285711</v>
      </c>
      <c r="AN45" s="33">
        <f t="shared" si="43"/>
        <v>0.28491428571428579</v>
      </c>
      <c r="AO45" s="33">
        <f t="shared" si="44"/>
        <v>0.19379999999999994</v>
      </c>
      <c r="AP45" s="33">
        <f t="shared" si="45"/>
        <v>0.15842857142857139</v>
      </c>
      <c r="AQ45" s="33">
        <f t="shared" si="46"/>
        <v>0.13640000000000002</v>
      </c>
      <c r="AR45" s="33">
        <f t="shared" si="22"/>
        <v>0.12199999999999997</v>
      </c>
      <c r="AS45" s="33">
        <f t="shared" si="23"/>
        <v>0.11065714285714291</v>
      </c>
      <c r="AT45" s="33">
        <f t="shared" si="24"/>
        <v>0.10048571428571433</v>
      </c>
      <c r="AU45" s="33">
        <f t="shared" si="25"/>
        <v>9.1600000000000001E-2</v>
      </c>
      <c r="AV45" s="33">
        <f t="shared" si="26"/>
        <v>8.2571428571428671E-2</v>
      </c>
      <c r="AW45" s="33">
        <f t="shared" si="27"/>
        <v>7.5371428571428561E-2</v>
      </c>
      <c r="AX45" s="33">
        <f t="shared" si="28"/>
        <v>6.8714285714285742E-2</v>
      </c>
      <c r="AY45" s="33">
        <f t="shared" si="29"/>
        <v>6.2371428571428529E-2</v>
      </c>
      <c r="AZ45" s="33">
        <f t="shared" si="30"/>
        <v>5.5828571428571484E-2</v>
      </c>
      <c r="BA45" s="33">
        <f t="shared" si="31"/>
        <v>5.1000000000000066E-2</v>
      </c>
      <c r="BB45" s="33">
        <f t="shared" si="32"/>
        <v>4.6885714285714357E-2</v>
      </c>
      <c r="BC45" s="33">
        <f t="shared" si="33"/>
        <v>4.3457142857142958E-2</v>
      </c>
      <c r="BD45" s="33">
        <f t="shared" si="34"/>
        <v>4.09428571428571E-2</v>
      </c>
      <c r="BE45" s="33">
        <f t="shared" si="35"/>
        <v>3.8828571428571518E-2</v>
      </c>
      <c r="BF45" s="33">
        <f t="shared" si="36"/>
        <v>3.6942857142857159E-2</v>
      </c>
      <c r="BG45" s="33">
        <f t="shared" si="37"/>
        <v>3.5742857142857118E-2</v>
      </c>
      <c r="BH45" s="33">
        <f t="shared" si="38"/>
        <v>3.460000000000004E-2</v>
      </c>
      <c r="BI45" s="33">
        <f t="shared" si="39"/>
        <v>3.4085714285714303E-2</v>
      </c>
      <c r="BJ45" s="33">
        <f t="shared" si="40"/>
        <v>3.3514285714285767E-2</v>
      </c>
      <c r="BK45" s="33">
        <f t="shared" si="41"/>
        <v>3.3314285714285782E-2</v>
      </c>
    </row>
    <row r="46" spans="1:63" s="15" customFormat="1" x14ac:dyDescent="0.3">
      <c r="A46" s="348"/>
      <c r="B46" s="21">
        <v>2</v>
      </c>
      <c r="C46" s="26">
        <v>411.87</v>
      </c>
      <c r="D46" s="26">
        <v>603.6</v>
      </c>
      <c r="E46" s="26">
        <v>594.69000000000005</v>
      </c>
      <c r="F46" s="26">
        <v>548.33000000000004</v>
      </c>
      <c r="G46" s="26">
        <v>511.28</v>
      </c>
      <c r="H46" s="26">
        <v>477.93</v>
      </c>
      <c r="I46" s="26">
        <v>463.66</v>
      </c>
      <c r="J46" s="26">
        <v>455.94</v>
      </c>
      <c r="K46" s="26">
        <v>450.85</v>
      </c>
      <c r="L46" s="26">
        <v>446.85</v>
      </c>
      <c r="M46" s="26">
        <v>443.21</v>
      </c>
      <c r="N46" s="26">
        <v>440</v>
      </c>
      <c r="O46" s="26">
        <v>437.08</v>
      </c>
      <c r="P46" s="26">
        <v>439.76</v>
      </c>
      <c r="Q46" s="26">
        <v>432.61</v>
      </c>
      <c r="R46" s="26">
        <v>430.39</v>
      </c>
      <c r="S46" s="26">
        <v>428.4</v>
      </c>
      <c r="T46" s="26">
        <v>427.02</v>
      </c>
      <c r="U46" s="26">
        <v>425.79</v>
      </c>
      <c r="V46" s="26">
        <v>424.8</v>
      </c>
      <c r="W46" s="26">
        <v>424.03</v>
      </c>
      <c r="X46" s="26">
        <v>423.55</v>
      </c>
      <c r="Y46" s="26">
        <v>423.17</v>
      </c>
      <c r="Z46" s="26">
        <v>422.91</v>
      </c>
      <c r="AA46" s="26">
        <v>422.76</v>
      </c>
      <c r="AB46" s="26">
        <v>422.62</v>
      </c>
      <c r="AC46" s="26">
        <v>422.5</v>
      </c>
      <c r="AD46" s="26">
        <v>422.41</v>
      </c>
      <c r="AF46" s="33">
        <f t="shared" si="16"/>
        <v>1.100697142857143</v>
      </c>
      <c r="AG46" s="33">
        <f t="shared" si="17"/>
        <v>1.6484971428571429</v>
      </c>
      <c r="AH46" s="33">
        <f t="shared" si="18"/>
        <v>1.6230400000000003</v>
      </c>
      <c r="AI46" s="348"/>
      <c r="AJ46" s="21">
        <v>2</v>
      </c>
      <c r="AK46" s="33">
        <f t="shared" si="19"/>
        <v>0.52234285714285733</v>
      </c>
      <c r="AL46" s="33">
        <f t="shared" si="21"/>
        <v>0.54780000000000006</v>
      </c>
      <c r="AM46" s="33">
        <f t="shared" si="42"/>
        <v>0.38988571428571439</v>
      </c>
      <c r="AN46" s="33">
        <f t="shared" si="43"/>
        <v>0.28402857142857135</v>
      </c>
      <c r="AO46" s="33">
        <f t="shared" si="44"/>
        <v>0.18874285714285716</v>
      </c>
      <c r="AP46" s="33">
        <f t="shared" si="45"/>
        <v>0.14797142857142864</v>
      </c>
      <c r="AQ46" s="33">
        <f t="shared" si="46"/>
        <v>0.1259142857142857</v>
      </c>
      <c r="AR46" s="33">
        <f t="shared" si="22"/>
        <v>0.11137142857142862</v>
      </c>
      <c r="AS46" s="33">
        <f t="shared" si="23"/>
        <v>9.9942857142857194E-2</v>
      </c>
      <c r="AT46" s="33">
        <f t="shared" si="24"/>
        <v>8.9542857142857077E-2</v>
      </c>
      <c r="AU46" s="33">
        <f t="shared" si="25"/>
        <v>8.0371428571428552E-2</v>
      </c>
      <c r="AV46" s="33">
        <f t="shared" si="26"/>
        <v>7.2028571428571372E-2</v>
      </c>
      <c r="AW46" s="33">
        <f t="shared" si="27"/>
        <v>7.9685714285714249E-2</v>
      </c>
      <c r="AX46" s="33">
        <f t="shared" si="28"/>
        <v>5.9257142857142883E-2</v>
      </c>
      <c r="AY46" s="33">
        <f t="shared" si="29"/>
        <v>5.2914285714285664E-2</v>
      </c>
      <c r="AZ46" s="33">
        <f t="shared" si="30"/>
        <v>4.7228571428571349E-2</v>
      </c>
      <c r="BA46" s="33">
        <f t="shared" si="31"/>
        <v>4.3285714285714219E-2</v>
      </c>
      <c r="BB46" s="33">
        <f t="shared" si="32"/>
        <v>3.9771428571428617E-2</v>
      </c>
      <c r="BC46" s="33">
        <f t="shared" si="33"/>
        <v>3.6942857142857159E-2</v>
      </c>
      <c r="BD46" s="33">
        <f t="shared" si="34"/>
        <v>3.4742857142857055E-2</v>
      </c>
      <c r="BE46" s="33">
        <f t="shared" si="35"/>
        <v>3.3371428571428594E-2</v>
      </c>
      <c r="BF46" s="33">
        <f t="shared" si="36"/>
        <v>3.228571428571432E-2</v>
      </c>
      <c r="BG46" s="33">
        <f t="shared" si="37"/>
        <v>3.1542857142857199E-2</v>
      </c>
      <c r="BH46" s="33">
        <f t="shared" si="38"/>
        <v>3.1114285714285674E-2</v>
      </c>
      <c r="BI46" s="33">
        <f t="shared" si="39"/>
        <v>3.0714285714285715E-2</v>
      </c>
      <c r="BJ46" s="33">
        <f t="shared" si="40"/>
        <v>3.037142857142856E-2</v>
      </c>
      <c r="BK46" s="33">
        <f t="shared" si="41"/>
        <v>3.0114285714285774E-2</v>
      </c>
    </row>
    <row r="47" spans="1:63" s="15" customFormat="1" x14ac:dyDescent="0.3">
      <c r="A47" s="348"/>
      <c r="B47" s="21">
        <v>3</v>
      </c>
      <c r="C47" s="26">
        <v>418.21</v>
      </c>
      <c r="D47" s="26">
        <v>604.79999999999995</v>
      </c>
      <c r="E47" s="26">
        <v>595.87</v>
      </c>
      <c r="F47" s="26">
        <v>553.28</v>
      </c>
      <c r="G47" s="26">
        <v>518.49</v>
      </c>
      <c r="H47" s="26">
        <v>487.05</v>
      </c>
      <c r="I47" s="26">
        <v>472.47</v>
      </c>
      <c r="J47" s="26">
        <v>464.63</v>
      </c>
      <c r="K47" s="26">
        <v>459.52</v>
      </c>
      <c r="L47" s="26">
        <v>455.81</v>
      </c>
      <c r="M47" s="26">
        <v>452.47</v>
      </c>
      <c r="N47" s="26">
        <v>449.54</v>
      </c>
      <c r="O47" s="26">
        <v>446.88</v>
      </c>
      <c r="P47" s="26">
        <v>444.72</v>
      </c>
      <c r="Q47" s="26">
        <v>442.73</v>
      </c>
      <c r="R47" s="26">
        <v>440.52</v>
      </c>
      <c r="S47" s="26">
        <v>438.44</v>
      </c>
      <c r="T47" s="26">
        <v>436.79</v>
      </c>
      <c r="U47" s="26">
        <v>435.23</v>
      </c>
      <c r="V47" s="26">
        <v>433.99</v>
      </c>
      <c r="W47" s="26">
        <v>432.92</v>
      </c>
      <c r="X47" s="26">
        <v>432.11</v>
      </c>
      <c r="Y47" s="26">
        <v>431.35</v>
      </c>
      <c r="Z47" s="26">
        <v>430.71</v>
      </c>
      <c r="AA47" s="26">
        <v>430.18</v>
      </c>
      <c r="AB47" s="26">
        <v>429.79</v>
      </c>
      <c r="AC47" s="26">
        <v>429.52</v>
      </c>
      <c r="AD47" s="26">
        <v>429.4</v>
      </c>
      <c r="AF47" s="33">
        <f t="shared" si="16"/>
        <v>1.1188114285714286</v>
      </c>
      <c r="AG47" s="33">
        <f t="shared" si="17"/>
        <v>1.6519257142857142</v>
      </c>
      <c r="AH47" s="33">
        <f t="shared" si="18"/>
        <v>1.6264114285714286</v>
      </c>
      <c r="AI47" s="348"/>
      <c r="AJ47" s="21">
        <v>3</v>
      </c>
      <c r="AK47" s="33">
        <f t="shared" si="19"/>
        <v>0.50760000000000005</v>
      </c>
      <c r="AL47" s="33">
        <f t="shared" si="21"/>
        <v>0.53311428571428565</v>
      </c>
      <c r="AM47" s="33">
        <f t="shared" si="42"/>
        <v>0.38591428571428571</v>
      </c>
      <c r="AN47" s="33">
        <f t="shared" si="43"/>
        <v>0.28651428571428578</v>
      </c>
      <c r="AO47" s="33">
        <f t="shared" si="44"/>
        <v>0.19668571428571438</v>
      </c>
      <c r="AP47" s="33">
        <f t="shared" si="45"/>
        <v>0.15502857142857157</v>
      </c>
      <c r="AQ47" s="33">
        <f t="shared" si="46"/>
        <v>0.13262857142857148</v>
      </c>
      <c r="AR47" s="33">
        <f t="shared" si="22"/>
        <v>0.11802857142857144</v>
      </c>
      <c r="AS47" s="33">
        <f t="shared" si="23"/>
        <v>0.1074285714285715</v>
      </c>
      <c r="AT47" s="33">
        <f t="shared" si="24"/>
        <v>9.7885714285714423E-2</v>
      </c>
      <c r="AU47" s="33">
        <f t="shared" si="25"/>
        <v>8.9514285714285838E-2</v>
      </c>
      <c r="AV47" s="33">
        <f t="shared" si="26"/>
        <v>8.1914285714285759E-2</v>
      </c>
      <c r="AW47" s="33">
        <f t="shared" si="27"/>
        <v>7.5742857142857278E-2</v>
      </c>
      <c r="AX47" s="33">
        <f t="shared" si="28"/>
        <v>7.0057142857142971E-2</v>
      </c>
      <c r="AY47" s="33">
        <f t="shared" si="29"/>
        <v>6.3742857142857143E-2</v>
      </c>
      <c r="AZ47" s="33">
        <f t="shared" si="30"/>
        <v>5.7800000000000053E-2</v>
      </c>
      <c r="BA47" s="33">
        <f t="shared" si="31"/>
        <v>5.3085714285714403E-2</v>
      </c>
      <c r="BB47" s="33">
        <f t="shared" si="32"/>
        <v>4.8628571428571542E-2</v>
      </c>
      <c r="BC47" s="33">
        <f t="shared" si="33"/>
        <v>4.5085714285714368E-2</v>
      </c>
      <c r="BD47" s="33">
        <f t="shared" si="34"/>
        <v>4.2028571428571533E-2</v>
      </c>
      <c r="BE47" s="33">
        <f t="shared" si="35"/>
        <v>3.9714285714285813E-2</v>
      </c>
      <c r="BF47" s="33">
        <f t="shared" si="36"/>
        <v>3.7542857142857267E-2</v>
      </c>
      <c r="BG47" s="33">
        <f t="shared" si="37"/>
        <v>3.5714285714285712E-2</v>
      </c>
      <c r="BH47" s="33">
        <f t="shared" si="38"/>
        <v>3.4200000000000078E-2</v>
      </c>
      <c r="BI47" s="33">
        <f t="shared" si="39"/>
        <v>3.3085714285714406E-2</v>
      </c>
      <c r="BJ47" s="33">
        <f t="shared" si="40"/>
        <v>3.2314285714285719E-2</v>
      </c>
      <c r="BK47" s="33">
        <f t="shared" si="41"/>
        <v>3.1971428571428567E-2</v>
      </c>
    </row>
    <row r="48" spans="1:63" s="15" customFormat="1" x14ac:dyDescent="0.3">
      <c r="A48" s="348"/>
      <c r="B48" s="21">
        <v>4</v>
      </c>
      <c r="C48" s="26">
        <v>414.86</v>
      </c>
      <c r="D48" s="26">
        <v>601.20000000000005</v>
      </c>
      <c r="E48" s="26">
        <v>592.98</v>
      </c>
      <c r="F48" s="26">
        <v>549.79</v>
      </c>
      <c r="G48" s="26">
        <v>513.19000000000005</v>
      </c>
      <c r="H48" s="26">
        <v>480.78</v>
      </c>
      <c r="I48" s="26">
        <v>467.71</v>
      </c>
      <c r="J48" s="26">
        <v>460.34</v>
      </c>
      <c r="K48" s="26">
        <v>455.53</v>
      </c>
      <c r="L48" s="26">
        <v>451.04</v>
      </c>
      <c r="M48" s="26">
        <v>448.86</v>
      </c>
      <c r="N48" s="26">
        <v>445.96</v>
      </c>
      <c r="O48" s="26">
        <v>443.1</v>
      </c>
      <c r="P48" s="26">
        <v>440.82</v>
      </c>
      <c r="Q48" s="26">
        <v>438.76</v>
      </c>
      <c r="R48" s="26">
        <v>436.66</v>
      </c>
      <c r="S48" s="26">
        <v>434.57</v>
      </c>
      <c r="T48" s="26">
        <v>432.88</v>
      </c>
      <c r="U48" s="26">
        <v>431.32</v>
      </c>
      <c r="V48" s="26">
        <v>430.11</v>
      </c>
      <c r="W48" s="26">
        <v>429.1</v>
      </c>
      <c r="X48" s="26">
        <v>428.32</v>
      </c>
      <c r="Y48" s="26">
        <v>427.65</v>
      </c>
      <c r="Z48" s="26">
        <v>426.97</v>
      </c>
      <c r="AA48" s="26">
        <v>426.58</v>
      </c>
      <c r="AB48" s="26">
        <v>426.22</v>
      </c>
      <c r="AC48" s="26">
        <v>425.99</v>
      </c>
      <c r="AD48" s="26">
        <v>425.89</v>
      </c>
      <c r="AF48" s="33">
        <f t="shared" si="16"/>
        <v>1.10924</v>
      </c>
      <c r="AG48" s="33">
        <f t="shared" si="17"/>
        <v>1.6416400000000002</v>
      </c>
      <c r="AH48" s="33">
        <f t="shared" si="18"/>
        <v>1.6181542857142859</v>
      </c>
      <c r="AI48" s="348"/>
      <c r="AJ48" s="21">
        <v>4</v>
      </c>
      <c r="AK48" s="33">
        <f t="shared" si="19"/>
        <v>0.50891428571428576</v>
      </c>
      <c r="AL48" s="33">
        <f t="shared" si="21"/>
        <v>0.5324000000000001</v>
      </c>
      <c r="AM48" s="33">
        <f t="shared" si="42"/>
        <v>0.38551428571428559</v>
      </c>
      <c r="AN48" s="33">
        <f t="shared" si="43"/>
        <v>0.28094285714285727</v>
      </c>
      <c r="AO48" s="33">
        <f t="shared" si="44"/>
        <v>0.18834285714285703</v>
      </c>
      <c r="AP48" s="33">
        <f t="shared" si="45"/>
        <v>0.15099999999999991</v>
      </c>
      <c r="AQ48" s="33">
        <f t="shared" si="46"/>
        <v>0.12994285714285703</v>
      </c>
      <c r="AR48" s="33">
        <f t="shared" si="22"/>
        <v>0.11619999999999989</v>
      </c>
      <c r="AS48" s="33">
        <f t="shared" si="23"/>
        <v>0.10337142857142859</v>
      </c>
      <c r="AT48" s="33">
        <f t="shared" si="24"/>
        <v>9.7142857142857142E-2</v>
      </c>
      <c r="AU48" s="33">
        <f t="shared" si="25"/>
        <v>8.885714285714276E-2</v>
      </c>
      <c r="AV48" s="33">
        <f t="shared" si="26"/>
        <v>8.0685714285714305E-2</v>
      </c>
      <c r="AW48" s="33">
        <f t="shared" si="27"/>
        <v>7.4171428571428513E-2</v>
      </c>
      <c r="AX48" s="33">
        <f t="shared" si="28"/>
        <v>6.8285714285714227E-2</v>
      </c>
      <c r="AY48" s="33">
        <f t="shared" si="29"/>
        <v>6.2285714285714319E-2</v>
      </c>
      <c r="AZ48" s="33">
        <f t="shared" si="30"/>
        <v>5.6314285714285657E-2</v>
      </c>
      <c r="BA48" s="33">
        <f t="shared" si="31"/>
        <v>5.1485714285714232E-2</v>
      </c>
      <c r="BB48" s="33">
        <f t="shared" si="32"/>
        <v>4.7028571428571371E-2</v>
      </c>
      <c r="BC48" s="33">
        <f t="shared" si="33"/>
        <v>4.3571428571428573E-2</v>
      </c>
      <c r="BD48" s="33">
        <f t="shared" si="34"/>
        <v>4.0685714285714311E-2</v>
      </c>
      <c r="BE48" s="33">
        <f t="shared" si="35"/>
        <v>3.8457142857142801E-2</v>
      </c>
      <c r="BF48" s="33">
        <f t="shared" si="36"/>
        <v>3.6542857142857037E-2</v>
      </c>
      <c r="BG48" s="33">
        <f t="shared" si="37"/>
        <v>3.460000000000004E-2</v>
      </c>
      <c r="BH48" s="33">
        <f t="shared" si="38"/>
        <v>3.3485714285714202E-2</v>
      </c>
      <c r="BI48" s="33">
        <f t="shared" si="39"/>
        <v>3.2457142857142893E-2</v>
      </c>
      <c r="BJ48" s="33">
        <f t="shared" si="40"/>
        <v>3.1799999999999988E-2</v>
      </c>
      <c r="BK48" s="33">
        <f t="shared" si="41"/>
        <v>3.1514285714285634E-2</v>
      </c>
    </row>
    <row r="49" spans="1:63" s="15" customFormat="1" x14ac:dyDescent="0.3">
      <c r="A49" s="348"/>
      <c r="B49" s="21">
        <v>5</v>
      </c>
      <c r="C49" s="26">
        <v>407</v>
      </c>
      <c r="D49" s="26">
        <v>596.79999999999995</v>
      </c>
      <c r="E49" s="26">
        <v>587.59</v>
      </c>
      <c r="F49" s="26">
        <v>544.45000000000005</v>
      </c>
      <c r="G49" s="26">
        <v>508.7</v>
      </c>
      <c r="H49" s="26">
        <v>475.73</v>
      </c>
      <c r="I49" s="26">
        <v>459.61</v>
      </c>
      <c r="J49" s="26">
        <v>451.56</v>
      </c>
      <c r="K49" s="26">
        <v>446.4</v>
      </c>
      <c r="L49" s="26">
        <v>442.49</v>
      </c>
      <c r="M49" s="26">
        <v>438.82</v>
      </c>
      <c r="N49" s="26">
        <v>435.61</v>
      </c>
      <c r="O49" s="26">
        <v>432.54</v>
      </c>
      <c r="P49" s="26">
        <v>430.22</v>
      </c>
      <c r="Q49" s="26">
        <v>428.16</v>
      </c>
      <c r="R49" s="26">
        <v>426.16</v>
      </c>
      <c r="S49" s="26">
        <v>424.16</v>
      </c>
      <c r="T49" s="26">
        <v>422.49</v>
      </c>
      <c r="U49" s="26">
        <v>421.13</v>
      </c>
      <c r="V49" s="26">
        <v>420.01</v>
      </c>
      <c r="W49" s="26">
        <v>419.27</v>
      </c>
      <c r="X49" s="26">
        <v>418.77</v>
      </c>
      <c r="Y49" s="26">
        <v>418.34</v>
      </c>
      <c r="Z49" s="26">
        <v>418.03</v>
      </c>
      <c r="AA49" s="26">
        <v>417.76</v>
      </c>
      <c r="AB49" s="26">
        <v>417.62</v>
      </c>
      <c r="AC49" s="26">
        <v>417.53</v>
      </c>
      <c r="AD49" s="26">
        <v>417.48</v>
      </c>
      <c r="AF49" s="33">
        <f t="shared" si="16"/>
        <v>1.0867828571428573</v>
      </c>
      <c r="AG49" s="33">
        <f t="shared" si="17"/>
        <v>1.6290685714285713</v>
      </c>
      <c r="AH49" s="33">
        <f t="shared" si="18"/>
        <v>1.6027542857142858</v>
      </c>
      <c r="AI49" s="348"/>
      <c r="AJ49" s="21">
        <v>5</v>
      </c>
      <c r="AK49" s="33">
        <f t="shared" si="19"/>
        <v>0.51597142857142864</v>
      </c>
      <c r="AL49" s="33">
        <f t="shared" si="21"/>
        <v>0.54228571428571415</v>
      </c>
      <c r="AM49" s="33">
        <f t="shared" si="42"/>
        <v>0.39271428571428585</v>
      </c>
      <c r="AN49" s="33">
        <f t="shared" si="43"/>
        <v>0.29057142857142854</v>
      </c>
      <c r="AO49" s="33">
        <f t="shared" si="44"/>
        <v>0.19637142857142861</v>
      </c>
      <c r="AP49" s="33">
        <f t="shared" si="45"/>
        <v>0.15031428571428576</v>
      </c>
      <c r="AQ49" s="33">
        <f t="shared" si="46"/>
        <v>0.12731428571428571</v>
      </c>
      <c r="AR49" s="33">
        <f t="shared" si="22"/>
        <v>0.1125714285714285</v>
      </c>
      <c r="AS49" s="33">
        <f t="shared" si="23"/>
        <v>0.10140000000000003</v>
      </c>
      <c r="AT49" s="33">
        <f t="shared" si="24"/>
        <v>9.0914285714285697E-2</v>
      </c>
      <c r="AU49" s="33">
        <f t="shared" si="25"/>
        <v>8.1742857142857187E-2</v>
      </c>
      <c r="AV49" s="33">
        <f t="shared" si="26"/>
        <v>7.2971428571428631E-2</v>
      </c>
      <c r="AW49" s="33">
        <f t="shared" si="27"/>
        <v>6.6342857142857217E-2</v>
      </c>
      <c r="AX49" s="33">
        <f t="shared" si="28"/>
        <v>6.0457142857142931E-2</v>
      </c>
      <c r="AY49" s="33">
        <f t="shared" si="29"/>
        <v>5.4742857142857211E-2</v>
      </c>
      <c r="AZ49" s="33">
        <f t="shared" si="30"/>
        <v>4.9028571428571498E-2</v>
      </c>
      <c r="BA49" s="33">
        <f t="shared" si="31"/>
        <v>4.4257142857142884E-2</v>
      </c>
      <c r="BB49" s="33">
        <f t="shared" si="32"/>
        <v>4.0371428571428558E-2</v>
      </c>
      <c r="BC49" s="33">
        <f t="shared" si="33"/>
        <v>3.7171428571428543E-2</v>
      </c>
      <c r="BD49" s="33">
        <f t="shared" si="34"/>
        <v>3.5057142857142808E-2</v>
      </c>
      <c r="BE49" s="33">
        <f t="shared" si="35"/>
        <v>3.3628571428571376E-2</v>
      </c>
      <c r="BF49" s="33">
        <f t="shared" si="36"/>
        <v>3.2399999999999929E-2</v>
      </c>
      <c r="BG49" s="33">
        <f t="shared" si="37"/>
        <v>3.1514285714285634E-2</v>
      </c>
      <c r="BH49" s="33">
        <f t="shared" si="38"/>
        <v>3.0742857142857117E-2</v>
      </c>
      <c r="BI49" s="33">
        <f t="shared" si="39"/>
        <v>3.0342857142857158E-2</v>
      </c>
      <c r="BJ49" s="33">
        <f t="shared" si="40"/>
        <v>3.0085714285714209E-2</v>
      </c>
      <c r="BK49" s="33">
        <f t="shared" si="41"/>
        <v>2.9942857142857195E-2</v>
      </c>
    </row>
    <row r="50" spans="1:63" s="15" customFormat="1" x14ac:dyDescent="0.3">
      <c r="A50" s="348" t="s">
        <v>25</v>
      </c>
      <c r="B50" s="21">
        <v>1</v>
      </c>
      <c r="C50" s="26">
        <v>58.6</v>
      </c>
      <c r="D50" s="26">
        <v>309.99</v>
      </c>
      <c r="E50" s="26">
        <v>278.01</v>
      </c>
      <c r="F50" s="26">
        <v>265.52999999999997</v>
      </c>
      <c r="G50" s="26">
        <v>240.17</v>
      </c>
      <c r="H50" s="26">
        <v>217.55</v>
      </c>
      <c r="I50" s="26">
        <v>197.01</v>
      </c>
      <c r="J50" s="26">
        <v>172.31</v>
      </c>
      <c r="K50" s="26">
        <v>148.83000000000001</v>
      </c>
      <c r="L50" s="26">
        <v>127.97</v>
      </c>
      <c r="M50" s="26">
        <v>116.34</v>
      </c>
      <c r="N50" s="26">
        <v>109.48</v>
      </c>
      <c r="O50" s="26">
        <v>104.01</v>
      </c>
      <c r="P50" s="26">
        <v>99.92</v>
      </c>
      <c r="Q50" s="26">
        <v>96.25</v>
      </c>
      <c r="R50" s="26">
        <v>92.48</v>
      </c>
      <c r="S50" s="26">
        <v>89.16</v>
      </c>
      <c r="T50" s="26">
        <v>86.71</v>
      </c>
      <c r="U50" s="26">
        <v>84.41</v>
      </c>
      <c r="V50" s="26">
        <v>82.23</v>
      </c>
      <c r="W50" s="26">
        <v>80.2</v>
      </c>
      <c r="X50" s="26">
        <v>78.23</v>
      </c>
      <c r="Y50" s="26">
        <v>76.3</v>
      </c>
      <c r="Z50" s="26">
        <v>74.459999999999994</v>
      </c>
      <c r="AA50" s="26">
        <v>72.89</v>
      </c>
      <c r="AB50" s="26">
        <v>71.34</v>
      </c>
      <c r="AC50" s="26">
        <v>69.86</v>
      </c>
      <c r="AD50" s="26">
        <v>68.55</v>
      </c>
      <c r="AF50" s="33">
        <f t="shared" si="16"/>
        <v>9.1354285714285721E-2</v>
      </c>
      <c r="AG50" s="33">
        <f t="shared" si="17"/>
        <v>0.80961142857142865</v>
      </c>
      <c r="AH50" s="33">
        <f t="shared" si="18"/>
        <v>0.71823999999999999</v>
      </c>
      <c r="AI50" s="348" t="s">
        <v>25</v>
      </c>
      <c r="AJ50" s="21">
        <v>1</v>
      </c>
      <c r="AK50" s="33">
        <f t="shared" si="19"/>
        <v>0.62688571428571427</v>
      </c>
      <c r="AL50" s="33">
        <f t="shared" si="21"/>
        <v>0.71825714285714293</v>
      </c>
      <c r="AM50" s="33">
        <f t="shared" si="42"/>
        <v>0.59122857142857133</v>
      </c>
      <c r="AN50" s="33">
        <f t="shared" si="43"/>
        <v>0.51877142857142855</v>
      </c>
      <c r="AO50" s="33">
        <f t="shared" si="44"/>
        <v>0.45414285714285718</v>
      </c>
      <c r="AP50" s="33">
        <f t="shared" si="45"/>
        <v>0.39545714285714284</v>
      </c>
      <c r="AQ50" s="33">
        <f t="shared" si="46"/>
        <v>0.32488571428571433</v>
      </c>
      <c r="AR50" s="33">
        <f t="shared" si="22"/>
        <v>0.25780000000000003</v>
      </c>
      <c r="AS50" s="33">
        <f t="shared" si="23"/>
        <v>0.19820000000000002</v>
      </c>
      <c r="AT50" s="33">
        <f t="shared" si="24"/>
        <v>0.16497142857142857</v>
      </c>
      <c r="AU50" s="33">
        <f t="shared" si="25"/>
        <v>0.14537142857142857</v>
      </c>
      <c r="AV50" s="33">
        <f t="shared" si="26"/>
        <v>0.12974285714285716</v>
      </c>
      <c r="AW50" s="33">
        <f t="shared" si="27"/>
        <v>0.11805714285714286</v>
      </c>
      <c r="AX50" s="33">
        <f t="shared" si="28"/>
        <v>0.10757142857142857</v>
      </c>
      <c r="AY50" s="33">
        <f t="shared" si="29"/>
        <v>9.6800000000000011E-2</v>
      </c>
      <c r="AZ50" s="33">
        <f t="shared" si="30"/>
        <v>8.7314285714285705E-2</v>
      </c>
      <c r="BA50" s="33">
        <f t="shared" si="31"/>
        <v>8.0314285714285699E-2</v>
      </c>
      <c r="BB50" s="33">
        <f t="shared" si="32"/>
        <v>7.3742857142857124E-2</v>
      </c>
      <c r="BC50" s="33">
        <f t="shared" si="33"/>
        <v>6.7514285714285721E-2</v>
      </c>
      <c r="BD50" s="33">
        <f t="shared" si="34"/>
        <v>6.1714285714285722E-2</v>
      </c>
      <c r="BE50" s="33">
        <f t="shared" si="35"/>
        <v>5.6085714285714294E-2</v>
      </c>
      <c r="BF50" s="33">
        <f t="shared" si="36"/>
        <v>5.0571428571428559E-2</v>
      </c>
      <c r="BG50" s="33">
        <f t="shared" si="37"/>
        <v>4.5314285714285689E-2</v>
      </c>
      <c r="BH50" s="33">
        <f t="shared" si="38"/>
        <v>4.0828571428571429E-2</v>
      </c>
      <c r="BI50" s="33">
        <f t="shared" si="39"/>
        <v>3.6400000000000009E-2</v>
      </c>
      <c r="BJ50" s="33">
        <f t="shared" si="40"/>
        <v>3.2171428571428566E-2</v>
      </c>
      <c r="BK50" s="33">
        <f t="shared" si="41"/>
        <v>2.8428571428571418E-2</v>
      </c>
    </row>
    <row r="51" spans="1:63" s="15" customFormat="1" x14ac:dyDescent="0.3">
      <c r="A51" s="348"/>
      <c r="B51" s="21">
        <v>2</v>
      </c>
      <c r="C51" s="26">
        <v>60.09</v>
      </c>
      <c r="D51" s="26">
        <v>314.08</v>
      </c>
      <c r="E51" s="26">
        <v>282.83</v>
      </c>
      <c r="F51" s="26">
        <v>268.61</v>
      </c>
      <c r="G51" s="26">
        <v>243.28</v>
      </c>
      <c r="H51" s="26">
        <v>222.31</v>
      </c>
      <c r="I51" s="26">
        <v>203.15</v>
      </c>
      <c r="J51" s="26">
        <v>178.85</v>
      </c>
      <c r="K51" s="26">
        <v>155.07</v>
      </c>
      <c r="L51" s="26">
        <v>133.66</v>
      </c>
      <c r="M51" s="26">
        <v>121.64</v>
      </c>
      <c r="N51" s="26">
        <v>114.42</v>
      </c>
      <c r="O51" s="26">
        <v>108.83</v>
      </c>
      <c r="P51" s="26">
        <v>104.5</v>
      </c>
      <c r="Q51" s="26">
        <v>100.57</v>
      </c>
      <c r="R51" s="26">
        <v>96.47</v>
      </c>
      <c r="S51" s="26">
        <v>92.98</v>
      </c>
      <c r="T51" s="26">
        <v>90.43</v>
      </c>
      <c r="U51" s="26">
        <v>88.23</v>
      </c>
      <c r="V51" s="26">
        <v>86.06</v>
      </c>
      <c r="W51" s="26">
        <v>83.96</v>
      </c>
      <c r="X51" s="26">
        <v>82.13</v>
      </c>
      <c r="Y51" s="26">
        <v>80.209999999999994</v>
      </c>
      <c r="Z51" s="26">
        <v>78.400000000000006</v>
      </c>
      <c r="AA51" s="26">
        <v>76.790000000000006</v>
      </c>
      <c r="AB51" s="26">
        <v>75.209999999999994</v>
      </c>
      <c r="AC51" s="26">
        <v>73.78</v>
      </c>
      <c r="AD51" s="26">
        <v>72.33</v>
      </c>
      <c r="AF51" s="33">
        <f t="shared" si="16"/>
        <v>9.5611428571428583E-2</v>
      </c>
      <c r="AG51" s="33">
        <f t="shared" si="17"/>
        <v>0.82129714285714284</v>
      </c>
      <c r="AH51" s="33">
        <f t="shared" si="18"/>
        <v>0.73201142857142865</v>
      </c>
      <c r="AI51" s="348"/>
      <c r="AJ51" s="21">
        <v>2</v>
      </c>
      <c r="AK51" s="33">
        <f t="shared" si="19"/>
        <v>0.63639999999999997</v>
      </c>
      <c r="AL51" s="33">
        <f t="shared" si="21"/>
        <v>0.72568571428571427</v>
      </c>
      <c r="AM51" s="33">
        <f t="shared" si="42"/>
        <v>0.59577142857142862</v>
      </c>
      <c r="AN51" s="33">
        <f t="shared" si="43"/>
        <v>0.52339999999999998</v>
      </c>
      <c r="AO51" s="33">
        <f t="shared" si="44"/>
        <v>0.46348571428571428</v>
      </c>
      <c r="AP51" s="33">
        <f t="shared" si="45"/>
        <v>0.40874285714285713</v>
      </c>
      <c r="AQ51" s="33">
        <f t="shared" si="46"/>
        <v>0.33931428571428568</v>
      </c>
      <c r="AR51" s="33">
        <f t="shared" si="22"/>
        <v>0.27137142857142854</v>
      </c>
      <c r="AS51" s="33">
        <f t="shared" si="23"/>
        <v>0.21019999999999997</v>
      </c>
      <c r="AT51" s="33">
        <f t="shared" si="24"/>
        <v>0.17585714285714285</v>
      </c>
      <c r="AU51" s="33">
        <f t="shared" si="25"/>
        <v>0.15522857142857141</v>
      </c>
      <c r="AV51" s="33">
        <f t="shared" si="26"/>
        <v>0.13925714285714283</v>
      </c>
      <c r="AW51" s="33">
        <f t="shared" si="27"/>
        <v>0.12688571428571427</v>
      </c>
      <c r="AX51" s="33">
        <f t="shared" si="28"/>
        <v>0.11565714285714283</v>
      </c>
      <c r="AY51" s="33">
        <f t="shared" si="29"/>
        <v>0.10394285714285713</v>
      </c>
      <c r="AZ51" s="33">
        <f t="shared" si="30"/>
        <v>9.3971428571428567E-2</v>
      </c>
      <c r="BA51" s="33">
        <f t="shared" si="31"/>
        <v>8.6685714285714296E-2</v>
      </c>
      <c r="BB51" s="33">
        <f t="shared" si="32"/>
        <v>8.0399999999999999E-2</v>
      </c>
      <c r="BC51" s="33">
        <f t="shared" si="33"/>
        <v>7.4200000000000002E-2</v>
      </c>
      <c r="BD51" s="33">
        <f t="shared" si="34"/>
        <v>6.8199999999999969E-2</v>
      </c>
      <c r="BE51" s="33">
        <f t="shared" si="35"/>
        <v>6.2971428571428553E-2</v>
      </c>
      <c r="BF51" s="33">
        <f t="shared" si="36"/>
        <v>5.7485714285714258E-2</v>
      </c>
      <c r="BG51" s="33">
        <f t="shared" si="37"/>
        <v>5.2314285714285723E-2</v>
      </c>
      <c r="BH51" s="33">
        <f t="shared" si="38"/>
        <v>4.7714285714285723E-2</v>
      </c>
      <c r="BI51" s="33">
        <f t="shared" si="39"/>
        <v>4.3199999999999975E-2</v>
      </c>
      <c r="BJ51" s="33">
        <f t="shared" si="40"/>
        <v>3.9114285714285706E-2</v>
      </c>
      <c r="BK51" s="33">
        <f t="shared" si="41"/>
        <v>3.4971428571428556E-2</v>
      </c>
    </row>
    <row r="52" spans="1:63" s="15" customFormat="1" x14ac:dyDescent="0.3">
      <c r="A52" s="348"/>
      <c r="B52" s="21">
        <v>3</v>
      </c>
      <c r="C52" s="26">
        <v>58.85</v>
      </c>
      <c r="D52" s="26">
        <v>316.95999999999998</v>
      </c>
      <c r="E52" s="26">
        <v>284.76</v>
      </c>
      <c r="F52" s="26">
        <v>272.73</v>
      </c>
      <c r="G52" s="26">
        <v>248.55</v>
      </c>
      <c r="H52" s="26">
        <v>227.39</v>
      </c>
      <c r="I52" s="26">
        <v>207.41</v>
      </c>
      <c r="J52" s="26">
        <v>183.32</v>
      </c>
      <c r="K52" s="26">
        <v>159.6</v>
      </c>
      <c r="L52" s="26">
        <v>136.99</v>
      </c>
      <c r="M52" s="26">
        <v>120.76</v>
      </c>
      <c r="N52" s="26">
        <v>112.45</v>
      </c>
      <c r="O52" s="26">
        <v>106.15</v>
      </c>
      <c r="P52" s="26">
        <v>101.78</v>
      </c>
      <c r="Q52" s="26">
        <v>97.93</v>
      </c>
      <c r="R52" s="26">
        <v>94.25</v>
      </c>
      <c r="S52" s="26">
        <v>90.87</v>
      </c>
      <c r="T52" s="26">
        <v>88.2</v>
      </c>
      <c r="U52" s="26">
        <v>85.83</v>
      </c>
      <c r="V52" s="26">
        <v>83.52</v>
      </c>
      <c r="W52" s="26">
        <v>81.53</v>
      </c>
      <c r="X52" s="26">
        <v>79.650000000000006</v>
      </c>
      <c r="Y52" s="26">
        <v>77.349999999999994</v>
      </c>
      <c r="Z52" s="26">
        <v>75.63</v>
      </c>
      <c r="AA52" s="26">
        <v>74.010000000000005</v>
      </c>
      <c r="AB52" s="26">
        <v>72.45</v>
      </c>
      <c r="AC52" s="26">
        <v>71.06</v>
      </c>
      <c r="AD52" s="26">
        <v>69.760000000000005</v>
      </c>
      <c r="AF52" s="33">
        <f t="shared" si="16"/>
        <v>9.2068571428571444E-2</v>
      </c>
      <c r="AG52" s="33">
        <f t="shared" si="17"/>
        <v>0.82952571428571431</v>
      </c>
      <c r="AH52" s="33">
        <f t="shared" si="18"/>
        <v>0.73752571428571434</v>
      </c>
      <c r="AI52" s="348"/>
      <c r="AJ52" s="21">
        <v>3</v>
      </c>
      <c r="AK52" s="33">
        <f t="shared" si="19"/>
        <v>0.64545714285714284</v>
      </c>
      <c r="AL52" s="33">
        <f t="shared" si="21"/>
        <v>0.7374571428571427</v>
      </c>
      <c r="AM52" s="33">
        <f t="shared" si="42"/>
        <v>0.61108571428571434</v>
      </c>
      <c r="AN52" s="33">
        <f t="shared" si="43"/>
        <v>0.54200000000000004</v>
      </c>
      <c r="AO52" s="33">
        <f t="shared" si="44"/>
        <v>0.48154285714285711</v>
      </c>
      <c r="AP52" s="33">
        <f t="shared" si="45"/>
        <v>0.42445714285714287</v>
      </c>
      <c r="AQ52" s="33">
        <f t="shared" si="46"/>
        <v>0.35562857142857141</v>
      </c>
      <c r="AR52" s="33">
        <f t="shared" si="22"/>
        <v>0.28785714285714287</v>
      </c>
      <c r="AS52" s="33">
        <f t="shared" si="23"/>
        <v>0.2232571428571429</v>
      </c>
      <c r="AT52" s="33">
        <f t="shared" si="24"/>
        <v>0.17688571428571429</v>
      </c>
      <c r="AU52" s="33">
        <f t="shared" si="25"/>
        <v>0.15314285714285714</v>
      </c>
      <c r="AV52" s="33">
        <f t="shared" si="26"/>
        <v>0.13514285714285715</v>
      </c>
      <c r="AW52" s="33">
        <f t="shared" si="27"/>
        <v>0.12265714285714285</v>
      </c>
      <c r="AX52" s="33">
        <f t="shared" si="28"/>
        <v>0.11165714285714287</v>
      </c>
      <c r="AY52" s="33">
        <f t="shared" si="29"/>
        <v>0.10114285714285715</v>
      </c>
      <c r="AZ52" s="33">
        <f t="shared" si="30"/>
        <v>9.1485714285714295E-2</v>
      </c>
      <c r="BA52" s="33">
        <f t="shared" si="31"/>
        <v>8.3857142857142866E-2</v>
      </c>
      <c r="BB52" s="33">
        <f t="shared" si="32"/>
        <v>7.7085714285714271E-2</v>
      </c>
      <c r="BC52" s="33">
        <f t="shared" si="33"/>
        <v>7.0485714285714277E-2</v>
      </c>
      <c r="BD52" s="33">
        <f t="shared" si="34"/>
        <v>6.4799999999999996E-2</v>
      </c>
      <c r="BE52" s="33">
        <f t="shared" si="35"/>
        <v>5.9428571428571442E-2</v>
      </c>
      <c r="BF52" s="33">
        <f t="shared" si="36"/>
        <v>5.2857142857142839E-2</v>
      </c>
      <c r="BG52" s="33">
        <f t="shared" si="37"/>
        <v>4.7942857142857127E-2</v>
      </c>
      <c r="BH52" s="33">
        <f t="shared" si="38"/>
        <v>4.3314285714285722E-2</v>
      </c>
      <c r="BI52" s="33">
        <f t="shared" si="39"/>
        <v>3.8857142857142861E-2</v>
      </c>
      <c r="BJ52" s="33">
        <f t="shared" si="40"/>
        <v>3.4885714285714291E-2</v>
      </c>
      <c r="BK52" s="33">
        <f t="shared" si="41"/>
        <v>3.1171428571428583E-2</v>
      </c>
    </row>
    <row r="53" spans="1:63" s="15" customFormat="1" x14ac:dyDescent="0.3">
      <c r="A53" s="348"/>
      <c r="B53" s="21">
        <v>4</v>
      </c>
      <c r="C53" s="26">
        <v>60.56</v>
      </c>
      <c r="D53" s="26">
        <v>328.12</v>
      </c>
      <c r="E53" s="26">
        <v>306.69</v>
      </c>
      <c r="F53" s="26">
        <v>280.56</v>
      </c>
      <c r="G53" s="26">
        <v>255.34</v>
      </c>
      <c r="H53" s="26">
        <v>233.13</v>
      </c>
      <c r="I53" s="26">
        <v>212.6</v>
      </c>
      <c r="J53" s="26">
        <v>188.09</v>
      </c>
      <c r="K53" s="26">
        <v>163.11000000000001</v>
      </c>
      <c r="L53" s="26">
        <v>140.27000000000001</v>
      </c>
      <c r="M53" s="26">
        <v>125.65</v>
      </c>
      <c r="N53" s="26">
        <v>117.52</v>
      </c>
      <c r="O53" s="26">
        <v>111.33</v>
      </c>
      <c r="P53" s="26">
        <v>106.92</v>
      </c>
      <c r="Q53" s="26">
        <v>102.86</v>
      </c>
      <c r="R53" s="26">
        <v>99.13</v>
      </c>
      <c r="S53" s="26">
        <v>95.62</v>
      </c>
      <c r="T53" s="26">
        <v>92.67</v>
      </c>
      <c r="U53" s="26">
        <v>89.91</v>
      </c>
      <c r="V53" s="26">
        <v>87.45</v>
      </c>
      <c r="W53" s="26">
        <v>85.21</v>
      </c>
      <c r="X53" s="26">
        <v>83.02</v>
      </c>
      <c r="Y53" s="26">
        <v>80.98</v>
      </c>
      <c r="Z53" s="26">
        <v>78.98</v>
      </c>
      <c r="AA53" s="26">
        <v>77.260000000000005</v>
      </c>
      <c r="AB53" s="26">
        <v>75.58</v>
      </c>
      <c r="AC53" s="26">
        <v>74.05</v>
      </c>
      <c r="AD53" s="26">
        <v>72.81</v>
      </c>
      <c r="AF53" s="33">
        <f t="shared" si="16"/>
        <v>9.6954285714285729E-2</v>
      </c>
      <c r="AG53" s="33">
        <f t="shared" si="17"/>
        <v>0.86141142857142861</v>
      </c>
      <c r="AH53" s="33">
        <f t="shared" si="18"/>
        <v>0.8001828571428572</v>
      </c>
      <c r="AI53" s="348"/>
      <c r="AJ53" s="21">
        <v>4</v>
      </c>
      <c r="AK53" s="33">
        <f t="shared" si="19"/>
        <v>0.70322857142857143</v>
      </c>
      <c r="AL53" s="33">
        <f t="shared" si="21"/>
        <v>0.76445714285714284</v>
      </c>
      <c r="AM53" s="33">
        <f t="shared" si="42"/>
        <v>0.62857142857142856</v>
      </c>
      <c r="AN53" s="33">
        <f t="shared" si="43"/>
        <v>0.55651428571428574</v>
      </c>
      <c r="AO53" s="33">
        <f t="shared" si="44"/>
        <v>0.49305714285714286</v>
      </c>
      <c r="AP53" s="33">
        <f t="shared" si="45"/>
        <v>0.43439999999999995</v>
      </c>
      <c r="AQ53" s="33">
        <f t="shared" si="46"/>
        <v>0.36437142857142857</v>
      </c>
      <c r="AR53" s="33">
        <f t="shared" si="22"/>
        <v>0.29300000000000004</v>
      </c>
      <c r="AS53" s="33">
        <f t="shared" si="23"/>
        <v>0.22774285714285716</v>
      </c>
      <c r="AT53" s="33">
        <f t="shared" si="24"/>
        <v>0.18597142857142859</v>
      </c>
      <c r="AU53" s="33">
        <f t="shared" si="25"/>
        <v>0.16274285714285713</v>
      </c>
      <c r="AV53" s="33">
        <f t="shared" si="26"/>
        <v>0.14505714285714286</v>
      </c>
      <c r="AW53" s="33">
        <f t="shared" si="27"/>
        <v>0.13245714285714286</v>
      </c>
      <c r="AX53" s="33">
        <f t="shared" si="28"/>
        <v>0.12085714285714284</v>
      </c>
      <c r="AY53" s="33">
        <f t="shared" si="29"/>
        <v>0.11019999999999998</v>
      </c>
      <c r="AZ53" s="33">
        <f t="shared" si="30"/>
        <v>0.10017142857142858</v>
      </c>
      <c r="BA53" s="33">
        <f t="shared" si="31"/>
        <v>9.174285714285714E-2</v>
      </c>
      <c r="BB53" s="33">
        <f t="shared" si="32"/>
        <v>8.3857142857142838E-2</v>
      </c>
      <c r="BC53" s="33">
        <f t="shared" si="33"/>
        <v>7.6828571428571427E-2</v>
      </c>
      <c r="BD53" s="33">
        <f t="shared" si="34"/>
        <v>7.042857142857141E-2</v>
      </c>
      <c r="BE53" s="33">
        <f t="shared" si="35"/>
        <v>6.417142857142856E-2</v>
      </c>
      <c r="BF53" s="33">
        <f t="shared" si="36"/>
        <v>5.8342857142857148E-2</v>
      </c>
      <c r="BG53" s="33">
        <f t="shared" si="37"/>
        <v>5.2628571428571434E-2</v>
      </c>
      <c r="BH53" s="33">
        <f t="shared" si="38"/>
        <v>4.7714285714285723E-2</v>
      </c>
      <c r="BI53" s="33">
        <f t="shared" si="39"/>
        <v>4.2914285714285703E-2</v>
      </c>
      <c r="BJ53" s="33">
        <f t="shared" si="40"/>
        <v>3.8542857142857129E-2</v>
      </c>
      <c r="BK53" s="33">
        <f t="shared" si="41"/>
        <v>3.5000000000000003E-2</v>
      </c>
    </row>
    <row r="54" spans="1:63" s="15" customFormat="1" x14ac:dyDescent="0.3">
      <c r="A54" s="348"/>
      <c r="B54" s="21">
        <v>5</v>
      </c>
      <c r="C54" s="26">
        <v>60.41</v>
      </c>
      <c r="D54" s="26">
        <v>322.17</v>
      </c>
      <c r="E54" s="26">
        <v>310.87</v>
      </c>
      <c r="F54" s="26">
        <v>274.17</v>
      </c>
      <c r="G54" s="26">
        <v>248.4</v>
      </c>
      <c r="H54" s="26">
        <v>225.45</v>
      </c>
      <c r="I54" s="26">
        <v>204.31</v>
      </c>
      <c r="J54" s="26">
        <v>178.48</v>
      </c>
      <c r="K54" s="26">
        <v>153.36000000000001</v>
      </c>
      <c r="L54" s="26">
        <v>131.62</v>
      </c>
      <c r="M54" s="26">
        <v>119.85</v>
      </c>
      <c r="N54" s="26">
        <v>112.58</v>
      </c>
      <c r="O54" s="26">
        <v>106.91</v>
      </c>
      <c r="P54" s="26">
        <v>102.71</v>
      </c>
      <c r="Q54" s="26">
        <v>98.99</v>
      </c>
      <c r="R54" s="26">
        <v>95.14</v>
      </c>
      <c r="S54" s="26">
        <v>91.76</v>
      </c>
      <c r="T54" s="26">
        <v>89.05</v>
      </c>
      <c r="U54" s="26">
        <v>86.71</v>
      </c>
      <c r="V54" s="26">
        <v>84.44</v>
      </c>
      <c r="W54" s="26">
        <v>82.36</v>
      </c>
      <c r="X54" s="26">
        <v>80.45</v>
      </c>
      <c r="Y54" s="26">
        <v>78.42</v>
      </c>
      <c r="Z54" s="26">
        <v>76.64</v>
      </c>
      <c r="AA54" s="26">
        <v>74.94</v>
      </c>
      <c r="AB54" s="26">
        <v>73.400000000000006</v>
      </c>
      <c r="AC54" s="26">
        <v>71.89</v>
      </c>
      <c r="AD54" s="26">
        <v>70.56</v>
      </c>
      <c r="AF54" s="33">
        <f t="shared" si="16"/>
        <v>9.6525714285714284E-2</v>
      </c>
      <c r="AG54" s="33">
        <f t="shared" si="17"/>
        <v>0.8444114285714287</v>
      </c>
      <c r="AH54" s="33">
        <f t="shared" si="18"/>
        <v>0.81212571428571434</v>
      </c>
      <c r="AI54" s="348"/>
      <c r="AJ54" s="21">
        <v>5</v>
      </c>
      <c r="AK54" s="33">
        <f t="shared" si="19"/>
        <v>0.71560000000000001</v>
      </c>
      <c r="AL54" s="33">
        <f t="shared" si="21"/>
        <v>0.74788571428571426</v>
      </c>
      <c r="AM54" s="33">
        <f t="shared" si="42"/>
        <v>0.61074285714285714</v>
      </c>
      <c r="AN54" s="33">
        <f t="shared" si="43"/>
        <v>0.53711428571428577</v>
      </c>
      <c r="AO54" s="33">
        <f t="shared" si="44"/>
        <v>0.4715428571428571</v>
      </c>
      <c r="AP54" s="33">
        <f t="shared" si="45"/>
        <v>0.41114285714285714</v>
      </c>
      <c r="AQ54" s="33">
        <f t="shared" si="46"/>
        <v>0.33734285714285711</v>
      </c>
      <c r="AR54" s="33">
        <f t="shared" si="22"/>
        <v>0.26557142857142862</v>
      </c>
      <c r="AS54" s="33">
        <f t="shared" si="23"/>
        <v>0.20345714285714289</v>
      </c>
      <c r="AT54" s="33">
        <f t="shared" si="24"/>
        <v>0.16982857142857141</v>
      </c>
      <c r="AU54" s="33">
        <f t="shared" si="25"/>
        <v>0.14905714285714286</v>
      </c>
      <c r="AV54" s="33">
        <f t="shared" si="26"/>
        <v>0.13285714285714287</v>
      </c>
      <c r="AW54" s="33">
        <f t="shared" si="27"/>
        <v>0.12085714285714284</v>
      </c>
      <c r="AX54" s="33">
        <f t="shared" si="28"/>
        <v>0.11022857142857143</v>
      </c>
      <c r="AY54" s="33">
        <f t="shared" si="29"/>
        <v>9.9228571428571444E-2</v>
      </c>
      <c r="AZ54" s="33">
        <f t="shared" si="30"/>
        <v>8.9571428571428593E-2</v>
      </c>
      <c r="BA54" s="33">
        <f t="shared" si="31"/>
        <v>8.1828571428571431E-2</v>
      </c>
      <c r="BB54" s="33">
        <f t="shared" si="32"/>
        <v>7.5142857142857136E-2</v>
      </c>
      <c r="BC54" s="33">
        <f t="shared" si="33"/>
        <v>6.8657142857142861E-2</v>
      </c>
      <c r="BD54" s="33">
        <f t="shared" si="34"/>
        <v>6.2714285714285722E-2</v>
      </c>
      <c r="BE54" s="33">
        <f t="shared" si="35"/>
        <v>5.7257142857142874E-2</v>
      </c>
      <c r="BF54" s="33">
        <f t="shared" si="36"/>
        <v>5.1457142857142875E-2</v>
      </c>
      <c r="BG54" s="33">
        <f t="shared" si="37"/>
        <v>4.6371428571428584E-2</v>
      </c>
      <c r="BH54" s="33">
        <f t="shared" si="38"/>
        <v>4.1514285714285719E-2</v>
      </c>
      <c r="BI54" s="33">
        <f t="shared" si="39"/>
        <v>3.7114285714285739E-2</v>
      </c>
      <c r="BJ54" s="33">
        <f t="shared" si="40"/>
        <v>3.280000000000001E-2</v>
      </c>
      <c r="BK54" s="33">
        <f t="shared" si="41"/>
        <v>2.9000000000000015E-2</v>
      </c>
    </row>
    <row r="55" spans="1:63" s="15" customFormat="1" x14ac:dyDescent="0.3">
      <c r="A55" s="56"/>
      <c r="B55" s="16"/>
      <c r="C55" s="16"/>
      <c r="D55" s="16"/>
      <c r="E55" s="16"/>
      <c r="F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J55" s="16"/>
    </row>
    <row r="56" spans="1:63" s="15" customFormat="1" ht="16.7" x14ac:dyDescent="0.3">
      <c r="A56" s="80" t="s">
        <v>88</v>
      </c>
      <c r="B56" s="16"/>
      <c r="C56" s="16"/>
      <c r="D56" s="16"/>
      <c r="E56" s="16"/>
      <c r="F56" s="16"/>
      <c r="G56" s="53" t="s">
        <v>202</v>
      </c>
      <c r="I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J56" s="16"/>
    </row>
    <row r="57" spans="1:63" s="15" customFormat="1" x14ac:dyDescent="0.3">
      <c r="A57" s="56"/>
      <c r="B57" s="16"/>
      <c r="C57" s="324" t="s">
        <v>72</v>
      </c>
      <c r="D57" s="25"/>
      <c r="E57" s="25"/>
      <c r="F57" s="16"/>
      <c r="G57" s="15" t="s">
        <v>225</v>
      </c>
      <c r="H57" s="16"/>
      <c r="I57" s="16"/>
      <c r="J57" s="326" t="s">
        <v>226</v>
      </c>
      <c r="K57" s="16"/>
      <c r="M57" s="16"/>
      <c r="O57" s="85" t="s">
        <v>87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J57" s="16"/>
    </row>
    <row r="58" spans="1:63" s="15" customFormat="1" ht="16.7" x14ac:dyDescent="0.3">
      <c r="A58" s="56"/>
      <c r="B58" s="16"/>
      <c r="C58" s="320">
        <v>42457</v>
      </c>
      <c r="D58" s="25">
        <v>42436</v>
      </c>
      <c r="E58" s="25">
        <v>42450</v>
      </c>
      <c r="F58" s="16"/>
      <c r="G58" s="35" t="s">
        <v>84</v>
      </c>
      <c r="H58" s="35" t="s">
        <v>84</v>
      </c>
      <c r="I58" s="16"/>
      <c r="J58" s="35" t="s">
        <v>52</v>
      </c>
      <c r="K58" s="35" t="s">
        <v>52</v>
      </c>
      <c r="L58" s="35" t="s">
        <v>52</v>
      </c>
      <c r="M58" s="35" t="s">
        <v>52</v>
      </c>
      <c r="O58" s="35" t="s">
        <v>52</v>
      </c>
      <c r="P58" s="323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J58" s="16"/>
    </row>
    <row r="59" spans="1:63" s="15" customFormat="1" x14ac:dyDescent="0.3">
      <c r="A59" s="19"/>
      <c r="B59" s="77"/>
      <c r="C59" s="242" t="s">
        <v>7</v>
      </c>
      <c r="D59" s="77" t="s">
        <v>8</v>
      </c>
      <c r="E59" s="77" t="s">
        <v>22</v>
      </c>
      <c r="F59" s="16"/>
      <c r="G59" s="77" t="s">
        <v>8</v>
      </c>
      <c r="H59" s="77" t="s">
        <v>22</v>
      </c>
      <c r="I59" s="16"/>
      <c r="J59" s="79" t="s">
        <v>8</v>
      </c>
      <c r="K59" s="89" t="s">
        <v>8</v>
      </c>
      <c r="L59" s="79" t="s">
        <v>22</v>
      </c>
      <c r="M59" s="89" t="s">
        <v>22</v>
      </c>
      <c r="O59" s="89" t="s">
        <v>8</v>
      </c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J59" s="16"/>
    </row>
    <row r="60" spans="1:63" s="15" customFormat="1" x14ac:dyDescent="0.3">
      <c r="A60" s="349" t="s">
        <v>1</v>
      </c>
      <c r="B60" s="76">
        <v>1</v>
      </c>
      <c r="C60" s="322">
        <v>79.66</v>
      </c>
      <c r="D60" s="75">
        <v>208.33</v>
      </c>
      <c r="E60" s="75">
        <v>81.59</v>
      </c>
      <c r="F60" s="16"/>
      <c r="G60" s="33">
        <f t="shared" ref="G60:G64" si="47">(D60-$C60)/180</f>
        <v>0.71483333333333343</v>
      </c>
      <c r="H60" s="33">
        <f>(E60-$C60)/180</f>
        <v>1.072222222222226E-2</v>
      </c>
      <c r="I60" s="16"/>
      <c r="J60" s="33">
        <f>(D60-$C60)/350</f>
        <v>0.36762857142857147</v>
      </c>
      <c r="K60" s="329">
        <f>(D60-$C20)/350</f>
        <v>0.36754285714285717</v>
      </c>
      <c r="L60" s="33">
        <f>(E60-$C60)/350</f>
        <v>5.5142857142857337E-3</v>
      </c>
      <c r="M60" s="329">
        <f>(E60-$C20)/350</f>
        <v>5.4285714285714449E-3</v>
      </c>
      <c r="O60" s="33">
        <f>(D60-$M$11)/350</f>
        <v>0.51915428571428579</v>
      </c>
      <c r="P60" s="16"/>
      <c r="R60" s="16"/>
      <c r="S60" s="16"/>
      <c r="T60" s="16"/>
      <c r="U60" s="16"/>
      <c r="V60" s="16"/>
      <c r="X60" s="16"/>
      <c r="Y60" s="16"/>
      <c r="Z60" s="16"/>
      <c r="AA60" s="16"/>
      <c r="AB60" s="16"/>
      <c r="AC60" s="16"/>
      <c r="AD60" s="16"/>
      <c r="AJ60" s="16"/>
    </row>
    <row r="61" spans="1:63" s="15" customFormat="1" x14ac:dyDescent="0.3">
      <c r="A61" s="349"/>
      <c r="B61" s="76">
        <v>2</v>
      </c>
      <c r="C61" s="322">
        <v>81.97</v>
      </c>
      <c r="D61" s="75">
        <v>214.19</v>
      </c>
      <c r="E61" s="75">
        <v>84.05</v>
      </c>
      <c r="F61" s="16"/>
      <c r="G61" s="33">
        <f t="shared" si="47"/>
        <v>0.73455555555555552</v>
      </c>
      <c r="H61" s="33">
        <f t="shared" ref="H61:H64" si="48">(E61-$C61)/180</f>
        <v>1.1555555555555546E-2</v>
      </c>
      <c r="I61" s="16"/>
      <c r="J61" s="33">
        <f t="shared" ref="J61:J64" si="49">(D61-$C61)/350</f>
        <v>0.37777142857142859</v>
      </c>
      <c r="K61" s="331">
        <f>(D61-$C21)/350</f>
        <v>0.37142857142857144</v>
      </c>
      <c r="L61" s="33">
        <f>(E61-$C61)/350</f>
        <v>5.9428571428571378E-3</v>
      </c>
      <c r="M61" s="330">
        <f>(E61-$C21)/350</f>
        <v>-4.0000000000000165E-4</v>
      </c>
      <c r="O61" s="33">
        <f>(D61-$M$11)/350</f>
        <v>0.53589714285714285</v>
      </c>
      <c r="P61" s="16"/>
      <c r="R61" s="16"/>
      <c r="S61" s="16"/>
      <c r="T61" s="16"/>
      <c r="U61" s="16"/>
      <c r="V61" s="16"/>
      <c r="W61" s="9"/>
      <c r="X61" s="16"/>
      <c r="Y61" s="16"/>
      <c r="Z61" s="16"/>
      <c r="AA61" s="16"/>
      <c r="AB61" s="16"/>
      <c r="AC61" s="16"/>
      <c r="AD61" s="16"/>
      <c r="AJ61" s="16"/>
    </row>
    <row r="62" spans="1:63" x14ac:dyDescent="0.3">
      <c r="A62" s="349"/>
      <c r="B62" s="76">
        <v>3</v>
      </c>
      <c r="C62" s="322">
        <v>82.97</v>
      </c>
      <c r="D62" s="75">
        <v>217.77</v>
      </c>
      <c r="E62" s="75">
        <v>85.16</v>
      </c>
      <c r="G62" s="33">
        <f t="shared" si="47"/>
        <v>0.74888888888888894</v>
      </c>
      <c r="H62" s="33">
        <f t="shared" si="48"/>
        <v>1.2166666666666654E-2</v>
      </c>
      <c r="J62" s="33">
        <f t="shared" si="49"/>
        <v>0.38514285714285718</v>
      </c>
      <c r="K62" s="329">
        <f>(D62-$C22)/350</f>
        <v>0.38491428571428582</v>
      </c>
      <c r="L62" s="33">
        <f>(E62-$C62)/350</f>
        <v>6.2571428571428509E-3</v>
      </c>
      <c r="M62" s="329">
        <f>(E62-$C22)/350</f>
        <v>6.0285714285714265E-3</v>
      </c>
      <c r="O62" s="33">
        <f>(D62-$M$11)/350</f>
        <v>0.54612571428571433</v>
      </c>
    </row>
    <row r="63" spans="1:63" x14ac:dyDescent="0.3">
      <c r="A63" s="349"/>
      <c r="B63" s="76">
        <v>4</v>
      </c>
      <c r="C63" s="322">
        <v>79.48</v>
      </c>
      <c r="D63" s="75">
        <v>208.7</v>
      </c>
      <c r="E63" s="75">
        <v>81.38</v>
      </c>
      <c r="G63" s="33">
        <f t="shared" si="47"/>
        <v>0.71788888888888869</v>
      </c>
      <c r="H63" s="33">
        <f t="shared" si="48"/>
        <v>1.0555555555555509E-2</v>
      </c>
      <c r="J63" s="33">
        <f t="shared" si="49"/>
        <v>0.36919999999999992</v>
      </c>
      <c r="K63" s="329">
        <f>(D63-$C23)/350</f>
        <v>0.36899999999999994</v>
      </c>
      <c r="L63" s="33">
        <f>(E63-$C63)/350</f>
        <v>5.4285714285714042E-3</v>
      </c>
      <c r="M63" s="329">
        <f>(E63-$C23)/350</f>
        <v>5.2285714285714236E-3</v>
      </c>
      <c r="O63" s="33">
        <f>(D63-$M$11)/350</f>
        <v>0.52021142857142855</v>
      </c>
    </row>
    <row r="64" spans="1:63" x14ac:dyDescent="0.3">
      <c r="A64" s="349"/>
      <c r="B64" s="76">
        <v>5</v>
      </c>
      <c r="C64" s="322">
        <v>83.13</v>
      </c>
      <c r="D64" s="75">
        <v>216.97</v>
      </c>
      <c r="E64" s="75">
        <v>85.64</v>
      </c>
      <c r="G64" s="33">
        <f t="shared" si="47"/>
        <v>0.74355555555555553</v>
      </c>
      <c r="H64" s="33">
        <f t="shared" si="48"/>
        <v>1.3944444444444473E-2</v>
      </c>
      <c r="J64" s="33">
        <f t="shared" si="49"/>
        <v>0.38240000000000002</v>
      </c>
      <c r="K64" s="329">
        <f>(D64-$C24)/350</f>
        <v>0.38208571428571436</v>
      </c>
      <c r="L64" s="33">
        <f>(E64-$C64)/350</f>
        <v>7.1714285714285864E-3</v>
      </c>
      <c r="M64" s="329">
        <f>(E64-$C24)/350</f>
        <v>6.8571428571428733E-3</v>
      </c>
      <c r="O64" s="33">
        <f>(D64-$M$11)/350</f>
        <v>0.54383999999999999</v>
      </c>
    </row>
    <row r="65" spans="1:15" x14ac:dyDescent="0.3">
      <c r="A65" s="17" t="s">
        <v>50</v>
      </c>
      <c r="C65" s="2">
        <f>AVERAGE(C60:C64)</f>
        <v>81.441999999999993</v>
      </c>
      <c r="D65" s="2">
        <f>AVERAGE(D60:D64)</f>
        <v>213.19200000000001</v>
      </c>
      <c r="E65" s="2">
        <f>AVERAGE(E60:E64)</f>
        <v>83.563999999999993</v>
      </c>
      <c r="G65" s="23">
        <f>AVERAGE(G60:G64)</f>
        <v>0.73194444444444451</v>
      </c>
      <c r="H65" s="90">
        <f>AVERAGE(H60:H64)</f>
        <v>1.1788888888888889E-2</v>
      </c>
      <c r="J65" s="23">
        <f>AVERAGE(J60:J64)</f>
        <v>0.37642857142857145</v>
      </c>
      <c r="K65" s="82">
        <f>AVERAGE(K60:K64)</f>
        <v>0.37499428571428572</v>
      </c>
      <c r="L65" s="328">
        <f>AVERAGE(L60:L64)</f>
        <v>6.0628571428571424E-3</v>
      </c>
      <c r="M65" s="82">
        <f>AVERAGE(M60:M64)</f>
        <v>4.6285714285714333E-3</v>
      </c>
      <c r="O65" s="23">
        <f>AVERAGE(O60:O64)</f>
        <v>0.53304571428571434</v>
      </c>
    </row>
    <row r="66" spans="1:15" x14ac:dyDescent="0.3">
      <c r="A66" s="50" t="s">
        <v>49</v>
      </c>
      <c r="C66" s="42">
        <f>STDEV(C60:C64)/SQRT(5)</f>
        <v>0.7901860540404384</v>
      </c>
      <c r="D66" s="42">
        <f t="shared" ref="D66:E66" si="50">STDEV(D60:D64)/SQRT(5)</f>
        <v>2.0005559227374778</v>
      </c>
      <c r="E66" s="42">
        <f t="shared" si="50"/>
        <v>0.88768575520845194</v>
      </c>
      <c r="G66" s="42">
        <f t="shared" ref="G66:H66" si="51">STDEV(G60:G64)/SQRT(5)</f>
        <v>6.7790071744765904E-3</v>
      </c>
      <c r="H66" s="91">
        <f t="shared" si="51"/>
        <v>6.1247322944772947E-4</v>
      </c>
      <c r="J66" s="42">
        <f t="shared" ref="J66" si="52">STDEV(J60:J64)/SQRT(5)</f>
        <v>3.4863465468736787E-3</v>
      </c>
      <c r="K66" s="332">
        <f t="shared" ref="K66:M66" si="53">STDEV(K60:K64)/SQRT(5)</f>
        <v>3.5557300694134221E-3</v>
      </c>
      <c r="L66" s="327">
        <f>STDEV(L60:L64)/SQRT(5)</f>
        <v>3.1498623228740379E-4</v>
      </c>
      <c r="M66" s="83">
        <f t="shared" si="53"/>
        <v>1.2886632846575929E-3</v>
      </c>
      <c r="O66" s="42">
        <f>STDEV(O60:O64)/SQRT(5)</f>
        <v>5.7158740649642182E-3</v>
      </c>
    </row>
    <row r="67" spans="1:15" x14ac:dyDescent="0.3">
      <c r="C67" s="81"/>
      <c r="K67" s="92"/>
      <c r="L67" s="92" t="s">
        <v>227</v>
      </c>
    </row>
    <row r="68" spans="1:15" x14ac:dyDescent="0.3">
      <c r="A68" s="56"/>
      <c r="B68" s="16"/>
      <c r="C68" s="324" t="s">
        <v>224</v>
      </c>
    </row>
    <row r="69" spans="1:15" x14ac:dyDescent="0.3">
      <c r="A69" s="56"/>
      <c r="B69" s="16"/>
      <c r="C69" s="320">
        <v>42310</v>
      </c>
      <c r="D69" s="320">
        <v>42457</v>
      </c>
    </row>
    <row r="70" spans="1:15" x14ac:dyDescent="0.3">
      <c r="A70" s="19"/>
      <c r="B70" s="79"/>
      <c r="C70" s="242" t="s">
        <v>7</v>
      </c>
      <c r="D70" s="242" t="s">
        <v>7</v>
      </c>
      <c r="E70" s="35" t="s">
        <v>90</v>
      </c>
    </row>
    <row r="71" spans="1:15" x14ac:dyDescent="0.3">
      <c r="A71" s="349" t="s">
        <v>1</v>
      </c>
      <c r="B71" s="78">
        <v>1</v>
      </c>
      <c r="C71" s="322">
        <v>79.69</v>
      </c>
      <c r="D71" s="322">
        <v>79.66</v>
      </c>
      <c r="E71" s="2">
        <f>D71-C71</f>
        <v>-3.0000000000001137E-2</v>
      </c>
    </row>
    <row r="72" spans="1:15" x14ac:dyDescent="0.3">
      <c r="A72" s="349"/>
      <c r="B72" s="78">
        <v>2</v>
      </c>
      <c r="C72" s="322">
        <v>84.19</v>
      </c>
      <c r="D72" s="322">
        <v>81.97</v>
      </c>
      <c r="E72" s="311">
        <f t="shared" ref="E72:E75" si="54">D72-C72</f>
        <v>-2.2199999999999989</v>
      </c>
      <c r="F72" s="325" t="s">
        <v>89</v>
      </c>
      <c r="G72" s="309"/>
      <c r="H72" s="309"/>
      <c r="I72" s="309"/>
      <c r="J72" s="309"/>
      <c r="K72" s="309"/>
    </row>
    <row r="73" spans="1:15" x14ac:dyDescent="0.3">
      <c r="A73" s="349"/>
      <c r="B73" s="78">
        <v>3</v>
      </c>
      <c r="C73" s="322">
        <v>83.05</v>
      </c>
      <c r="D73" s="322">
        <v>82.97</v>
      </c>
      <c r="E73" s="2">
        <f t="shared" si="54"/>
        <v>-7.9999999999998295E-2</v>
      </c>
    </row>
    <row r="74" spans="1:15" x14ac:dyDescent="0.3">
      <c r="A74" s="349"/>
      <c r="B74" s="78">
        <v>4</v>
      </c>
      <c r="C74" s="322">
        <v>79.55</v>
      </c>
      <c r="D74" s="322">
        <v>79.48</v>
      </c>
      <c r="E74" s="2">
        <f t="shared" si="54"/>
        <v>-6.9999999999993179E-2</v>
      </c>
    </row>
    <row r="75" spans="1:15" x14ac:dyDescent="0.3">
      <c r="A75" s="349"/>
      <c r="B75" s="78">
        <v>5</v>
      </c>
      <c r="C75" s="322">
        <v>83.24</v>
      </c>
      <c r="D75" s="322">
        <v>83.13</v>
      </c>
      <c r="E75" s="2">
        <f t="shared" si="54"/>
        <v>-0.10999999999999943</v>
      </c>
    </row>
    <row r="76" spans="1:15" x14ac:dyDescent="0.3">
      <c r="A76" s="17" t="s">
        <v>50</v>
      </c>
      <c r="C76" s="2">
        <f>AVERAGE(C71:C75)</f>
        <v>81.944000000000003</v>
      </c>
      <c r="D76" s="2">
        <f>AVERAGE(D71:D75)</f>
        <v>81.441999999999993</v>
      </c>
    </row>
    <row r="77" spans="1:15" x14ac:dyDescent="0.3">
      <c r="A77" s="50" t="s">
        <v>49</v>
      </c>
      <c r="C77" s="42">
        <f>STDEV(C71:C75)/SQRT(5)</f>
        <v>0.96848128531221489</v>
      </c>
      <c r="D77" s="42">
        <f t="shared" ref="D77" si="55">STDEV(D71:D75)/SQRT(5)</f>
        <v>0.7901860540404384</v>
      </c>
    </row>
  </sheetData>
  <mergeCells count="18">
    <mergeCell ref="A40:A44"/>
    <mergeCell ref="A45:A49"/>
    <mergeCell ref="A71:A75"/>
    <mergeCell ref="A60:A64"/>
    <mergeCell ref="A15:A19"/>
    <mergeCell ref="A20:A24"/>
    <mergeCell ref="A25:A29"/>
    <mergeCell ref="A30:A34"/>
    <mergeCell ref="A50:A54"/>
    <mergeCell ref="A35:A39"/>
    <mergeCell ref="AI50:AI54"/>
    <mergeCell ref="AI45:AI49"/>
    <mergeCell ref="AI15:AI19"/>
    <mergeCell ref="AI20:AI24"/>
    <mergeCell ref="AI25:AI29"/>
    <mergeCell ref="AI30:AI34"/>
    <mergeCell ref="AI35:AI39"/>
    <mergeCell ref="AI40:AI44"/>
  </mergeCells>
  <pageMargins left="0.7" right="0.7" top="0.75" bottom="0.75" header="0.3" footer="0.3"/>
  <pageSetup scale="10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"/>
  <sheetViews>
    <sheetView workbookViewId="0">
      <selection activeCell="I26" sqref="I26"/>
    </sheetView>
  </sheetViews>
  <sheetFormatPr defaultRowHeight="15.35" x14ac:dyDescent="0.3"/>
  <cols>
    <col min="1" max="16384" width="8.88671875" style="1"/>
  </cols>
  <sheetData>
    <row r="1" spans="1:16" ht="16" thickBot="1" x14ac:dyDescent="0.35">
      <c r="F1" s="15"/>
      <c r="G1" s="15"/>
    </row>
    <row r="2" spans="1:16" x14ac:dyDescent="0.3">
      <c r="A2" s="352" t="s">
        <v>173</v>
      </c>
      <c r="B2" s="353"/>
      <c r="C2" s="353"/>
      <c r="D2" s="353"/>
      <c r="E2" s="353"/>
      <c r="F2" s="353"/>
      <c r="G2" s="354"/>
      <c r="I2" s="361" t="s">
        <v>71</v>
      </c>
      <c r="J2" s="362"/>
      <c r="K2" s="362"/>
      <c r="L2" s="362"/>
      <c r="M2" s="362"/>
      <c r="N2" s="363"/>
    </row>
    <row r="3" spans="1:16" x14ac:dyDescent="0.3">
      <c r="A3" s="350" t="s">
        <v>77</v>
      </c>
      <c r="B3" s="351"/>
      <c r="C3" s="21" t="s">
        <v>54</v>
      </c>
      <c r="D3" s="21" t="s">
        <v>55</v>
      </c>
      <c r="E3" s="21" t="s">
        <v>27</v>
      </c>
      <c r="F3" s="21" t="s">
        <v>26</v>
      </c>
      <c r="G3" s="58" t="s">
        <v>172</v>
      </c>
      <c r="I3" s="46" t="s">
        <v>172</v>
      </c>
      <c r="J3" s="368" t="s">
        <v>62</v>
      </c>
      <c r="K3" s="369"/>
      <c r="L3" s="369"/>
      <c r="M3" s="370"/>
      <c r="N3" s="59" t="s">
        <v>59</v>
      </c>
      <c r="P3" s="62"/>
    </row>
    <row r="4" spans="1:16" ht="16.7" x14ac:dyDescent="0.3">
      <c r="A4" s="350" t="s">
        <v>56</v>
      </c>
      <c r="B4" s="351"/>
      <c r="C4" s="21" t="s">
        <v>57</v>
      </c>
      <c r="D4" s="21" t="s">
        <v>73</v>
      </c>
      <c r="E4" s="21" t="s">
        <v>58</v>
      </c>
      <c r="F4" s="21" t="s">
        <v>74</v>
      </c>
      <c r="G4" s="58" t="s">
        <v>59</v>
      </c>
      <c r="I4" s="46" t="s">
        <v>55</v>
      </c>
      <c r="J4" s="368" t="s">
        <v>63</v>
      </c>
      <c r="K4" s="369"/>
      <c r="L4" s="369"/>
      <c r="M4" s="370"/>
      <c r="N4" s="59" t="s">
        <v>73</v>
      </c>
    </row>
    <row r="5" spans="1:16" x14ac:dyDescent="0.3">
      <c r="A5" s="355" t="s">
        <v>6</v>
      </c>
      <c r="B5" s="356"/>
      <c r="C5" s="21">
        <v>1</v>
      </c>
      <c r="D5" s="21">
        <v>213.3</v>
      </c>
      <c r="E5" s="21">
        <v>19.04</v>
      </c>
      <c r="F5" s="21">
        <v>5.3</v>
      </c>
      <c r="G5" s="36">
        <f t="shared" ref="G5:G22" si="0">(D5*$J$12)/($J$11*E5*F5)</f>
        <v>0.35388238214493717</v>
      </c>
      <c r="I5" s="46" t="s">
        <v>64</v>
      </c>
      <c r="J5" s="368" t="s">
        <v>65</v>
      </c>
      <c r="K5" s="369"/>
      <c r="L5" s="369"/>
      <c r="M5" s="370"/>
      <c r="N5" s="59" t="s">
        <v>66</v>
      </c>
    </row>
    <row r="6" spans="1:16" ht="16.7" x14ac:dyDescent="0.3">
      <c r="A6" s="357"/>
      <c r="B6" s="358"/>
      <c r="C6" s="21">
        <v>2</v>
      </c>
      <c r="D6" s="21">
        <v>266.60000000000002</v>
      </c>
      <c r="E6" s="21">
        <v>18.96</v>
      </c>
      <c r="F6" s="21">
        <v>6.1</v>
      </c>
      <c r="G6" s="36">
        <f t="shared" si="0"/>
        <v>0.38592496843594171</v>
      </c>
      <c r="I6" s="46" t="s">
        <v>67</v>
      </c>
      <c r="J6" s="368" t="s">
        <v>68</v>
      </c>
      <c r="K6" s="369"/>
      <c r="L6" s="369"/>
      <c r="M6" s="370"/>
      <c r="N6" s="59" t="s">
        <v>75</v>
      </c>
    </row>
    <row r="7" spans="1:16" x14ac:dyDescent="0.3">
      <c r="A7" s="359"/>
      <c r="B7" s="360"/>
      <c r="C7" s="21">
        <v>3</v>
      </c>
      <c r="D7" s="21">
        <v>245.8</v>
      </c>
      <c r="E7" s="21">
        <v>17.52</v>
      </c>
      <c r="F7" s="21">
        <v>6.4</v>
      </c>
      <c r="G7" s="36">
        <f t="shared" si="0"/>
        <v>0.3670106804957749</v>
      </c>
      <c r="I7" s="46" t="s">
        <v>27</v>
      </c>
      <c r="J7" s="368" t="s">
        <v>69</v>
      </c>
      <c r="K7" s="369"/>
      <c r="L7" s="369"/>
      <c r="M7" s="370"/>
      <c r="N7" s="59" t="s">
        <v>58</v>
      </c>
    </row>
    <row r="8" spans="1:16" ht="16" thickBot="1" x14ac:dyDescent="0.35">
      <c r="A8" s="355" t="s">
        <v>2</v>
      </c>
      <c r="B8" s="356"/>
      <c r="C8" s="21">
        <v>1</v>
      </c>
      <c r="D8" s="21">
        <v>289</v>
      </c>
      <c r="E8" s="21">
        <v>23.04</v>
      </c>
      <c r="F8" s="21">
        <v>6.2</v>
      </c>
      <c r="G8" s="36">
        <f t="shared" si="0"/>
        <v>0.33871511616312605</v>
      </c>
      <c r="I8" s="31" t="s">
        <v>26</v>
      </c>
      <c r="J8" s="371" t="s">
        <v>70</v>
      </c>
      <c r="K8" s="372"/>
      <c r="L8" s="372"/>
      <c r="M8" s="373"/>
      <c r="N8" s="60" t="s">
        <v>66</v>
      </c>
    </row>
    <row r="9" spans="1:16" ht="16" thickBot="1" x14ac:dyDescent="0.35">
      <c r="A9" s="357"/>
      <c r="B9" s="358"/>
      <c r="C9" s="21">
        <v>2</v>
      </c>
      <c r="D9" s="21">
        <v>284.8</v>
      </c>
      <c r="E9" s="21">
        <v>18.68</v>
      </c>
      <c r="F9" s="21">
        <v>5.0999999999999996</v>
      </c>
      <c r="G9" s="36">
        <f t="shared" si="0"/>
        <v>0.50049971811494598</v>
      </c>
    </row>
    <row r="10" spans="1:16" x14ac:dyDescent="0.3">
      <c r="A10" s="359"/>
      <c r="B10" s="360"/>
      <c r="C10" s="21">
        <v>3</v>
      </c>
      <c r="D10" s="21">
        <v>276.10000000000002</v>
      </c>
      <c r="E10" s="21">
        <v>18.100000000000001</v>
      </c>
      <c r="F10" s="21">
        <v>4.7</v>
      </c>
      <c r="G10" s="36">
        <f t="shared" si="0"/>
        <v>0.54337652752747678</v>
      </c>
      <c r="I10" s="352" t="s">
        <v>61</v>
      </c>
      <c r="J10" s="353"/>
      <c r="K10" s="353"/>
      <c r="L10" s="353"/>
      <c r="M10" s="353"/>
      <c r="N10" s="354"/>
    </row>
    <row r="11" spans="1:16" ht="16.7" x14ac:dyDescent="0.3">
      <c r="A11" s="355" t="s">
        <v>1</v>
      </c>
      <c r="B11" s="356"/>
      <c r="C11" s="21">
        <v>1</v>
      </c>
      <c r="D11" s="21">
        <v>242.8</v>
      </c>
      <c r="E11" s="21">
        <v>18.77</v>
      </c>
      <c r="F11" s="21">
        <v>8.1999999999999993</v>
      </c>
      <c r="G11" s="36">
        <f t="shared" si="0"/>
        <v>0.26410793990422665</v>
      </c>
      <c r="I11" s="44" t="s">
        <v>76</v>
      </c>
      <c r="J11" s="26">
        <f>PI()*(7.8/2)^2</f>
        <v>47.783624261100748</v>
      </c>
      <c r="K11" s="364" t="s">
        <v>200</v>
      </c>
      <c r="L11" s="364"/>
      <c r="M11" s="364"/>
      <c r="N11" s="365"/>
    </row>
    <row r="12" spans="1:16" ht="16" thickBot="1" x14ac:dyDescent="0.35">
      <c r="A12" s="357"/>
      <c r="B12" s="358"/>
      <c r="C12" s="21">
        <v>2</v>
      </c>
      <c r="D12" s="21">
        <v>296.8</v>
      </c>
      <c r="E12" s="21">
        <v>19.12</v>
      </c>
      <c r="F12" s="21">
        <v>11.5</v>
      </c>
      <c r="G12" s="36">
        <f t="shared" si="0"/>
        <v>0.22598992007558263</v>
      </c>
      <c r="I12" s="45" t="s">
        <v>53</v>
      </c>
      <c r="J12" s="32">
        <v>8</v>
      </c>
      <c r="K12" s="366" t="s">
        <v>199</v>
      </c>
      <c r="L12" s="366"/>
      <c r="M12" s="366"/>
      <c r="N12" s="367"/>
    </row>
    <row r="13" spans="1:16" ht="16" thickBot="1" x14ac:dyDescent="0.35">
      <c r="A13" s="359"/>
      <c r="B13" s="360"/>
      <c r="C13" s="21">
        <v>3</v>
      </c>
      <c r="D13" s="21">
        <v>335.3</v>
      </c>
      <c r="E13" s="21">
        <v>21.71</v>
      </c>
      <c r="F13" s="21">
        <v>11.9</v>
      </c>
      <c r="G13" s="36">
        <f t="shared" si="0"/>
        <v>0.21728896377482274</v>
      </c>
    </row>
    <row r="14" spans="1:16" ht="15.35" customHeight="1" x14ac:dyDescent="0.3">
      <c r="A14" s="355" t="s">
        <v>3</v>
      </c>
      <c r="B14" s="356"/>
      <c r="C14" s="21">
        <v>1</v>
      </c>
      <c r="D14" s="21">
        <v>191.3</v>
      </c>
      <c r="E14" s="21">
        <v>20.96</v>
      </c>
      <c r="F14" s="21">
        <v>18.899999999999999</v>
      </c>
      <c r="G14" s="36">
        <f t="shared" si="0"/>
        <v>8.0848652843734672E-2</v>
      </c>
      <c r="I14" s="380" t="s">
        <v>163</v>
      </c>
      <c r="J14" s="381"/>
      <c r="K14" s="381"/>
      <c r="L14" s="382"/>
      <c r="M14" s="65"/>
    </row>
    <row r="15" spans="1:16" x14ac:dyDescent="0.3">
      <c r="A15" s="357"/>
      <c r="B15" s="358"/>
      <c r="C15" s="21">
        <v>2</v>
      </c>
      <c r="D15" s="21">
        <v>251.1</v>
      </c>
      <c r="E15" s="21">
        <v>20.51</v>
      </c>
      <c r="F15" s="21">
        <v>23.2</v>
      </c>
      <c r="G15" s="36">
        <f t="shared" si="0"/>
        <v>8.8349473893453712E-2</v>
      </c>
      <c r="I15" s="350" t="str">
        <f>A3</f>
        <v>Media Identification</v>
      </c>
      <c r="J15" s="351"/>
      <c r="K15" s="21" t="s">
        <v>60</v>
      </c>
      <c r="L15" s="58" t="s">
        <v>49</v>
      </c>
      <c r="M15" s="66"/>
    </row>
    <row r="16" spans="1:16" x14ac:dyDescent="0.3">
      <c r="A16" s="359"/>
      <c r="B16" s="360"/>
      <c r="C16" s="21">
        <v>3</v>
      </c>
      <c r="D16" s="21">
        <v>213.1</v>
      </c>
      <c r="E16" s="21">
        <v>18.11</v>
      </c>
      <c r="F16" s="21">
        <v>23.6</v>
      </c>
      <c r="G16" s="36">
        <f t="shared" si="0"/>
        <v>8.3476435606157168E-2</v>
      </c>
      <c r="I16" s="350" t="str">
        <f>A4</f>
        <v>(Name)</v>
      </c>
      <c r="J16" s="351"/>
      <c r="K16" s="21" t="s">
        <v>59</v>
      </c>
      <c r="L16" s="58" t="s">
        <v>59</v>
      </c>
      <c r="M16" s="66"/>
    </row>
    <row r="17" spans="1:13" x14ac:dyDescent="0.3">
      <c r="A17" s="355" t="s">
        <v>0</v>
      </c>
      <c r="B17" s="356"/>
      <c r="C17" s="21">
        <v>1</v>
      </c>
      <c r="D17" s="21">
        <v>249.8</v>
      </c>
      <c r="E17" s="21">
        <v>20.23</v>
      </c>
      <c r="F17" s="21">
        <v>9.1999999999999993</v>
      </c>
      <c r="G17" s="36">
        <f t="shared" si="0"/>
        <v>0.22470856388620572</v>
      </c>
      <c r="I17" s="378" t="str">
        <f>A5</f>
        <v>Pumice</v>
      </c>
      <c r="J17" s="379"/>
      <c r="K17" s="26">
        <f>AVERAGE(G5:G7)</f>
        <v>0.36893934369221792</v>
      </c>
      <c r="L17" s="63">
        <f>STDEV(G5:G7)/SQRT(3)</f>
        <v>9.3000293968729542E-3</v>
      </c>
      <c r="M17" s="62"/>
    </row>
    <row r="18" spans="1:13" x14ac:dyDescent="0.3">
      <c r="A18" s="357"/>
      <c r="B18" s="358"/>
      <c r="C18" s="21">
        <v>2</v>
      </c>
      <c r="D18" s="21">
        <v>363.6</v>
      </c>
      <c r="E18" s="21">
        <v>23.62</v>
      </c>
      <c r="F18" s="21">
        <v>11.8</v>
      </c>
      <c r="G18" s="36">
        <f t="shared" si="0"/>
        <v>0.21841017871089741</v>
      </c>
      <c r="I18" s="378" t="str">
        <f>A8</f>
        <v>Perlite</v>
      </c>
      <c r="J18" s="379"/>
      <c r="K18" s="26">
        <f>AVERAGE(G8:G10)</f>
        <v>0.46086378726851623</v>
      </c>
      <c r="L18" s="63">
        <f>STDEV(G8:G10)/SQRT(3)</f>
        <v>6.2315938533570481E-2</v>
      </c>
      <c r="M18" s="62"/>
    </row>
    <row r="19" spans="1:13" x14ac:dyDescent="0.3">
      <c r="A19" s="359"/>
      <c r="B19" s="360"/>
      <c r="C19" s="21">
        <v>3</v>
      </c>
      <c r="D19" s="21">
        <v>342.4</v>
      </c>
      <c r="E19" s="21">
        <v>21.43</v>
      </c>
      <c r="F19" s="21">
        <v>12.4</v>
      </c>
      <c r="G19" s="36">
        <f t="shared" si="0"/>
        <v>0.21572516013663381</v>
      </c>
      <c r="I19" s="378" t="str">
        <f>A11</f>
        <v>Vermiculite</v>
      </c>
      <c r="J19" s="379"/>
      <c r="K19" s="26">
        <f>AVERAGE(G11:G13)</f>
        <v>0.23579560791821066</v>
      </c>
      <c r="L19" s="63">
        <f>STDEV(G11:G13)/SQRT(3)</f>
        <v>1.4377271032219814E-2</v>
      </c>
      <c r="M19" s="62"/>
    </row>
    <row r="20" spans="1:13" x14ac:dyDescent="0.3">
      <c r="A20" s="355" t="s">
        <v>4</v>
      </c>
      <c r="B20" s="356"/>
      <c r="C20" s="21">
        <v>4</v>
      </c>
      <c r="D20" s="21">
        <v>362.2</v>
      </c>
      <c r="E20" s="21">
        <v>24.38</v>
      </c>
      <c r="F20" s="21">
        <v>0.1</v>
      </c>
      <c r="G20" s="36">
        <f t="shared" si="0"/>
        <v>24.872855392461567</v>
      </c>
      <c r="I20" s="378" t="str">
        <f>A14</f>
        <v>Sand</v>
      </c>
      <c r="J20" s="379"/>
      <c r="K20" s="26">
        <f>AVERAGE(G14:G16)</f>
        <v>8.4224854114448508E-2</v>
      </c>
      <c r="L20" s="63">
        <f>STDEV(G14:G16)/SQRT(3)</f>
        <v>2.1973982193070848E-3</v>
      </c>
      <c r="M20" s="62"/>
    </row>
    <row r="21" spans="1:13" x14ac:dyDescent="0.3">
      <c r="A21" s="357"/>
      <c r="B21" s="358"/>
      <c r="C21" s="21">
        <v>5</v>
      </c>
      <c r="D21" s="21">
        <v>356</v>
      </c>
      <c r="E21" s="21">
        <v>19.05</v>
      </c>
      <c r="F21" s="21">
        <v>0.1</v>
      </c>
      <c r="G21" s="36">
        <f t="shared" si="0"/>
        <v>31.287143796177602</v>
      </c>
      <c r="I21" s="378" t="str">
        <f>A17</f>
        <v>Peat Moss</v>
      </c>
      <c r="J21" s="379"/>
      <c r="K21" s="26">
        <f>AVERAGE(G17:G19)</f>
        <v>0.21961463424457897</v>
      </c>
      <c r="L21" s="63">
        <f>STDEV(G17:G19)/SQRT(3)</f>
        <v>2.6622935338674789E-3</v>
      </c>
      <c r="M21" s="62"/>
    </row>
    <row r="22" spans="1:13" ht="16" thickBot="1" x14ac:dyDescent="0.35">
      <c r="A22" s="374"/>
      <c r="B22" s="375"/>
      <c r="C22" s="32">
        <v>6</v>
      </c>
      <c r="D22" s="32">
        <v>317.2</v>
      </c>
      <c r="E22" s="32">
        <v>15.49</v>
      </c>
      <c r="F22" s="32">
        <v>0.1</v>
      </c>
      <c r="G22" s="38">
        <f t="shared" si="0"/>
        <v>34.284092733153422</v>
      </c>
      <c r="I22" s="376" t="str">
        <f>A20</f>
        <v>Red Cinder</v>
      </c>
      <c r="J22" s="377"/>
      <c r="K22" s="61">
        <f>AVERAGE(G20:G22)</f>
        <v>30.148030640597529</v>
      </c>
      <c r="L22" s="64">
        <f>STDEV(G20:G22)/SQRT(3)</f>
        <v>2.7758500894092353</v>
      </c>
      <c r="M22" s="62"/>
    </row>
  </sheetData>
  <mergeCells count="28">
    <mergeCell ref="A14:B16"/>
    <mergeCell ref="A17:B19"/>
    <mergeCell ref="A20:B22"/>
    <mergeCell ref="I15:J15"/>
    <mergeCell ref="I22:J22"/>
    <mergeCell ref="I20:J20"/>
    <mergeCell ref="I21:J21"/>
    <mergeCell ref="I19:J19"/>
    <mergeCell ref="I16:J16"/>
    <mergeCell ref="I17:J17"/>
    <mergeCell ref="I18:J18"/>
    <mergeCell ref="I14:L14"/>
    <mergeCell ref="A4:B4"/>
    <mergeCell ref="A3:B3"/>
    <mergeCell ref="A2:G2"/>
    <mergeCell ref="A11:B13"/>
    <mergeCell ref="I2:N2"/>
    <mergeCell ref="I10:N10"/>
    <mergeCell ref="K11:N11"/>
    <mergeCell ref="K12:N12"/>
    <mergeCell ref="J3:M3"/>
    <mergeCell ref="J4:M4"/>
    <mergeCell ref="A8:B10"/>
    <mergeCell ref="A5:B7"/>
    <mergeCell ref="J5:M5"/>
    <mergeCell ref="J6:M6"/>
    <mergeCell ref="J7:M7"/>
    <mergeCell ref="J8:M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99"/>
  <sheetViews>
    <sheetView zoomScaleNormal="100" workbookViewId="0">
      <pane ySplit="5" topLeftCell="A6" activePane="bottomLeft" state="frozen"/>
      <selection pane="bottomLeft" activeCell="G2" sqref="G2"/>
    </sheetView>
  </sheetViews>
  <sheetFormatPr defaultRowHeight="15.35" x14ac:dyDescent="0.3"/>
  <cols>
    <col min="1" max="1" width="14.77734375" style="122" customWidth="1"/>
    <col min="2" max="8" width="5.77734375" style="122" customWidth="1"/>
    <col min="9" max="9" width="6.77734375" style="122" customWidth="1"/>
    <col min="10" max="11" width="5.77734375" style="122" customWidth="1"/>
    <col min="12" max="12" width="4.77734375" style="122" customWidth="1"/>
    <col min="13" max="13" width="5.77734375" style="122" customWidth="1"/>
    <col min="14" max="17" width="4.77734375" style="122" customWidth="1"/>
    <col min="18" max="18" width="5.77734375" style="122" customWidth="1"/>
    <col min="19" max="20" width="6.77734375" style="122" customWidth="1"/>
    <col min="21" max="21" width="7.77734375" style="123" customWidth="1"/>
    <col min="22" max="22" width="6.77734375" style="124" customWidth="1"/>
    <col min="23" max="25" width="3.77734375" style="125" customWidth="1"/>
    <col min="26" max="26" width="6.77734375" style="122" customWidth="1"/>
    <col min="27" max="27" width="7.77734375" style="126" customWidth="1"/>
    <col min="28" max="28" width="5.44140625" style="127" customWidth="1"/>
    <col min="29" max="29" width="5.44140625" style="128" customWidth="1"/>
    <col min="30" max="30" width="4.77734375" style="122" customWidth="1"/>
    <col min="31" max="32" width="5.77734375" style="122" customWidth="1"/>
    <col min="33" max="33" width="6.77734375" style="122" customWidth="1"/>
    <col min="34" max="34" width="7.77734375" style="122" customWidth="1"/>
    <col min="35" max="35" width="6.77734375" style="122" customWidth="1"/>
    <col min="36" max="36" width="8.77734375" style="122" customWidth="1"/>
    <col min="37" max="37" width="10.77734375" style="122" customWidth="1"/>
    <col min="38" max="16384" width="8.88671875" style="122"/>
  </cols>
  <sheetData>
    <row r="1" spans="1:37" x14ac:dyDescent="0.3">
      <c r="A1" s="121" t="s">
        <v>211</v>
      </c>
      <c r="D1" s="123"/>
      <c r="E1" s="123"/>
      <c r="F1" s="123"/>
      <c r="G1" s="123"/>
      <c r="H1" s="123"/>
      <c r="I1" s="123"/>
      <c r="J1" s="123"/>
      <c r="K1" s="123"/>
      <c r="L1" s="123"/>
    </row>
    <row r="2" spans="1:37" ht="17.350000000000001" thickBot="1" x14ac:dyDescent="0.35">
      <c r="A2" s="129"/>
      <c r="B2" s="130"/>
      <c r="C2" s="130"/>
      <c r="D2" s="129"/>
      <c r="E2" s="129"/>
      <c r="F2" s="129"/>
      <c r="G2" s="129"/>
      <c r="H2" s="129"/>
      <c r="I2" s="129"/>
      <c r="J2" s="129"/>
      <c r="K2" s="129"/>
      <c r="L2" s="123"/>
      <c r="M2" s="131" t="s">
        <v>164</v>
      </c>
      <c r="S2" s="132"/>
      <c r="T2" s="133"/>
      <c r="Y2" s="134" t="s">
        <v>184</v>
      </c>
      <c r="Z2" s="132">
        <f>1640/(53*38)</f>
        <v>0.81429990069513403</v>
      </c>
      <c r="AE2" s="135" t="s">
        <v>205</v>
      </c>
      <c r="AF2" s="121"/>
      <c r="AG2" s="121"/>
      <c r="AH2" s="121"/>
      <c r="AI2" s="121"/>
      <c r="AJ2" s="121"/>
      <c r="AK2" s="121"/>
    </row>
    <row r="3" spans="1:37" ht="17.350000000000001" customHeight="1" x14ac:dyDescent="0.3">
      <c r="L3" s="138"/>
      <c r="M3" s="389" t="s">
        <v>44</v>
      </c>
      <c r="N3" s="392" t="s">
        <v>85</v>
      </c>
      <c r="O3" s="393"/>
      <c r="P3" s="393"/>
      <c r="Q3" s="394"/>
      <c r="R3" s="398" t="s">
        <v>158</v>
      </c>
      <c r="S3" s="401" t="s">
        <v>185</v>
      </c>
      <c r="T3" s="402"/>
      <c r="U3" s="402"/>
      <c r="V3" s="403"/>
      <c r="W3" s="414" t="s">
        <v>86</v>
      </c>
      <c r="X3" s="415"/>
      <c r="Y3" s="416"/>
      <c r="Z3" s="383" t="s">
        <v>186</v>
      </c>
      <c r="AA3" s="386" t="s">
        <v>83</v>
      </c>
      <c r="AE3" s="407" t="s">
        <v>44</v>
      </c>
      <c r="AF3" s="407" t="s">
        <v>112</v>
      </c>
      <c r="AG3" s="407"/>
      <c r="AH3" s="407"/>
      <c r="AI3" s="409" t="s">
        <v>86</v>
      </c>
      <c r="AJ3" s="410"/>
      <c r="AK3" s="411"/>
    </row>
    <row r="4" spans="1:37" ht="17.350000000000001" customHeight="1" x14ac:dyDescent="0.3">
      <c r="A4" s="136" t="s">
        <v>113</v>
      </c>
      <c r="B4" s="136"/>
      <c r="C4" s="136"/>
      <c r="D4" s="136"/>
      <c r="E4" s="136"/>
      <c r="F4" s="137"/>
      <c r="G4" s="137"/>
      <c r="H4" s="126"/>
      <c r="I4" s="137"/>
      <c r="J4" s="126"/>
      <c r="K4" s="137"/>
      <c r="L4" s="138"/>
      <c r="M4" s="390"/>
      <c r="N4" s="395"/>
      <c r="O4" s="396"/>
      <c r="P4" s="396"/>
      <c r="Q4" s="397"/>
      <c r="R4" s="399"/>
      <c r="S4" s="404"/>
      <c r="T4" s="405"/>
      <c r="U4" s="405"/>
      <c r="V4" s="406"/>
      <c r="W4" s="417"/>
      <c r="X4" s="418"/>
      <c r="Y4" s="419"/>
      <c r="Z4" s="384"/>
      <c r="AA4" s="387"/>
      <c r="AB4" s="127" t="s">
        <v>60</v>
      </c>
      <c r="AC4" s="128" t="s">
        <v>153</v>
      </c>
      <c r="AE4" s="408"/>
      <c r="AF4" s="407" t="s">
        <v>0</v>
      </c>
      <c r="AG4" s="407" t="s">
        <v>2</v>
      </c>
      <c r="AH4" s="407" t="s">
        <v>6</v>
      </c>
      <c r="AI4" s="412" t="s">
        <v>147</v>
      </c>
      <c r="AJ4" s="412" t="s">
        <v>148</v>
      </c>
      <c r="AK4" s="413" t="s">
        <v>154</v>
      </c>
    </row>
    <row r="5" spans="1:37" ht="17.350000000000001" customHeight="1" thickBot="1" x14ac:dyDescent="0.35">
      <c r="A5" s="139" t="s">
        <v>114</v>
      </c>
      <c r="B5" s="424" t="s">
        <v>187</v>
      </c>
      <c r="C5" s="425"/>
      <c r="D5" s="424" t="s">
        <v>188</v>
      </c>
      <c r="E5" s="425"/>
      <c r="F5" s="424" t="s">
        <v>189</v>
      </c>
      <c r="G5" s="425"/>
      <c r="H5" s="424" t="s">
        <v>190</v>
      </c>
      <c r="I5" s="425"/>
      <c r="J5" s="423" t="s">
        <v>83</v>
      </c>
      <c r="K5" s="423"/>
      <c r="L5" s="138"/>
      <c r="M5" s="391"/>
      <c r="N5" s="147" t="s">
        <v>159</v>
      </c>
      <c r="O5" s="148" t="s">
        <v>137</v>
      </c>
      <c r="P5" s="148" t="s">
        <v>138</v>
      </c>
      <c r="Q5" s="149" t="s">
        <v>139</v>
      </c>
      <c r="R5" s="400"/>
      <c r="S5" s="150" t="s">
        <v>109</v>
      </c>
      <c r="T5" s="151" t="s">
        <v>87</v>
      </c>
      <c r="U5" s="148" t="s">
        <v>48</v>
      </c>
      <c r="V5" s="152" t="s">
        <v>43</v>
      </c>
      <c r="W5" s="153" t="s">
        <v>48</v>
      </c>
      <c r="X5" s="154" t="s">
        <v>43</v>
      </c>
      <c r="Y5" s="155" t="s">
        <v>152</v>
      </c>
      <c r="Z5" s="385"/>
      <c r="AA5" s="388"/>
      <c r="AB5" s="127" t="s">
        <v>86</v>
      </c>
      <c r="AC5" s="128" t="s">
        <v>86</v>
      </c>
      <c r="AE5" s="408"/>
      <c r="AF5" s="408"/>
      <c r="AG5" s="408"/>
      <c r="AH5" s="408"/>
      <c r="AI5" s="408"/>
      <c r="AJ5" s="408"/>
      <c r="AK5" s="412"/>
    </row>
    <row r="6" spans="1:37" x14ac:dyDescent="0.3">
      <c r="A6" s="140" t="s">
        <v>0</v>
      </c>
      <c r="B6" s="141">
        <v>7.7731428571428576E-2</v>
      </c>
      <c r="C6" s="142">
        <v>1.1193438311103933E-3</v>
      </c>
      <c r="D6" s="143">
        <v>0.90786857142857147</v>
      </c>
      <c r="E6" s="144">
        <v>1.0478039230812636E-2</v>
      </c>
      <c r="F6" s="143">
        <v>0.83013714285714291</v>
      </c>
      <c r="G6" s="144">
        <v>9.5710507388111626E-3</v>
      </c>
      <c r="H6" s="145">
        <v>5.5365714285714282E-2</v>
      </c>
      <c r="I6" s="146">
        <v>1.281370439834493E-3</v>
      </c>
      <c r="J6" s="141">
        <v>0.21961463424457897</v>
      </c>
      <c r="K6" s="142">
        <v>2.6622935338674789E-3</v>
      </c>
      <c r="L6" s="163"/>
      <c r="M6" s="164" t="s">
        <v>46</v>
      </c>
      <c r="N6" s="165">
        <v>0.2</v>
      </c>
      <c r="O6" s="166">
        <v>0</v>
      </c>
      <c r="P6" s="166">
        <v>0</v>
      </c>
      <c r="Q6" s="166">
        <v>0.8</v>
      </c>
      <c r="R6" s="164">
        <f t="shared" ref="R6:R34" si="0">Q6+P6</f>
        <v>0.8</v>
      </c>
      <c r="S6" s="167">
        <f t="shared" ref="S6:S34" si="1">(($N6*B$6)+($O6*B$8)+($P6*B$7)+($Q6*B$11))</f>
        <v>0.14198742857142857</v>
      </c>
      <c r="T6" s="168">
        <f t="shared" ref="T6:T34" si="2">(($N6*D$6)+($O6*D$8)+($P6*D$7)+($Q6*D$11))</f>
        <v>0.88998057142857157</v>
      </c>
      <c r="U6" s="169">
        <f t="shared" ref="U6:U34" si="3">($N6*F$6)+($O6*F$8)+($P6*F$7)+($Q6*F$11)</f>
        <v>0.50157485714285721</v>
      </c>
      <c r="V6" s="170">
        <f t="shared" ref="V6:V34" si="4">($N6*H$6)+($O6*H$8)+($P6*H$7)+($Q6*H$11)</f>
        <v>1.5923428571428571E-2</v>
      </c>
      <c r="W6" s="171"/>
      <c r="X6" s="172"/>
      <c r="Y6" s="173"/>
      <c r="Z6" s="174">
        <f t="shared" ref="Z6:Z34" si="5">((($N6*D$6)+($O6*D$8)+($P6*D$7)+($Q6*D$11))*9)+$Z$2</f>
        <v>8.8241250435522787</v>
      </c>
      <c r="AA6" s="175">
        <f t="shared" ref="AA6:AA34" si="6">(($N6*J$6)+($O6*J$8)+($P6*J$7)+($Q6*J$11))</f>
        <v>0.23255941318348433</v>
      </c>
      <c r="AE6" s="176" t="s">
        <v>47</v>
      </c>
      <c r="AF6" s="176">
        <v>20</v>
      </c>
      <c r="AG6" s="176">
        <v>80</v>
      </c>
      <c r="AH6" s="176">
        <v>0</v>
      </c>
      <c r="AI6" s="177">
        <v>1</v>
      </c>
      <c r="AJ6" s="178">
        <v>1</v>
      </c>
      <c r="AK6" s="178">
        <v>7</v>
      </c>
    </row>
    <row r="7" spans="1:37" x14ac:dyDescent="0.3">
      <c r="A7" s="156" t="s">
        <v>2</v>
      </c>
      <c r="B7" s="157">
        <v>0.10897142857142857</v>
      </c>
      <c r="C7" s="158">
        <v>3.3629870104793795E-3</v>
      </c>
      <c r="D7" s="159">
        <v>0.68506857142857136</v>
      </c>
      <c r="E7" s="160">
        <v>7.7328665118308907E-3</v>
      </c>
      <c r="F7" s="159">
        <v>0.57609714285714286</v>
      </c>
      <c r="G7" s="160">
        <v>5.6000553933120431E-3</v>
      </c>
      <c r="H7" s="161">
        <v>0.14133714285714283</v>
      </c>
      <c r="I7" s="162">
        <v>3.0754113711893628E-3</v>
      </c>
      <c r="J7" s="157">
        <v>0.46086378726851623</v>
      </c>
      <c r="K7" s="158">
        <v>6.2315938533570481E-2</v>
      </c>
      <c r="L7" s="179"/>
      <c r="M7" s="180" t="s">
        <v>67</v>
      </c>
      <c r="N7" s="181">
        <v>0.2</v>
      </c>
      <c r="O7" s="138">
        <v>0.1</v>
      </c>
      <c r="P7" s="138">
        <v>0</v>
      </c>
      <c r="Q7" s="138">
        <v>0.7</v>
      </c>
      <c r="R7" s="180">
        <f t="shared" si="0"/>
        <v>0.7</v>
      </c>
      <c r="S7" s="182">
        <f t="shared" si="1"/>
        <v>0.17233599999999999</v>
      </c>
      <c r="T7" s="183">
        <f t="shared" si="2"/>
        <v>0.9007142857142858</v>
      </c>
      <c r="U7" s="184">
        <f t="shared" si="3"/>
        <v>0.51276228571428573</v>
      </c>
      <c r="V7" s="185">
        <f t="shared" si="4"/>
        <v>2.7047428571428569E-2</v>
      </c>
      <c r="W7" s="186"/>
      <c r="X7" s="187"/>
      <c r="Y7" s="188"/>
      <c r="Z7" s="189">
        <f t="shared" si="5"/>
        <v>8.9207284721237077</v>
      </c>
      <c r="AA7" s="190">
        <f t="shared" si="6"/>
        <v>0.24587378676088506</v>
      </c>
      <c r="AE7" s="191" t="s">
        <v>116</v>
      </c>
      <c r="AF7" s="191">
        <v>20</v>
      </c>
      <c r="AG7" s="191">
        <v>70</v>
      </c>
      <c r="AH7" s="191">
        <v>10</v>
      </c>
      <c r="AI7" s="192">
        <v>2</v>
      </c>
      <c r="AJ7" s="193">
        <v>2</v>
      </c>
      <c r="AK7" s="193">
        <v>6</v>
      </c>
    </row>
    <row r="8" spans="1:37" ht="17.350000000000001" customHeight="1" x14ac:dyDescent="0.3">
      <c r="A8" s="156" t="s">
        <v>6</v>
      </c>
      <c r="B8" s="157">
        <v>0.46153714285714287</v>
      </c>
      <c r="C8" s="158">
        <v>1.1819284138687101E-2</v>
      </c>
      <c r="D8" s="159">
        <v>0.99284571428571433</v>
      </c>
      <c r="E8" s="160">
        <v>1.048186149537206E-2</v>
      </c>
      <c r="F8" s="159">
        <v>0.53130857142857135</v>
      </c>
      <c r="G8" s="160">
        <v>1.0745764804074678E-2</v>
      </c>
      <c r="H8" s="161">
        <v>0.11730285714285713</v>
      </c>
      <c r="I8" s="162">
        <v>4.8592818819413229E-3</v>
      </c>
      <c r="J8" s="157">
        <v>0.36893934369221792</v>
      </c>
      <c r="K8" s="158">
        <v>9.3000293968729542E-3</v>
      </c>
      <c r="L8" s="194"/>
      <c r="M8" s="180" t="s">
        <v>78</v>
      </c>
      <c r="N8" s="181">
        <v>0.2</v>
      </c>
      <c r="O8" s="138">
        <v>0.2</v>
      </c>
      <c r="P8" s="138">
        <v>0</v>
      </c>
      <c r="Q8" s="138">
        <v>0.6</v>
      </c>
      <c r="R8" s="180">
        <f t="shared" si="0"/>
        <v>0.6</v>
      </c>
      <c r="S8" s="182">
        <f t="shared" si="1"/>
        <v>0.20268457142857144</v>
      </c>
      <c r="T8" s="183">
        <f t="shared" si="2"/>
        <v>0.91144800000000015</v>
      </c>
      <c r="U8" s="184">
        <f t="shared" si="3"/>
        <v>0.52394971428571435</v>
      </c>
      <c r="V8" s="185">
        <f t="shared" si="4"/>
        <v>3.8171428571428571E-2</v>
      </c>
      <c r="W8" s="186"/>
      <c r="X8" s="187"/>
      <c r="Y8" s="188"/>
      <c r="Z8" s="189">
        <f t="shared" si="5"/>
        <v>9.0173319006951367</v>
      </c>
      <c r="AA8" s="190">
        <f t="shared" si="6"/>
        <v>0.25918816033828579</v>
      </c>
      <c r="AE8" s="191" t="s">
        <v>117</v>
      </c>
      <c r="AF8" s="191">
        <v>20</v>
      </c>
      <c r="AG8" s="191">
        <v>60</v>
      </c>
      <c r="AH8" s="191">
        <v>20</v>
      </c>
      <c r="AI8" s="192">
        <v>3</v>
      </c>
      <c r="AJ8" s="193">
        <v>3</v>
      </c>
      <c r="AK8" s="193">
        <v>5</v>
      </c>
    </row>
    <row r="9" spans="1:37" x14ac:dyDescent="0.3">
      <c r="A9" s="156" t="s">
        <v>4</v>
      </c>
      <c r="B9" s="157">
        <v>0.59139428571428565</v>
      </c>
      <c r="C9" s="158">
        <v>2.0693618458306379E-2</v>
      </c>
      <c r="D9" s="159">
        <v>0.79516000000000009</v>
      </c>
      <c r="E9" s="160">
        <v>1.9447999529881878E-2</v>
      </c>
      <c r="F9" s="159">
        <v>0.20376571428571433</v>
      </c>
      <c r="G9" s="160">
        <v>5.7451836083694911E-3</v>
      </c>
      <c r="H9" s="161">
        <v>1.6742857142857345E-3</v>
      </c>
      <c r="I9" s="162">
        <v>3.3716706934851693E-4</v>
      </c>
      <c r="J9" s="157">
        <v>30.148030640597529</v>
      </c>
      <c r="K9" s="158">
        <v>2.7758500894092353</v>
      </c>
      <c r="L9" s="179"/>
      <c r="M9" s="180" t="s">
        <v>79</v>
      </c>
      <c r="N9" s="181">
        <v>0.2</v>
      </c>
      <c r="O9" s="138">
        <v>0.3</v>
      </c>
      <c r="P9" s="138">
        <v>0</v>
      </c>
      <c r="Q9" s="138">
        <v>0.5</v>
      </c>
      <c r="R9" s="180">
        <f t="shared" si="0"/>
        <v>0.5</v>
      </c>
      <c r="S9" s="182">
        <f t="shared" si="1"/>
        <v>0.23303314285714286</v>
      </c>
      <c r="T9" s="183">
        <f t="shared" si="2"/>
        <v>0.92218171428571438</v>
      </c>
      <c r="U9" s="184">
        <f t="shared" si="3"/>
        <v>0.53513714285714287</v>
      </c>
      <c r="V9" s="185">
        <f t="shared" si="4"/>
        <v>4.9295428571428566E-2</v>
      </c>
      <c r="W9" s="186"/>
      <c r="X9" s="187"/>
      <c r="Y9" s="188"/>
      <c r="Z9" s="189">
        <f t="shared" si="5"/>
        <v>9.1139353292665639</v>
      </c>
      <c r="AA9" s="190">
        <f t="shared" si="6"/>
        <v>0.27250253391568652</v>
      </c>
      <c r="AE9" s="191" t="s">
        <v>118</v>
      </c>
      <c r="AF9" s="191">
        <v>20</v>
      </c>
      <c r="AG9" s="191">
        <v>50</v>
      </c>
      <c r="AH9" s="191">
        <v>30</v>
      </c>
      <c r="AI9" s="192">
        <v>4</v>
      </c>
      <c r="AJ9" s="193">
        <v>4</v>
      </c>
      <c r="AK9" s="193">
        <v>4</v>
      </c>
    </row>
    <row r="10" spans="1:37" x14ac:dyDescent="0.3">
      <c r="A10" s="156" t="s">
        <v>3</v>
      </c>
      <c r="B10" s="157">
        <v>1.3334171428571429</v>
      </c>
      <c r="C10" s="158">
        <v>4.7684370433858873E-3</v>
      </c>
      <c r="D10" s="195">
        <v>1.7730114285714287</v>
      </c>
      <c r="E10" s="196">
        <v>6.4784729871242008E-3</v>
      </c>
      <c r="F10" s="195">
        <v>0.43959428571428577</v>
      </c>
      <c r="G10" s="196">
        <v>2.9881179661438969E-3</v>
      </c>
      <c r="H10" s="161">
        <v>4.6960000000000002E-2</v>
      </c>
      <c r="I10" s="162">
        <v>7.7982729642202156E-4</v>
      </c>
      <c r="J10" s="157">
        <v>8.4224854114448508E-2</v>
      </c>
      <c r="K10" s="158">
        <v>2.1973982193070848E-3</v>
      </c>
      <c r="L10" s="194"/>
      <c r="M10" s="180" t="s">
        <v>122</v>
      </c>
      <c r="N10" s="181">
        <v>0.2</v>
      </c>
      <c r="O10" s="138">
        <v>0.4</v>
      </c>
      <c r="P10" s="138">
        <v>0</v>
      </c>
      <c r="Q10" s="138">
        <v>0.4</v>
      </c>
      <c r="R10" s="180">
        <f t="shared" si="0"/>
        <v>0.4</v>
      </c>
      <c r="S10" s="206">
        <f t="shared" si="1"/>
        <v>0.26338171428571433</v>
      </c>
      <c r="T10" s="184">
        <f t="shared" si="2"/>
        <v>0.93291542857142873</v>
      </c>
      <c r="U10" s="184">
        <f t="shared" si="3"/>
        <v>0.54632457142857149</v>
      </c>
      <c r="V10" s="185">
        <f t="shared" si="4"/>
        <v>6.0419428571428568E-2</v>
      </c>
      <c r="W10" s="186"/>
      <c r="X10" s="187"/>
      <c r="Y10" s="188"/>
      <c r="Z10" s="207">
        <f t="shared" si="5"/>
        <v>9.2105387578379929</v>
      </c>
      <c r="AA10" s="190">
        <f t="shared" si="6"/>
        <v>0.28581690749308725</v>
      </c>
      <c r="AE10" s="191" t="s">
        <v>64</v>
      </c>
      <c r="AF10" s="191">
        <v>20</v>
      </c>
      <c r="AG10" s="191">
        <v>40</v>
      </c>
      <c r="AH10" s="191">
        <v>40</v>
      </c>
      <c r="AI10" s="192">
        <v>5</v>
      </c>
      <c r="AJ10" s="193">
        <v>5</v>
      </c>
      <c r="AK10" s="193">
        <v>3</v>
      </c>
    </row>
    <row r="11" spans="1:37" x14ac:dyDescent="0.3">
      <c r="A11" s="197" t="s">
        <v>1</v>
      </c>
      <c r="B11" s="198">
        <v>0.15805142857142856</v>
      </c>
      <c r="C11" s="199">
        <v>2.7670893866063285E-3</v>
      </c>
      <c r="D11" s="200">
        <v>0.88550857142857153</v>
      </c>
      <c r="E11" s="201">
        <v>8.156312692307344E-3</v>
      </c>
      <c r="F11" s="202">
        <v>0.4194342857142857</v>
      </c>
      <c r="G11" s="203">
        <v>4.6774177421622072E-3</v>
      </c>
      <c r="H11" s="204">
        <v>6.0628571428571424E-3</v>
      </c>
      <c r="I11" s="205">
        <v>3.1498623228740379E-4</v>
      </c>
      <c r="J11" s="198">
        <v>0.23579560791821066</v>
      </c>
      <c r="K11" s="199">
        <v>1.4377271032219814E-2</v>
      </c>
      <c r="M11" s="180" t="s">
        <v>123</v>
      </c>
      <c r="N11" s="181">
        <v>0.2</v>
      </c>
      <c r="O11" s="138">
        <v>0.5</v>
      </c>
      <c r="P11" s="138">
        <v>0</v>
      </c>
      <c r="Q11" s="138">
        <v>0.3</v>
      </c>
      <c r="R11" s="180">
        <f t="shared" si="0"/>
        <v>0.3</v>
      </c>
      <c r="S11" s="206">
        <f t="shared" si="1"/>
        <v>0.29373028571428572</v>
      </c>
      <c r="T11" s="184">
        <f t="shared" si="2"/>
        <v>0.94364914285714296</v>
      </c>
      <c r="U11" s="184">
        <f t="shared" si="3"/>
        <v>0.55751200000000001</v>
      </c>
      <c r="V11" s="185">
        <f t="shared" si="4"/>
        <v>7.154342857142855E-2</v>
      </c>
      <c r="W11" s="186"/>
      <c r="X11" s="187"/>
      <c r="Y11" s="188"/>
      <c r="Z11" s="207">
        <f t="shared" si="5"/>
        <v>9.3071421864094219</v>
      </c>
      <c r="AA11" s="190">
        <f t="shared" si="6"/>
        <v>0.29913128107048798</v>
      </c>
      <c r="AE11" s="191" t="s">
        <v>91</v>
      </c>
      <c r="AF11" s="191">
        <v>20</v>
      </c>
      <c r="AG11" s="191">
        <v>30</v>
      </c>
      <c r="AH11" s="191">
        <v>50</v>
      </c>
      <c r="AI11" s="192">
        <v>6</v>
      </c>
      <c r="AJ11" s="193">
        <v>6</v>
      </c>
      <c r="AK11" s="193">
        <v>2</v>
      </c>
    </row>
    <row r="12" spans="1:37" x14ac:dyDescent="0.3">
      <c r="A12" s="191" t="s">
        <v>110</v>
      </c>
      <c r="B12" s="157">
        <v>1.1103257142857144</v>
      </c>
      <c r="C12" s="158">
        <v>8.3196399058652146E-3</v>
      </c>
      <c r="D12" s="208">
        <v>1.6519257142857142</v>
      </c>
      <c r="E12" s="196">
        <v>9.9435139356142798E-3</v>
      </c>
      <c r="F12" s="195">
        <v>0.54160000000000008</v>
      </c>
      <c r="G12" s="196">
        <v>3.9509337568504645E-3</v>
      </c>
      <c r="H12" s="161">
        <v>5.324000000000001E-2</v>
      </c>
      <c r="I12" s="162">
        <v>2.1309497738744455E-3</v>
      </c>
      <c r="J12" s="157" t="s">
        <v>82</v>
      </c>
      <c r="K12" s="158" t="s">
        <v>82</v>
      </c>
      <c r="M12" s="180" t="s">
        <v>124</v>
      </c>
      <c r="N12" s="181">
        <v>0.2</v>
      </c>
      <c r="O12" s="138">
        <v>0.6</v>
      </c>
      <c r="P12" s="138">
        <v>0</v>
      </c>
      <c r="Q12" s="138">
        <v>0.2</v>
      </c>
      <c r="R12" s="180">
        <f t="shared" si="0"/>
        <v>0.2</v>
      </c>
      <c r="S12" s="206">
        <f t="shared" si="1"/>
        <v>0.32407885714285717</v>
      </c>
      <c r="T12" s="184">
        <f t="shared" si="2"/>
        <v>0.9543828571428572</v>
      </c>
      <c r="U12" s="213">
        <f t="shared" si="3"/>
        <v>0.56869942857142863</v>
      </c>
      <c r="V12" s="185">
        <f t="shared" si="4"/>
        <v>8.2667428571428558E-2</v>
      </c>
      <c r="W12" s="186"/>
      <c r="X12" s="187">
        <v>15</v>
      </c>
      <c r="Y12" s="188"/>
      <c r="Z12" s="207">
        <f t="shared" si="5"/>
        <v>9.4037456149808492</v>
      </c>
      <c r="AA12" s="190">
        <f t="shared" si="6"/>
        <v>0.31244565464788865</v>
      </c>
      <c r="AE12" s="209" t="s">
        <v>119</v>
      </c>
      <c r="AF12" s="209">
        <v>20</v>
      </c>
      <c r="AG12" s="209">
        <v>20</v>
      </c>
      <c r="AH12" s="209">
        <v>60</v>
      </c>
      <c r="AI12" s="214">
        <v>7</v>
      </c>
      <c r="AJ12" s="215">
        <v>7</v>
      </c>
      <c r="AK12" s="215">
        <v>1</v>
      </c>
    </row>
    <row r="13" spans="1:37" x14ac:dyDescent="0.3">
      <c r="A13" s="209" t="s">
        <v>111</v>
      </c>
      <c r="B13" s="198">
        <v>9.4502857142857138E-2</v>
      </c>
      <c r="C13" s="199">
        <v>1.1655392025380614E-3</v>
      </c>
      <c r="D13" s="210">
        <v>0.83325142857142853</v>
      </c>
      <c r="E13" s="201">
        <v>9.0365001352225756E-3</v>
      </c>
      <c r="F13" s="200">
        <v>0.73874857142857142</v>
      </c>
      <c r="G13" s="201">
        <v>8.1750311738780154E-3</v>
      </c>
      <c r="H13" s="211">
        <v>9.2502857142857137E-2</v>
      </c>
      <c r="I13" s="212">
        <v>2.2080853281353351E-3</v>
      </c>
      <c r="J13" s="198" t="s">
        <v>82</v>
      </c>
      <c r="K13" s="199" t="s">
        <v>82</v>
      </c>
      <c r="M13" s="180" t="s">
        <v>125</v>
      </c>
      <c r="N13" s="181">
        <v>0.2</v>
      </c>
      <c r="O13" s="138">
        <v>0.7</v>
      </c>
      <c r="P13" s="138">
        <v>0</v>
      </c>
      <c r="Q13" s="138">
        <v>0.1</v>
      </c>
      <c r="R13" s="180">
        <f t="shared" si="0"/>
        <v>0.1</v>
      </c>
      <c r="S13" s="206">
        <f t="shared" si="1"/>
        <v>0.35442742857142856</v>
      </c>
      <c r="T13" s="184">
        <f t="shared" si="2"/>
        <v>0.96511657142857143</v>
      </c>
      <c r="U13" s="213">
        <f t="shared" si="3"/>
        <v>0.57988685714285704</v>
      </c>
      <c r="V13" s="185">
        <f t="shared" si="4"/>
        <v>9.379142857142854E-2</v>
      </c>
      <c r="W13" s="186">
        <v>14</v>
      </c>
      <c r="X13" s="187">
        <v>12</v>
      </c>
      <c r="Y13" s="188">
        <v>2</v>
      </c>
      <c r="Z13" s="308">
        <f t="shared" si="5"/>
        <v>9.5003490435522782</v>
      </c>
      <c r="AA13" s="190">
        <f t="shared" si="6"/>
        <v>0.32576002822528938</v>
      </c>
      <c r="AB13" s="127">
        <f>(SUM(W13:Y13))/3</f>
        <v>9.3333333333333339</v>
      </c>
      <c r="AC13" s="128">
        <v>10</v>
      </c>
    </row>
    <row r="14" spans="1:37" ht="16" thickBot="1" x14ac:dyDescent="0.35">
      <c r="A14" s="130"/>
      <c r="B14" s="216"/>
      <c r="C14" s="217"/>
      <c r="D14" s="427" t="s">
        <v>229</v>
      </c>
      <c r="E14" s="427"/>
      <c r="F14" s="126"/>
      <c r="G14" s="137"/>
      <c r="H14" s="426" t="s">
        <v>230</v>
      </c>
      <c r="I14" s="426"/>
      <c r="M14" s="180" t="s">
        <v>126</v>
      </c>
      <c r="N14" s="181">
        <v>0.2</v>
      </c>
      <c r="O14" s="138">
        <v>0.8</v>
      </c>
      <c r="P14" s="138">
        <v>0</v>
      </c>
      <c r="Q14" s="138">
        <v>0</v>
      </c>
      <c r="R14" s="180">
        <f t="shared" si="0"/>
        <v>0</v>
      </c>
      <c r="S14" s="206">
        <f t="shared" si="1"/>
        <v>0.38477600000000006</v>
      </c>
      <c r="T14" s="184">
        <f t="shared" si="2"/>
        <v>0.97585028571428589</v>
      </c>
      <c r="U14" s="184">
        <f t="shared" si="3"/>
        <v>0.59107428571428566</v>
      </c>
      <c r="V14" s="185">
        <f t="shared" si="4"/>
        <v>0.10491542857142858</v>
      </c>
      <c r="W14" s="218">
        <v>11</v>
      </c>
      <c r="X14" s="219">
        <v>10</v>
      </c>
      <c r="Y14" s="220">
        <v>1</v>
      </c>
      <c r="Z14" s="308">
        <f t="shared" si="5"/>
        <v>9.5969524721237072</v>
      </c>
      <c r="AA14" s="190">
        <f t="shared" si="6"/>
        <v>0.33907440180269016</v>
      </c>
      <c r="AB14" s="127">
        <f t="shared" ref="AB14:AB25" si="7">(SUM(W14:Y14))/3</f>
        <v>7.333333333333333</v>
      </c>
      <c r="AC14" s="128">
        <v>9</v>
      </c>
    </row>
    <row r="15" spans="1:37" x14ac:dyDescent="0.3">
      <c r="A15" s="420" t="s">
        <v>231</v>
      </c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M15" s="221" t="s">
        <v>47</v>
      </c>
      <c r="N15" s="222">
        <v>0.2</v>
      </c>
      <c r="O15" s="166">
        <v>0</v>
      </c>
      <c r="P15" s="166">
        <v>0.8</v>
      </c>
      <c r="Q15" s="166">
        <v>0</v>
      </c>
      <c r="R15" s="164">
        <f t="shared" si="0"/>
        <v>0.8</v>
      </c>
      <c r="S15" s="223">
        <f t="shared" si="1"/>
        <v>0.10272342857142858</v>
      </c>
      <c r="T15" s="169">
        <f t="shared" si="2"/>
        <v>0.7296285714285714</v>
      </c>
      <c r="U15" s="169">
        <f t="shared" si="3"/>
        <v>0.62690514285714294</v>
      </c>
      <c r="V15" s="170">
        <f t="shared" si="4"/>
        <v>0.12414285714285714</v>
      </c>
      <c r="W15" s="171">
        <v>1</v>
      </c>
      <c r="X15" s="172">
        <v>1</v>
      </c>
      <c r="Y15" s="173">
        <v>9</v>
      </c>
      <c r="Z15" s="224">
        <f t="shared" si="5"/>
        <v>7.380957043552276</v>
      </c>
      <c r="AA15" s="175">
        <f t="shared" si="6"/>
        <v>0.4126139566637288</v>
      </c>
      <c r="AB15" s="127">
        <f t="shared" si="7"/>
        <v>3.6666666666666665</v>
      </c>
      <c r="AC15" s="128">
        <v>1</v>
      </c>
    </row>
    <row r="16" spans="1:37" x14ac:dyDescent="0.3">
      <c r="A16" s="422"/>
      <c r="B16" s="422"/>
      <c r="C16" s="422"/>
      <c r="D16" s="422"/>
      <c r="E16" s="422"/>
      <c r="F16" s="422"/>
      <c r="G16" s="422"/>
      <c r="H16" s="422"/>
      <c r="I16" s="422"/>
      <c r="J16" s="422"/>
      <c r="K16" s="422"/>
      <c r="M16" s="226" t="s">
        <v>116</v>
      </c>
      <c r="N16" s="181">
        <v>0.2</v>
      </c>
      <c r="O16" s="138">
        <v>0.1</v>
      </c>
      <c r="P16" s="138">
        <v>0.7</v>
      </c>
      <c r="Q16" s="138">
        <v>0</v>
      </c>
      <c r="R16" s="180">
        <f t="shared" si="0"/>
        <v>0.7</v>
      </c>
      <c r="S16" s="206">
        <f t="shared" si="1"/>
        <v>0.13797999999999999</v>
      </c>
      <c r="T16" s="184">
        <f t="shared" si="2"/>
        <v>0.7604062857142857</v>
      </c>
      <c r="U16" s="184">
        <f t="shared" si="3"/>
        <v>0.62242628571428571</v>
      </c>
      <c r="V16" s="185">
        <f t="shared" si="4"/>
        <v>0.12173942857142854</v>
      </c>
      <c r="W16" s="186">
        <v>2</v>
      </c>
      <c r="X16" s="187">
        <v>2</v>
      </c>
      <c r="Y16" s="188">
        <v>8</v>
      </c>
      <c r="Z16" s="207">
        <f t="shared" si="5"/>
        <v>7.657956472123705</v>
      </c>
      <c r="AA16" s="190">
        <f t="shared" si="6"/>
        <v>0.40342151230609891</v>
      </c>
      <c r="AB16" s="127">
        <f t="shared" si="7"/>
        <v>4</v>
      </c>
      <c r="AC16" s="128">
        <v>2</v>
      </c>
    </row>
    <row r="17" spans="1:30" x14ac:dyDescent="0.3">
      <c r="A17" s="420" t="s">
        <v>232</v>
      </c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M17" s="226" t="s">
        <v>117</v>
      </c>
      <c r="N17" s="181">
        <v>0.2</v>
      </c>
      <c r="O17" s="138">
        <v>0.2</v>
      </c>
      <c r="P17" s="138">
        <v>0.6</v>
      </c>
      <c r="Q17" s="138">
        <v>0</v>
      </c>
      <c r="R17" s="180">
        <f t="shared" si="0"/>
        <v>0.6</v>
      </c>
      <c r="S17" s="206">
        <f t="shared" si="1"/>
        <v>0.17323657142857143</v>
      </c>
      <c r="T17" s="184">
        <f t="shared" si="2"/>
        <v>0.79118400000000011</v>
      </c>
      <c r="U17" s="184">
        <f t="shared" si="3"/>
        <v>0.61794742857142859</v>
      </c>
      <c r="V17" s="185">
        <f t="shared" si="4"/>
        <v>0.11933599999999997</v>
      </c>
      <c r="W17" s="186">
        <v>3</v>
      </c>
      <c r="X17" s="187">
        <v>3</v>
      </c>
      <c r="Y17" s="188">
        <v>7</v>
      </c>
      <c r="Z17" s="207">
        <f t="shared" si="5"/>
        <v>7.9349559006951349</v>
      </c>
      <c r="AA17" s="190">
        <f t="shared" si="6"/>
        <v>0.39422906794846913</v>
      </c>
      <c r="AB17" s="127">
        <f t="shared" si="7"/>
        <v>4.333333333333333</v>
      </c>
      <c r="AC17" s="128">
        <v>3</v>
      </c>
    </row>
    <row r="18" spans="1:30" x14ac:dyDescent="0.3">
      <c r="A18" s="420"/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M18" s="226" t="s">
        <v>118</v>
      </c>
      <c r="N18" s="181">
        <v>0.2</v>
      </c>
      <c r="O18" s="138">
        <v>0.3</v>
      </c>
      <c r="P18" s="138">
        <v>0.5</v>
      </c>
      <c r="Q18" s="138">
        <v>0</v>
      </c>
      <c r="R18" s="180">
        <f t="shared" si="0"/>
        <v>0.5</v>
      </c>
      <c r="S18" s="206">
        <f t="shared" si="1"/>
        <v>0.20849314285714285</v>
      </c>
      <c r="T18" s="184">
        <f t="shared" si="2"/>
        <v>0.8219617142857143</v>
      </c>
      <c r="U18" s="184">
        <f t="shared" si="3"/>
        <v>0.61346857142857147</v>
      </c>
      <c r="V18" s="185">
        <f t="shared" si="4"/>
        <v>0.11693257142857141</v>
      </c>
      <c r="W18" s="186">
        <v>4</v>
      </c>
      <c r="X18" s="187">
        <v>4</v>
      </c>
      <c r="Y18" s="188">
        <v>6</v>
      </c>
      <c r="Z18" s="207">
        <f t="shared" si="5"/>
        <v>8.2119553292665621</v>
      </c>
      <c r="AA18" s="190">
        <f t="shared" si="6"/>
        <v>0.38503662359083929</v>
      </c>
      <c r="AB18" s="127">
        <f t="shared" si="7"/>
        <v>4.666666666666667</v>
      </c>
      <c r="AC18" s="128">
        <v>4</v>
      </c>
    </row>
    <row r="19" spans="1:30" x14ac:dyDescent="0.3">
      <c r="A19" s="421" t="s">
        <v>233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M19" s="226" t="s">
        <v>64</v>
      </c>
      <c r="N19" s="181">
        <v>0.2</v>
      </c>
      <c r="O19" s="138">
        <v>0.4</v>
      </c>
      <c r="P19" s="138">
        <v>0.4</v>
      </c>
      <c r="Q19" s="138">
        <v>0</v>
      </c>
      <c r="R19" s="180">
        <f t="shared" si="0"/>
        <v>0.4</v>
      </c>
      <c r="S19" s="206">
        <f t="shared" si="1"/>
        <v>0.24374971428571429</v>
      </c>
      <c r="T19" s="184">
        <f t="shared" si="2"/>
        <v>0.8527394285714287</v>
      </c>
      <c r="U19" s="184">
        <f t="shared" si="3"/>
        <v>0.60898971428571436</v>
      </c>
      <c r="V19" s="185">
        <f t="shared" si="4"/>
        <v>0.11452914285714286</v>
      </c>
      <c r="W19" s="186">
        <v>6</v>
      </c>
      <c r="X19" s="187">
        <v>5</v>
      </c>
      <c r="Y19" s="188">
        <v>5</v>
      </c>
      <c r="Z19" s="207">
        <f t="shared" si="5"/>
        <v>8.4889547578379929</v>
      </c>
      <c r="AA19" s="190">
        <f t="shared" si="6"/>
        <v>0.37584417923320945</v>
      </c>
      <c r="AB19" s="127">
        <f t="shared" si="7"/>
        <v>5.333333333333333</v>
      </c>
      <c r="AC19" s="128">
        <v>5</v>
      </c>
    </row>
    <row r="20" spans="1:30" x14ac:dyDescent="0.3">
      <c r="A20" s="421"/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M20" s="226" t="s">
        <v>91</v>
      </c>
      <c r="N20" s="181">
        <v>0.2</v>
      </c>
      <c r="O20" s="138">
        <v>0.5</v>
      </c>
      <c r="P20" s="138">
        <v>0.3</v>
      </c>
      <c r="Q20" s="138">
        <v>0</v>
      </c>
      <c r="R20" s="180">
        <f t="shared" si="0"/>
        <v>0.3</v>
      </c>
      <c r="S20" s="206">
        <f t="shared" si="1"/>
        <v>0.27900628571428571</v>
      </c>
      <c r="T20" s="184">
        <f t="shared" si="2"/>
        <v>0.88351714285714289</v>
      </c>
      <c r="U20" s="184">
        <f t="shared" si="3"/>
        <v>0.60451085714285713</v>
      </c>
      <c r="V20" s="185">
        <f t="shared" si="4"/>
        <v>0.11212571428571426</v>
      </c>
      <c r="W20" s="186">
        <v>7</v>
      </c>
      <c r="X20" s="187">
        <v>6</v>
      </c>
      <c r="Y20" s="188">
        <v>4</v>
      </c>
      <c r="Z20" s="207">
        <f t="shared" si="5"/>
        <v>8.7659541864094201</v>
      </c>
      <c r="AA20" s="190">
        <f t="shared" si="6"/>
        <v>0.36665173487557962</v>
      </c>
      <c r="AB20" s="127">
        <f t="shared" si="7"/>
        <v>5.666666666666667</v>
      </c>
      <c r="AC20" s="128">
        <v>6</v>
      </c>
    </row>
    <row r="21" spans="1:30" ht="16" thickBot="1" x14ac:dyDescent="0.35">
      <c r="L21" s="123"/>
      <c r="M21" s="228" t="s">
        <v>119</v>
      </c>
      <c r="N21" s="229">
        <v>0.2</v>
      </c>
      <c r="O21" s="230">
        <v>0.6</v>
      </c>
      <c r="P21" s="230">
        <v>0.2</v>
      </c>
      <c r="Q21" s="230">
        <v>0</v>
      </c>
      <c r="R21" s="231">
        <f t="shared" si="0"/>
        <v>0.2</v>
      </c>
      <c r="S21" s="232">
        <f t="shared" si="1"/>
        <v>0.31426285714285718</v>
      </c>
      <c r="T21" s="233">
        <f t="shared" si="2"/>
        <v>0.91429485714285719</v>
      </c>
      <c r="U21" s="233">
        <f t="shared" si="3"/>
        <v>0.60003200000000001</v>
      </c>
      <c r="V21" s="234">
        <f t="shared" si="4"/>
        <v>0.1097222857142857</v>
      </c>
      <c r="W21" s="218">
        <v>8</v>
      </c>
      <c r="X21" s="219">
        <v>8</v>
      </c>
      <c r="Y21" s="220">
        <v>3</v>
      </c>
      <c r="Z21" s="235">
        <f t="shared" si="5"/>
        <v>9.0429536149808492</v>
      </c>
      <c r="AA21" s="236">
        <f t="shared" si="6"/>
        <v>0.35745929051794978</v>
      </c>
      <c r="AB21" s="127">
        <f t="shared" si="7"/>
        <v>6.333333333333333</v>
      </c>
      <c r="AC21" s="128">
        <v>7</v>
      </c>
    </row>
    <row r="22" spans="1:30" x14ac:dyDescent="0.3">
      <c r="L22" s="123"/>
      <c r="M22" s="164" t="s">
        <v>115</v>
      </c>
      <c r="N22" s="222">
        <v>0.2</v>
      </c>
      <c r="O22" s="166">
        <v>0.7</v>
      </c>
      <c r="P22" s="166">
        <v>0.1</v>
      </c>
      <c r="Q22" s="166">
        <v>0</v>
      </c>
      <c r="R22" s="164">
        <f t="shared" si="0"/>
        <v>0.1</v>
      </c>
      <c r="S22" s="206">
        <f t="shared" si="1"/>
        <v>0.34951942857142859</v>
      </c>
      <c r="T22" s="184">
        <f t="shared" si="2"/>
        <v>0.94507257142857137</v>
      </c>
      <c r="U22" s="213">
        <f t="shared" si="3"/>
        <v>0.59555314285714278</v>
      </c>
      <c r="V22" s="185">
        <f t="shared" si="4"/>
        <v>0.1073188571428571</v>
      </c>
      <c r="W22" s="171">
        <v>10</v>
      </c>
      <c r="X22" s="172">
        <v>9</v>
      </c>
      <c r="Y22" s="173">
        <v>2</v>
      </c>
      <c r="Z22" s="224">
        <f t="shared" si="5"/>
        <v>9.3199530435522764</v>
      </c>
      <c r="AA22" s="175">
        <f t="shared" si="6"/>
        <v>0.34826684616031994</v>
      </c>
      <c r="AB22" s="127">
        <f t="shared" si="7"/>
        <v>7</v>
      </c>
      <c r="AC22" s="128">
        <v>8</v>
      </c>
      <c r="AD22" s="128"/>
    </row>
    <row r="23" spans="1:30" x14ac:dyDescent="0.3">
      <c r="L23" s="123"/>
      <c r="M23" s="180" t="s">
        <v>127</v>
      </c>
      <c r="N23" s="181">
        <v>0.2</v>
      </c>
      <c r="O23" s="138">
        <v>0</v>
      </c>
      <c r="P23" s="138">
        <v>0.7</v>
      </c>
      <c r="Q23" s="138">
        <v>0.1</v>
      </c>
      <c r="R23" s="180">
        <f t="shared" si="0"/>
        <v>0.79999999999999993</v>
      </c>
      <c r="S23" s="206">
        <f t="shared" si="1"/>
        <v>0.10763142857142857</v>
      </c>
      <c r="T23" s="184">
        <f t="shared" si="2"/>
        <v>0.74967257142857135</v>
      </c>
      <c r="U23" s="184">
        <f t="shared" si="3"/>
        <v>0.61123885714285708</v>
      </c>
      <c r="V23" s="185">
        <f t="shared" si="4"/>
        <v>0.11061542857142855</v>
      </c>
      <c r="W23" s="186">
        <v>5</v>
      </c>
      <c r="X23" s="187">
        <v>7</v>
      </c>
      <c r="Y23" s="188">
        <v>9</v>
      </c>
      <c r="Z23" s="207">
        <f t="shared" si="5"/>
        <v>7.561353043552276</v>
      </c>
      <c r="AA23" s="190">
        <f t="shared" si="6"/>
        <v>0.39010713872869818</v>
      </c>
      <c r="AB23" s="127">
        <f t="shared" si="7"/>
        <v>7</v>
      </c>
      <c r="AC23" s="128">
        <v>8</v>
      </c>
      <c r="AD23" s="225"/>
    </row>
    <row r="24" spans="1:30" x14ac:dyDescent="0.3">
      <c r="L24" s="123"/>
      <c r="M24" s="180" t="s">
        <v>55</v>
      </c>
      <c r="N24" s="181">
        <v>0.2</v>
      </c>
      <c r="O24" s="138">
        <v>0</v>
      </c>
      <c r="P24" s="138">
        <v>0.6</v>
      </c>
      <c r="Q24" s="138">
        <v>0.2</v>
      </c>
      <c r="R24" s="180">
        <f t="shared" si="0"/>
        <v>0.8</v>
      </c>
      <c r="S24" s="206">
        <f t="shared" si="1"/>
        <v>0.11253942857142857</v>
      </c>
      <c r="T24" s="184">
        <f t="shared" si="2"/>
        <v>0.76971657142857142</v>
      </c>
      <c r="U24" s="213">
        <f t="shared" si="3"/>
        <v>0.59557257142857145</v>
      </c>
      <c r="V24" s="185">
        <f t="shared" si="4"/>
        <v>9.708799999999998E-2</v>
      </c>
      <c r="W24" s="186">
        <v>9</v>
      </c>
      <c r="X24" s="187">
        <v>11</v>
      </c>
      <c r="Y24" s="188">
        <v>9</v>
      </c>
      <c r="Z24" s="207">
        <f t="shared" si="5"/>
        <v>7.741749043552276</v>
      </c>
      <c r="AA24" s="190">
        <f t="shared" si="6"/>
        <v>0.36760032079366767</v>
      </c>
      <c r="AB24" s="127">
        <f t="shared" si="7"/>
        <v>9.6666666666666661</v>
      </c>
      <c r="AD24" s="225"/>
    </row>
    <row r="25" spans="1:30" x14ac:dyDescent="0.3">
      <c r="M25" s="180" t="s">
        <v>128</v>
      </c>
      <c r="N25" s="181">
        <v>0.2</v>
      </c>
      <c r="O25" s="138">
        <v>0</v>
      </c>
      <c r="P25" s="138">
        <v>0.5</v>
      </c>
      <c r="Q25" s="138">
        <v>0.3</v>
      </c>
      <c r="R25" s="180">
        <f t="shared" si="0"/>
        <v>0.8</v>
      </c>
      <c r="S25" s="206">
        <f t="shared" si="1"/>
        <v>0.11744742857142856</v>
      </c>
      <c r="T25" s="184">
        <f t="shared" si="2"/>
        <v>0.78976057142857148</v>
      </c>
      <c r="U25" s="213">
        <f t="shared" si="3"/>
        <v>0.57990628571428571</v>
      </c>
      <c r="V25" s="185">
        <f t="shared" si="4"/>
        <v>8.3560571428571415E-2</v>
      </c>
      <c r="W25" s="186">
        <v>13</v>
      </c>
      <c r="X25" s="187">
        <v>14</v>
      </c>
      <c r="Y25" s="188">
        <v>9</v>
      </c>
      <c r="Z25" s="207">
        <f t="shared" si="5"/>
        <v>7.9221450435522769</v>
      </c>
      <c r="AA25" s="190">
        <f t="shared" si="6"/>
        <v>0.34509350285863716</v>
      </c>
      <c r="AB25" s="127">
        <f t="shared" si="7"/>
        <v>12</v>
      </c>
      <c r="AD25" s="225"/>
    </row>
    <row r="26" spans="1:30" x14ac:dyDescent="0.3">
      <c r="M26" s="180" t="s">
        <v>45</v>
      </c>
      <c r="N26" s="181">
        <v>0.2</v>
      </c>
      <c r="O26" s="138">
        <v>0</v>
      </c>
      <c r="P26" s="138">
        <v>0.4</v>
      </c>
      <c r="Q26" s="138">
        <v>0.4</v>
      </c>
      <c r="R26" s="180">
        <f t="shared" si="0"/>
        <v>0.8</v>
      </c>
      <c r="S26" s="206">
        <f t="shared" si="1"/>
        <v>0.12235542857142857</v>
      </c>
      <c r="T26" s="184">
        <f t="shared" si="2"/>
        <v>0.80980457142857143</v>
      </c>
      <c r="U26" s="184">
        <f t="shared" si="3"/>
        <v>0.56424000000000007</v>
      </c>
      <c r="V26" s="185">
        <f t="shared" si="4"/>
        <v>7.0033142857142863E-2</v>
      </c>
      <c r="W26" s="186"/>
      <c r="X26" s="187"/>
      <c r="Y26" s="188"/>
      <c r="Z26" s="207">
        <f t="shared" si="5"/>
        <v>8.1025410435522769</v>
      </c>
      <c r="AA26" s="190">
        <f t="shared" si="6"/>
        <v>0.32258668492360654</v>
      </c>
      <c r="AD26" s="225"/>
    </row>
    <row r="27" spans="1:30" x14ac:dyDescent="0.3">
      <c r="M27" s="180" t="s">
        <v>129</v>
      </c>
      <c r="N27" s="181">
        <v>0.2</v>
      </c>
      <c r="O27" s="138">
        <v>0</v>
      </c>
      <c r="P27" s="138">
        <v>0.3</v>
      </c>
      <c r="Q27" s="138">
        <v>0.5</v>
      </c>
      <c r="R27" s="180">
        <f t="shared" si="0"/>
        <v>0.8</v>
      </c>
      <c r="S27" s="206">
        <f t="shared" si="1"/>
        <v>0.12726342857142856</v>
      </c>
      <c r="T27" s="184">
        <f t="shared" si="2"/>
        <v>0.82984857142857149</v>
      </c>
      <c r="U27" s="184">
        <f t="shared" si="3"/>
        <v>0.54857371428571433</v>
      </c>
      <c r="V27" s="185">
        <f t="shared" si="4"/>
        <v>5.6505714285714277E-2</v>
      </c>
      <c r="W27" s="186"/>
      <c r="X27" s="187"/>
      <c r="Y27" s="188"/>
      <c r="Z27" s="207">
        <f t="shared" si="5"/>
        <v>8.2829370435522769</v>
      </c>
      <c r="AA27" s="190">
        <f t="shared" si="6"/>
        <v>0.30007986698857597</v>
      </c>
      <c r="AD27" s="225"/>
    </row>
    <row r="28" spans="1:30" x14ac:dyDescent="0.3">
      <c r="L28" s="123"/>
      <c r="M28" s="180" t="s">
        <v>130</v>
      </c>
      <c r="N28" s="181">
        <v>0.2</v>
      </c>
      <c r="O28" s="138">
        <v>0</v>
      </c>
      <c r="P28" s="138">
        <v>0.2</v>
      </c>
      <c r="Q28" s="138">
        <v>0.6</v>
      </c>
      <c r="R28" s="180">
        <f t="shared" si="0"/>
        <v>0.8</v>
      </c>
      <c r="S28" s="206">
        <f t="shared" si="1"/>
        <v>0.13217142857142855</v>
      </c>
      <c r="T28" s="184">
        <f t="shared" si="2"/>
        <v>0.84989257142857144</v>
      </c>
      <c r="U28" s="184">
        <f t="shared" si="3"/>
        <v>0.53290742857142859</v>
      </c>
      <c r="V28" s="185">
        <f t="shared" si="4"/>
        <v>4.2978285714285712E-2</v>
      </c>
      <c r="W28" s="186"/>
      <c r="X28" s="187"/>
      <c r="Y28" s="188"/>
      <c r="Z28" s="207">
        <f t="shared" si="5"/>
        <v>8.4633330435522769</v>
      </c>
      <c r="AA28" s="190">
        <f t="shared" si="6"/>
        <v>0.27757304905354541</v>
      </c>
      <c r="AD28" s="225"/>
    </row>
    <row r="29" spans="1:30" x14ac:dyDescent="0.3">
      <c r="M29" s="180" t="s">
        <v>131</v>
      </c>
      <c r="N29" s="181">
        <v>0.2</v>
      </c>
      <c r="O29" s="138">
        <v>0</v>
      </c>
      <c r="P29" s="138">
        <v>0.1</v>
      </c>
      <c r="Q29" s="138">
        <v>0.7</v>
      </c>
      <c r="R29" s="180">
        <f t="shared" si="0"/>
        <v>0.79999999999999993</v>
      </c>
      <c r="S29" s="206">
        <f t="shared" si="1"/>
        <v>0.13707942857142855</v>
      </c>
      <c r="T29" s="184">
        <f t="shared" si="2"/>
        <v>0.8699365714285715</v>
      </c>
      <c r="U29" s="184">
        <f t="shared" si="3"/>
        <v>0.51724114285714284</v>
      </c>
      <c r="V29" s="185">
        <f t="shared" si="4"/>
        <v>2.945085714285714E-2</v>
      </c>
      <c r="W29" s="186"/>
      <c r="X29" s="187"/>
      <c r="Y29" s="188"/>
      <c r="Z29" s="207">
        <f t="shared" si="5"/>
        <v>8.6437290435522769</v>
      </c>
      <c r="AA29" s="190">
        <f t="shared" si="6"/>
        <v>0.2550662311185149</v>
      </c>
    </row>
    <row r="30" spans="1:30" x14ac:dyDescent="0.3">
      <c r="M30" s="180" t="s">
        <v>132</v>
      </c>
      <c r="N30" s="181">
        <v>0.2</v>
      </c>
      <c r="O30" s="138">
        <v>0.1</v>
      </c>
      <c r="P30" s="138">
        <v>0.1</v>
      </c>
      <c r="Q30" s="138">
        <v>0.6</v>
      </c>
      <c r="R30" s="180">
        <f t="shared" si="0"/>
        <v>0.7</v>
      </c>
      <c r="S30" s="206">
        <f t="shared" si="1"/>
        <v>0.16742799999999999</v>
      </c>
      <c r="T30" s="184">
        <f t="shared" si="2"/>
        <v>0.88067028571428585</v>
      </c>
      <c r="U30" s="184">
        <f t="shared" si="3"/>
        <v>0.52842857142857147</v>
      </c>
      <c r="V30" s="185">
        <f t="shared" si="4"/>
        <v>4.0574857142857142E-2</v>
      </c>
      <c r="W30" s="186"/>
      <c r="X30" s="187"/>
      <c r="Y30" s="188"/>
      <c r="Z30" s="207">
        <f t="shared" si="5"/>
        <v>8.7403324721237077</v>
      </c>
      <c r="AA30" s="190">
        <f t="shared" si="6"/>
        <v>0.26838060469591563</v>
      </c>
    </row>
    <row r="31" spans="1:30" x14ac:dyDescent="0.3">
      <c r="M31" s="180" t="s">
        <v>133</v>
      </c>
      <c r="N31" s="181">
        <v>0.2</v>
      </c>
      <c r="O31" s="138">
        <v>0.15</v>
      </c>
      <c r="P31" s="138">
        <v>0.15</v>
      </c>
      <c r="Q31" s="138">
        <v>0.5</v>
      </c>
      <c r="R31" s="180">
        <f t="shared" si="0"/>
        <v>0.65</v>
      </c>
      <c r="S31" s="206">
        <f t="shared" si="1"/>
        <v>0.18014828571428571</v>
      </c>
      <c r="T31" s="184">
        <f t="shared" si="2"/>
        <v>0.87601514285714299</v>
      </c>
      <c r="U31" s="184">
        <f t="shared" si="3"/>
        <v>0.54185542857142854</v>
      </c>
      <c r="V31" s="185">
        <f t="shared" si="4"/>
        <v>5.2900571428571422E-2</v>
      </c>
      <c r="W31" s="186"/>
      <c r="X31" s="187"/>
      <c r="Y31" s="188"/>
      <c r="Z31" s="207">
        <f t="shared" si="5"/>
        <v>8.6984361864094204</v>
      </c>
      <c r="AA31" s="190">
        <f t="shared" si="6"/>
        <v>0.28629120045213124</v>
      </c>
    </row>
    <row r="32" spans="1:30" x14ac:dyDescent="0.3">
      <c r="M32" s="180" t="s">
        <v>134</v>
      </c>
      <c r="N32" s="181">
        <v>0.2</v>
      </c>
      <c r="O32" s="138">
        <v>0.2</v>
      </c>
      <c r="P32" s="138">
        <v>0.2</v>
      </c>
      <c r="Q32" s="138">
        <v>0.4</v>
      </c>
      <c r="R32" s="180">
        <f t="shared" si="0"/>
        <v>0.60000000000000009</v>
      </c>
      <c r="S32" s="206">
        <f t="shared" si="1"/>
        <v>0.19286857142857144</v>
      </c>
      <c r="T32" s="184">
        <f t="shared" si="2"/>
        <v>0.87136000000000013</v>
      </c>
      <c r="U32" s="184">
        <f t="shared" si="3"/>
        <v>0.55528228571428584</v>
      </c>
      <c r="V32" s="185">
        <f t="shared" si="4"/>
        <v>6.5226285714285723E-2</v>
      </c>
      <c r="W32" s="186"/>
      <c r="X32" s="187"/>
      <c r="Y32" s="188"/>
      <c r="Z32" s="207">
        <f t="shared" si="5"/>
        <v>8.6565399006951349</v>
      </c>
      <c r="AA32" s="190">
        <f t="shared" si="6"/>
        <v>0.30420179620834692</v>
      </c>
    </row>
    <row r="33" spans="13:28" x14ac:dyDescent="0.3">
      <c r="M33" s="180" t="s">
        <v>135</v>
      </c>
      <c r="N33" s="181">
        <v>0.2</v>
      </c>
      <c r="O33" s="138">
        <v>0.25</v>
      </c>
      <c r="P33" s="138">
        <v>0.25</v>
      </c>
      <c r="Q33" s="138">
        <v>0.3</v>
      </c>
      <c r="R33" s="180">
        <f t="shared" si="0"/>
        <v>0.55000000000000004</v>
      </c>
      <c r="S33" s="206">
        <f t="shared" si="1"/>
        <v>0.20558885714285713</v>
      </c>
      <c r="T33" s="184">
        <f t="shared" si="2"/>
        <v>0.86670485714285717</v>
      </c>
      <c r="U33" s="213">
        <f t="shared" si="3"/>
        <v>0.5687091428571428</v>
      </c>
      <c r="V33" s="185">
        <f t="shared" si="4"/>
        <v>7.7551999999999982E-2</v>
      </c>
      <c r="W33" s="186">
        <v>15</v>
      </c>
      <c r="X33" s="187"/>
      <c r="Y33" s="188"/>
      <c r="Z33" s="207">
        <f t="shared" si="5"/>
        <v>8.6146436149808494</v>
      </c>
      <c r="AA33" s="190">
        <f t="shared" si="6"/>
        <v>0.32211239196456254</v>
      </c>
    </row>
    <row r="34" spans="13:28" ht="16" thickBot="1" x14ac:dyDescent="0.35">
      <c r="M34" s="231" t="s">
        <v>136</v>
      </c>
      <c r="N34" s="229">
        <v>0.2</v>
      </c>
      <c r="O34" s="230">
        <v>0.3</v>
      </c>
      <c r="P34" s="230">
        <v>0.3</v>
      </c>
      <c r="Q34" s="230">
        <v>0.2</v>
      </c>
      <c r="R34" s="231">
        <f t="shared" si="0"/>
        <v>0.5</v>
      </c>
      <c r="S34" s="232">
        <f t="shared" si="1"/>
        <v>0.21830914285714287</v>
      </c>
      <c r="T34" s="233">
        <f t="shared" si="2"/>
        <v>0.86204971428571431</v>
      </c>
      <c r="U34" s="233">
        <f t="shared" si="3"/>
        <v>0.58213599999999999</v>
      </c>
      <c r="V34" s="234">
        <f t="shared" si="4"/>
        <v>8.9877714285714255E-2</v>
      </c>
      <c r="W34" s="218">
        <v>12</v>
      </c>
      <c r="X34" s="237">
        <v>13</v>
      </c>
      <c r="Y34" s="238">
        <v>6</v>
      </c>
      <c r="Z34" s="235">
        <f t="shared" si="5"/>
        <v>8.5727473292665621</v>
      </c>
      <c r="AA34" s="236">
        <f t="shared" si="6"/>
        <v>0.3400229877207781</v>
      </c>
      <c r="AB34" s="127">
        <f t="shared" ref="AB34" si="8">(SUM(W34:Y34))/3</f>
        <v>10.333333333333334</v>
      </c>
    </row>
    <row r="35" spans="13:28" x14ac:dyDescent="0.3">
      <c r="M35" s="239" t="s">
        <v>142</v>
      </c>
      <c r="N35" s="239"/>
      <c r="O35" s="239"/>
      <c r="P35" s="239"/>
      <c r="Q35" s="239"/>
      <c r="R35" s="239"/>
      <c r="S35" s="227"/>
      <c r="T35" s="227"/>
      <c r="U35" s="227"/>
      <c r="V35" s="227"/>
      <c r="W35" s="227"/>
      <c r="X35" s="227"/>
      <c r="Y35" s="227"/>
      <c r="Z35" s="239"/>
      <c r="AA35" s="239"/>
    </row>
    <row r="36" spans="13:28" x14ac:dyDescent="0.3">
      <c r="M36" s="125" t="s">
        <v>162</v>
      </c>
      <c r="N36" s="125"/>
      <c r="O36" s="125"/>
      <c r="P36" s="125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</row>
    <row r="37" spans="13:28" x14ac:dyDescent="0.3">
      <c r="M37" s="123" t="s">
        <v>160</v>
      </c>
      <c r="N37" s="123"/>
      <c r="O37" s="123"/>
      <c r="P37" s="123"/>
      <c r="Q37" s="125"/>
      <c r="R37" s="125"/>
      <c r="S37" s="125"/>
      <c r="T37" s="125"/>
      <c r="U37" s="124"/>
      <c r="Z37" s="125"/>
      <c r="AA37" s="125"/>
    </row>
    <row r="38" spans="13:28" x14ac:dyDescent="0.3">
      <c r="M38" s="227" t="s">
        <v>161</v>
      </c>
      <c r="Q38" s="123"/>
      <c r="R38" s="123"/>
      <c r="S38" s="123"/>
      <c r="T38" s="123"/>
      <c r="V38" s="123"/>
      <c r="W38" s="123"/>
      <c r="X38" s="123"/>
      <c r="Y38" s="123"/>
      <c r="Z38" s="123"/>
      <c r="AA38" s="123"/>
    </row>
    <row r="39" spans="13:28" x14ac:dyDescent="0.3">
      <c r="M39" s="122" t="s">
        <v>191</v>
      </c>
      <c r="T39" s="126"/>
      <c r="U39" s="240"/>
      <c r="V39" s="241"/>
    </row>
    <row r="40" spans="13:28" ht="16.7" x14ac:dyDescent="0.3">
      <c r="M40" s="307" t="s">
        <v>192</v>
      </c>
      <c r="N40" s="307"/>
      <c r="O40" s="307"/>
      <c r="P40" s="307"/>
      <c r="T40" s="126"/>
      <c r="U40" s="240"/>
      <c r="V40" s="241"/>
      <c r="AA40" s="240"/>
    </row>
    <row r="93" spans="30:30" x14ac:dyDescent="0.3">
      <c r="AD93" s="128"/>
    </row>
    <row r="94" spans="30:30" x14ac:dyDescent="0.3">
      <c r="AD94" s="225"/>
    </row>
    <row r="95" spans="30:30" x14ac:dyDescent="0.3">
      <c r="AD95" s="225"/>
    </row>
    <row r="96" spans="30:30" x14ac:dyDescent="0.3">
      <c r="AD96" s="225"/>
    </row>
    <row r="97" spans="30:30" x14ac:dyDescent="0.3">
      <c r="AD97" s="225"/>
    </row>
    <row r="98" spans="30:30" x14ac:dyDescent="0.3">
      <c r="AD98" s="225"/>
    </row>
    <row r="99" spans="30:30" x14ac:dyDescent="0.3">
      <c r="AD99" s="225"/>
    </row>
  </sheetData>
  <mergeCells count="26">
    <mergeCell ref="A17:K18"/>
    <mergeCell ref="A19:K20"/>
    <mergeCell ref="A15:K16"/>
    <mergeCell ref="J5:K5"/>
    <mergeCell ref="F5:G5"/>
    <mergeCell ref="H5:I5"/>
    <mergeCell ref="D5:E5"/>
    <mergeCell ref="H14:I14"/>
    <mergeCell ref="D14:E14"/>
    <mergeCell ref="B5:C5"/>
    <mergeCell ref="AE3:AE5"/>
    <mergeCell ref="AI3:AK3"/>
    <mergeCell ref="AF3:AH3"/>
    <mergeCell ref="AH4:AH5"/>
    <mergeCell ref="AI4:AI5"/>
    <mergeCell ref="AJ4:AJ5"/>
    <mergeCell ref="AK4:AK5"/>
    <mergeCell ref="AF4:AF5"/>
    <mergeCell ref="AG4:AG5"/>
    <mergeCell ref="Z3:Z5"/>
    <mergeCell ref="AA3:AA5"/>
    <mergeCell ref="M3:M5"/>
    <mergeCell ref="N3:Q4"/>
    <mergeCell ref="R3:R5"/>
    <mergeCell ref="S3:V4"/>
    <mergeCell ref="W3:Y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C83"/>
  <sheetViews>
    <sheetView topLeftCell="BU1" zoomScaleNormal="100" workbookViewId="0">
      <selection activeCell="CE29" sqref="CE29"/>
    </sheetView>
  </sheetViews>
  <sheetFormatPr defaultColWidth="9.109375" defaultRowHeight="15.35" x14ac:dyDescent="0.3"/>
  <cols>
    <col min="1" max="1" width="4.6640625" style="50" customWidth="1"/>
    <col min="2" max="2" width="4.6640625" style="35" customWidth="1"/>
    <col min="3" max="3" width="7.109375" style="35" customWidth="1"/>
    <col min="4" max="4" width="7.44140625" style="35" bestFit="1" customWidth="1"/>
    <col min="5" max="5" width="9.6640625" style="35" customWidth="1"/>
    <col min="6" max="6" width="6.44140625" style="35" customWidth="1"/>
    <col min="7" max="19" width="6.44140625" style="35" bestFit="1" customWidth="1"/>
    <col min="20" max="26" width="6.44140625" style="16" bestFit="1" customWidth="1"/>
    <col min="27" max="27" width="6.44140625" style="16" customWidth="1"/>
    <col min="28" max="40" width="6.44140625" style="16" bestFit="1" customWidth="1"/>
    <col min="41" max="41" width="6.109375" style="100" bestFit="1" customWidth="1"/>
    <col min="42" max="42" width="6.33203125" style="100" customWidth="1"/>
    <col min="43" max="43" width="6.33203125" style="100" bestFit="1" customWidth="1"/>
    <col min="44" max="44" width="4.5546875" style="100" customWidth="1"/>
    <col min="45" max="45" width="4.6640625" style="35" customWidth="1"/>
    <col min="46" max="46" width="5.88671875" style="100" customWidth="1"/>
    <col min="47" max="48" width="5.88671875" style="100" bestFit="1" customWidth="1"/>
    <col min="49" max="55" width="5.44140625" style="100" bestFit="1" customWidth="1"/>
    <col min="56" max="81" width="6.44140625" style="100" bestFit="1" customWidth="1"/>
    <col min="82" max="16384" width="9.109375" style="100"/>
  </cols>
  <sheetData>
    <row r="1" spans="1:81" x14ac:dyDescent="0.3">
      <c r="A1" s="57" t="s">
        <v>283</v>
      </c>
      <c r="O1" s="11"/>
      <c r="P1" s="72"/>
      <c r="R1" s="73"/>
      <c r="T1" s="70"/>
      <c r="Y1" s="333"/>
      <c r="Z1" s="334"/>
      <c r="AA1" s="334"/>
      <c r="AB1" s="333"/>
      <c r="AC1" s="35"/>
      <c r="AH1" s="430" t="s">
        <v>235</v>
      </c>
      <c r="AI1" s="430"/>
      <c r="AJ1" s="430"/>
      <c r="AK1" s="430" t="s">
        <v>86</v>
      </c>
      <c r="AL1" s="430"/>
      <c r="AT1" s="334"/>
      <c r="AX1" s="35"/>
    </row>
    <row r="2" spans="1:81" x14ac:dyDescent="0.3">
      <c r="A2" s="10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72"/>
      <c r="R2" s="73"/>
      <c r="T2" s="35"/>
      <c r="U2" s="35"/>
      <c r="W2" s="100"/>
      <c r="X2" s="100"/>
      <c r="Y2" s="100"/>
      <c r="Z2" s="100"/>
      <c r="AA2" s="41" t="s">
        <v>236</v>
      </c>
      <c r="AB2" s="16" t="s">
        <v>237</v>
      </c>
      <c r="AC2" s="35" t="s">
        <v>238</v>
      </c>
      <c r="AD2" s="35" t="s">
        <v>239</v>
      </c>
      <c r="AE2" s="35"/>
      <c r="AF2" s="35"/>
      <c r="AG2" s="41" t="s">
        <v>81</v>
      </c>
      <c r="AH2" s="35" t="s">
        <v>238</v>
      </c>
      <c r="AI2" s="35" t="s">
        <v>239</v>
      </c>
      <c r="AJ2" s="35" t="s">
        <v>240</v>
      </c>
      <c r="AK2" s="35" t="s">
        <v>239</v>
      </c>
      <c r="AL2" s="35" t="s">
        <v>240</v>
      </c>
      <c r="AM2" s="16" t="s">
        <v>241</v>
      </c>
      <c r="AN2" s="35"/>
      <c r="AO2" s="41" t="s">
        <v>81</v>
      </c>
      <c r="AP2" s="16" t="s">
        <v>237</v>
      </c>
      <c r="AQ2" s="35" t="s">
        <v>238</v>
      </c>
      <c r="AS2" s="11" t="s">
        <v>31</v>
      </c>
      <c r="AT2" s="35">
        <v>0</v>
      </c>
      <c r="AU2" s="35">
        <v>1</v>
      </c>
      <c r="AV2" s="35">
        <v>2</v>
      </c>
      <c r="AW2" s="35">
        <v>3</v>
      </c>
      <c r="AX2" s="13">
        <v>4</v>
      </c>
      <c r="AY2" s="35">
        <v>5</v>
      </c>
      <c r="AZ2" s="35">
        <v>6</v>
      </c>
      <c r="BA2" s="35">
        <v>7</v>
      </c>
      <c r="BB2" s="35">
        <v>8</v>
      </c>
      <c r="BC2" s="35">
        <v>9</v>
      </c>
      <c r="BD2" s="35">
        <v>10</v>
      </c>
      <c r="BE2" s="35">
        <v>11</v>
      </c>
      <c r="BF2" s="35">
        <v>12</v>
      </c>
      <c r="BG2" s="35">
        <v>13</v>
      </c>
      <c r="BH2" s="35">
        <v>14</v>
      </c>
      <c r="BI2" s="35">
        <v>15</v>
      </c>
      <c r="BJ2" s="35">
        <v>16</v>
      </c>
      <c r="BK2" s="35">
        <v>17</v>
      </c>
      <c r="BL2" s="35">
        <v>18</v>
      </c>
      <c r="BM2" s="35">
        <v>19</v>
      </c>
      <c r="BN2" s="35">
        <v>20</v>
      </c>
      <c r="BO2" s="35">
        <v>21</v>
      </c>
      <c r="BP2" s="35">
        <v>22</v>
      </c>
      <c r="BQ2" s="35">
        <v>23</v>
      </c>
      <c r="BR2" s="35">
        <v>24</v>
      </c>
      <c r="BS2" s="35">
        <v>25</v>
      </c>
      <c r="BT2" s="35">
        <v>26</v>
      </c>
      <c r="BU2" s="35">
        <v>27</v>
      </c>
      <c r="BV2" s="35">
        <v>28</v>
      </c>
      <c r="BW2" s="35">
        <v>29</v>
      </c>
      <c r="BX2" s="35">
        <v>30</v>
      </c>
      <c r="BY2" s="35">
        <v>31</v>
      </c>
      <c r="BZ2" s="35">
        <v>32</v>
      </c>
      <c r="CA2" s="35">
        <v>33</v>
      </c>
      <c r="CB2" s="35">
        <v>34</v>
      </c>
      <c r="CC2" s="35">
        <v>35</v>
      </c>
    </row>
    <row r="3" spans="1:81" x14ac:dyDescent="0.3">
      <c r="A3" s="49" t="s">
        <v>214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R3" s="72"/>
      <c r="S3" s="14"/>
      <c r="T3" s="69"/>
      <c r="U3" s="69"/>
      <c r="W3" s="100"/>
      <c r="X3" s="100"/>
      <c r="Y3" s="100"/>
      <c r="Z3" s="100"/>
      <c r="AA3" s="11" t="s">
        <v>242</v>
      </c>
      <c r="AB3" s="42">
        <f>STDEV(AP13:AP17)/SQRT(5)</f>
        <v>2.1251266468862817E-3</v>
      </c>
      <c r="AC3" s="42">
        <f>STDEV(AQ13:AQ17)/SQRT(5)</f>
        <v>1.8763006155731034E-2</v>
      </c>
      <c r="AD3" s="42">
        <f>STDEV(AT13:AT17)/SQRT(5)</f>
        <v>1.7558288699096418E-2</v>
      </c>
      <c r="AE3" s="42"/>
      <c r="AF3" s="42"/>
      <c r="AG3" s="11" t="s">
        <v>242</v>
      </c>
      <c r="AH3" s="28">
        <f t="shared" ref="AH3:AH9" si="0">(AQ3*9)+0.814299900695134</f>
        <v>7.71272275783799</v>
      </c>
      <c r="AI3" s="28">
        <f t="shared" ref="AI3:AI9" si="1">AT3*9</f>
        <v>6.0223371428571433</v>
      </c>
      <c r="AJ3" s="28">
        <f t="shared" ref="AJ3:AJ9" si="2">BH3*9</f>
        <v>0.85031999999999996</v>
      </c>
      <c r="AK3" s="16">
        <v>5</v>
      </c>
      <c r="AL3" s="16">
        <v>1</v>
      </c>
      <c r="AM3" s="16">
        <f>SUM(AK3:AL3)</f>
        <v>6</v>
      </c>
      <c r="AN3" s="42"/>
      <c r="AP3" s="22">
        <f>AVERAGE(AP13:AP17)</f>
        <v>9.7342857142857148E-2</v>
      </c>
      <c r="AQ3" s="22">
        <f>AVERAGE(AQ13:AQ17)</f>
        <v>0.76649142857142849</v>
      </c>
      <c r="AR3" s="35"/>
      <c r="AS3" s="11" t="s">
        <v>242</v>
      </c>
      <c r="AT3" s="22">
        <f>AVERAGE(AT13:AT17)</f>
        <v>0.66914857142857143</v>
      </c>
      <c r="AU3" s="22">
        <f t="shared" ref="AU3:CC3" si="3">AVERAGE(AU13:AU17)</f>
        <v>0.54557714285714287</v>
      </c>
      <c r="AV3" s="22">
        <f t="shared" si="3"/>
        <v>0.48236571428571429</v>
      </c>
      <c r="AW3" s="22">
        <f t="shared" si="3"/>
        <v>0.42171999999999998</v>
      </c>
      <c r="AX3" s="22">
        <f t="shared" si="3"/>
        <v>0.36722285714285713</v>
      </c>
      <c r="AY3" s="22">
        <f t="shared" si="3"/>
        <v>0.31634857142857142</v>
      </c>
      <c r="AZ3" s="22">
        <f t="shared" si="3"/>
        <v>0.27113714285714285</v>
      </c>
      <c r="BA3" s="22">
        <f t="shared" si="3"/>
        <v>0.22756000000000004</v>
      </c>
      <c r="BB3" s="22">
        <f t="shared" si="3"/>
        <v>0.19151428571428569</v>
      </c>
      <c r="BC3" s="22">
        <f t="shared" si="3"/>
        <v>0.16214285714285714</v>
      </c>
      <c r="BD3" s="22">
        <f t="shared" si="3"/>
        <v>0.14091428571428571</v>
      </c>
      <c r="BE3" s="22">
        <f t="shared" si="3"/>
        <v>0.12519428571428573</v>
      </c>
      <c r="BF3" s="22">
        <f t="shared" si="3"/>
        <v>0.11381142857142856</v>
      </c>
      <c r="BG3" s="22">
        <f t="shared" si="3"/>
        <v>0.10340571428571428</v>
      </c>
      <c r="BH3" s="22">
        <f t="shared" si="3"/>
        <v>9.4479999999999995E-2</v>
      </c>
      <c r="BI3" s="22">
        <f t="shared" si="3"/>
        <v>8.640571428571428E-2</v>
      </c>
      <c r="BJ3" s="22">
        <f t="shared" si="3"/>
        <v>7.9125714285714285E-2</v>
      </c>
      <c r="BK3" s="22">
        <f t="shared" si="3"/>
        <v>7.2457142857142859E-2</v>
      </c>
      <c r="BL3" s="22">
        <f t="shared" si="3"/>
        <v>6.6828571428571432E-2</v>
      </c>
      <c r="BM3" s="22">
        <f t="shared" si="3"/>
        <v>6.1217142857142845E-2</v>
      </c>
      <c r="BN3" s="22">
        <f t="shared" si="3"/>
        <v>5.5217142857142854E-2</v>
      </c>
      <c r="BO3" s="22">
        <f t="shared" si="3"/>
        <v>5.047999999999999E-2</v>
      </c>
      <c r="BP3" s="22">
        <f>AVERAGE(BP13:BP17)</f>
        <v>4.5605714285714284E-2</v>
      </c>
      <c r="BQ3" s="22">
        <f t="shared" si="3"/>
        <v>4.1200000000000001E-2</v>
      </c>
      <c r="BR3" s="22">
        <f t="shared" si="3"/>
        <v>3.7479999999999992E-2</v>
      </c>
      <c r="BS3" s="22">
        <f t="shared" si="3"/>
        <v>3.366285714285714E-2</v>
      </c>
      <c r="BT3" s="22">
        <f t="shared" si="3"/>
        <v>3.0279999999999994E-2</v>
      </c>
      <c r="BU3" s="22">
        <f t="shared" si="3"/>
        <v>2.6731428571428573E-2</v>
      </c>
      <c r="BV3" s="22">
        <f t="shared" si="3"/>
        <v>2.3274285714285709E-2</v>
      </c>
      <c r="BW3" s="22">
        <f t="shared" si="3"/>
        <v>2.0537142857142858E-2</v>
      </c>
      <c r="BX3" s="22">
        <f t="shared" si="3"/>
        <v>1.7674285714285712E-2</v>
      </c>
      <c r="BY3" s="22">
        <f t="shared" si="3"/>
        <v>1.5268571428571426E-2</v>
      </c>
      <c r="BZ3" s="22">
        <f t="shared" si="3"/>
        <v>1.2782857142857148E-2</v>
      </c>
      <c r="CA3" s="22">
        <f t="shared" si="3"/>
        <v>1.076E-2</v>
      </c>
      <c r="CB3" s="22">
        <f t="shared" si="3"/>
        <v>8.3942857142857118E-3</v>
      </c>
      <c r="CC3" s="22">
        <f t="shared" si="3"/>
        <v>6.6685714285714291E-3</v>
      </c>
    </row>
    <row r="4" spans="1:81" x14ac:dyDescent="0.3">
      <c r="A4" s="9" t="s">
        <v>218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S4" s="71"/>
      <c r="T4" s="69"/>
      <c r="U4" s="69"/>
      <c r="W4" s="100"/>
      <c r="X4" s="100"/>
      <c r="Y4" s="100"/>
      <c r="Z4" s="100"/>
      <c r="AA4" s="18" t="s">
        <v>243</v>
      </c>
      <c r="AB4" s="42">
        <f>STDEV(AP18:AP22)/SQRT(5)</f>
        <v>5.9312152452692434E-3</v>
      </c>
      <c r="AC4" s="42">
        <f>STDEV(AQ18:AQ22)/SQRT(5)</f>
        <v>2.017577452171343E-2</v>
      </c>
      <c r="AD4" s="42">
        <f>STDEV(AT18:AT22)/SQRT(5)</f>
        <v>2.0327298624946567E-2</v>
      </c>
      <c r="AE4" s="42"/>
      <c r="AF4" s="42"/>
      <c r="AG4" s="18" t="s">
        <v>243</v>
      </c>
      <c r="AH4" s="28">
        <f t="shared" si="0"/>
        <v>7.8142427578379916</v>
      </c>
      <c r="AI4" s="28">
        <f t="shared" si="1"/>
        <v>5.7748114285714296</v>
      </c>
      <c r="AJ4" s="28">
        <f t="shared" si="2"/>
        <v>0.78094285714285727</v>
      </c>
      <c r="AK4" s="16">
        <v>6</v>
      </c>
      <c r="AL4" s="16">
        <v>2</v>
      </c>
      <c r="AM4" s="16">
        <f t="shared" ref="AM4:AM9" si="4">SUM(AK4:AL4)</f>
        <v>8</v>
      </c>
      <c r="AN4" s="42"/>
      <c r="AP4" s="22">
        <f>AVERAGE(AP18:AP22)</f>
        <v>0.13612571428571427</v>
      </c>
      <c r="AQ4" s="22">
        <f>AVERAGE(AQ18:AQ22)</f>
        <v>0.77777142857142867</v>
      </c>
      <c r="AR4" s="35"/>
      <c r="AS4" s="18" t="s">
        <v>243</v>
      </c>
      <c r="AT4" s="22">
        <f>AVERAGE(AT18:AT22)</f>
        <v>0.64164571428571437</v>
      </c>
      <c r="AU4" s="22">
        <f t="shared" ref="AU4:BY4" si="5">AVERAGE(AU18:AU22)</f>
        <v>0.49886285714285716</v>
      </c>
      <c r="AV4" s="22">
        <f t="shared" si="5"/>
        <v>0.44245714285714294</v>
      </c>
      <c r="AW4" s="22">
        <f t="shared" si="5"/>
        <v>0.38217714285714288</v>
      </c>
      <c r="AX4" s="22">
        <f t="shared" si="5"/>
        <v>0.32574857142857139</v>
      </c>
      <c r="AY4" s="22">
        <f t="shared" si="5"/>
        <v>0.28158285714285713</v>
      </c>
      <c r="AZ4" s="22">
        <f t="shared" si="5"/>
        <v>0.23525142857142858</v>
      </c>
      <c r="BA4" s="22">
        <f t="shared" si="5"/>
        <v>0.19513142857142859</v>
      </c>
      <c r="BB4" s="22">
        <f t="shared" si="5"/>
        <v>0.16191428571428573</v>
      </c>
      <c r="BC4" s="22">
        <f t="shared" si="5"/>
        <v>0.1388742857142857</v>
      </c>
      <c r="BD4" s="22">
        <f t="shared" si="5"/>
        <v>0.12358857142857142</v>
      </c>
      <c r="BE4" s="22">
        <f t="shared" si="5"/>
        <v>0.11150285714285715</v>
      </c>
      <c r="BF4" s="22">
        <f t="shared" si="5"/>
        <v>0.10261142857142858</v>
      </c>
      <c r="BG4" s="22">
        <f t="shared" si="5"/>
        <v>9.4280000000000003E-2</v>
      </c>
      <c r="BH4" s="328">
        <f t="shared" si="5"/>
        <v>8.6771428571428583E-2</v>
      </c>
      <c r="BI4" s="22">
        <f t="shared" si="5"/>
        <v>8.0011428571428581E-2</v>
      </c>
      <c r="BJ4" s="22">
        <f t="shared" si="5"/>
        <v>7.3801714285714276E-2</v>
      </c>
      <c r="BK4" s="22">
        <f t="shared" si="5"/>
        <v>6.7931428571428573E-2</v>
      </c>
      <c r="BL4" s="22">
        <f t="shared" si="5"/>
        <v>6.3022857142857144E-2</v>
      </c>
      <c r="BM4" s="22">
        <f t="shared" si="5"/>
        <v>5.7805714285714294E-2</v>
      </c>
      <c r="BN4" s="22">
        <f t="shared" si="5"/>
        <v>5.2634285714285724E-2</v>
      </c>
      <c r="BO4" s="22">
        <f t="shared" si="5"/>
        <v>4.817142857142858E-2</v>
      </c>
      <c r="BP4" s="22">
        <f>AVERAGE(BP18:BP22)</f>
        <v>4.3634285714285723E-2</v>
      </c>
      <c r="BQ4" s="22">
        <f t="shared" si="5"/>
        <v>3.9320000000000001E-2</v>
      </c>
      <c r="BR4" s="22">
        <f t="shared" si="5"/>
        <v>3.5691428571428582E-2</v>
      </c>
      <c r="BS4" s="22">
        <f t="shared" si="5"/>
        <v>3.1960000000000002E-2</v>
      </c>
      <c r="BT4" s="22">
        <f t="shared" si="5"/>
        <v>2.8605714285714283E-2</v>
      </c>
      <c r="BU4" s="22">
        <f t="shared" si="5"/>
        <v>2.5131428571428582E-2</v>
      </c>
      <c r="BV4" s="22">
        <f t="shared" si="5"/>
        <v>2.1805714285714293E-2</v>
      </c>
      <c r="BW4" s="22">
        <f t="shared" si="5"/>
        <v>1.9154285714285721E-2</v>
      </c>
      <c r="BX4" s="22">
        <f t="shared" si="5"/>
        <v>1.6348571428571417E-2</v>
      </c>
      <c r="BY4" s="22">
        <f t="shared" si="5"/>
        <v>1.4051428571428581E-2</v>
      </c>
      <c r="BZ4" s="22">
        <f>AVERAGE(BZ18:BZ22)</f>
        <v>1.1822857142857144E-2</v>
      </c>
      <c r="CA4" s="22">
        <f>AVERAGE(CA18:CA22)</f>
        <v>1.0011428571428577E-2</v>
      </c>
      <c r="CB4" s="22">
        <f>AVERAGE(CB18:CB22)</f>
        <v>8.1771428571428585E-3</v>
      </c>
      <c r="CC4" s="22">
        <f>AVERAGE(CC18:CC22)</f>
        <v>6.8171428571428523E-3</v>
      </c>
    </row>
    <row r="5" spans="1:81" x14ac:dyDescent="0.3">
      <c r="A5" s="9" t="s">
        <v>212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S5" s="14"/>
      <c r="T5" s="69"/>
      <c r="U5" s="69"/>
      <c r="W5" s="100"/>
      <c r="X5" s="100"/>
      <c r="Y5" s="100"/>
      <c r="Z5" s="100"/>
      <c r="AA5" s="18" t="s">
        <v>244</v>
      </c>
      <c r="AB5" s="42">
        <f>STDEV(AP23:AP27)/SQRT(5)</f>
        <v>5.1443759662016053E-3</v>
      </c>
      <c r="AC5" s="42">
        <f>STDEV(AQ23:AQ27)/SQRT(5)</f>
        <v>1.4057545290406767E-2</v>
      </c>
      <c r="AD5" s="42">
        <f>STDEV(AT23:AT27)/SQRT(5)</f>
        <v>1.1210390952421E-2</v>
      </c>
      <c r="AE5" s="42"/>
      <c r="AF5" s="42"/>
      <c r="AG5" s="18" t="s">
        <v>244</v>
      </c>
      <c r="AH5" s="28">
        <f t="shared" si="0"/>
        <v>8.6266599006951346</v>
      </c>
      <c r="AI5" s="28">
        <f t="shared" si="1"/>
        <v>6.2978399999999981</v>
      </c>
      <c r="AJ5" s="42">
        <f t="shared" si="2"/>
        <v>0.6889371428571428</v>
      </c>
      <c r="AK5" s="16">
        <v>2</v>
      </c>
      <c r="AL5" s="16">
        <v>6</v>
      </c>
      <c r="AM5" s="16">
        <f t="shared" si="4"/>
        <v>8</v>
      </c>
      <c r="AN5" s="42"/>
      <c r="AP5" s="22">
        <f>AVERAGE(AP23:AP27)</f>
        <v>0.16827999999999999</v>
      </c>
      <c r="AQ5" s="22">
        <f>AVERAGE(AQ23:AQ27)</f>
        <v>0.86804000000000003</v>
      </c>
      <c r="AR5" s="35"/>
      <c r="AS5" s="18" t="s">
        <v>244</v>
      </c>
      <c r="AT5" s="22">
        <f>AVERAGE(AT23:AT27)</f>
        <v>0.69975999999999983</v>
      </c>
      <c r="AU5" s="22">
        <f t="shared" ref="AU5:CC5" si="6">AVERAGE(AU23:AU27)</f>
        <v>0.47086285714285714</v>
      </c>
      <c r="AV5" s="22">
        <f t="shared" si="6"/>
        <v>0.40796571428571432</v>
      </c>
      <c r="AW5" s="22">
        <f t="shared" si="6"/>
        <v>0.34451999999999999</v>
      </c>
      <c r="AX5" s="22">
        <f t="shared" si="6"/>
        <v>0.29127428571428571</v>
      </c>
      <c r="AY5" s="22">
        <f t="shared" si="6"/>
        <v>0.24664000000000003</v>
      </c>
      <c r="AZ5" s="22">
        <f t="shared" si="6"/>
        <v>0.19962285714285716</v>
      </c>
      <c r="BA5" s="22">
        <f t="shared" si="6"/>
        <v>0.1634342857142857</v>
      </c>
      <c r="BB5" s="22">
        <f t="shared" si="6"/>
        <v>0.13770285714285718</v>
      </c>
      <c r="BC5" s="22">
        <f t="shared" si="6"/>
        <v>0.12157142857142852</v>
      </c>
      <c r="BD5" s="22">
        <f t="shared" si="6"/>
        <v>0.10999999999999999</v>
      </c>
      <c r="BE5" s="22">
        <f t="shared" si="6"/>
        <v>0.10017714285714285</v>
      </c>
      <c r="BF5" s="22">
        <f t="shared" si="6"/>
        <v>9.1719999999999996E-2</v>
      </c>
      <c r="BG5" s="22">
        <f t="shared" si="6"/>
        <v>8.3605714285714283E-2</v>
      </c>
      <c r="BH5" s="22">
        <f t="shared" si="6"/>
        <v>7.6548571428571424E-2</v>
      </c>
      <c r="BI5" s="22">
        <f t="shared" si="6"/>
        <v>7.0177142857142855E-2</v>
      </c>
      <c r="BJ5" s="22">
        <f t="shared" si="6"/>
        <v>6.4188571428571414E-2</v>
      </c>
      <c r="BK5" s="22">
        <f t="shared" si="6"/>
        <v>5.8697142857142857E-2</v>
      </c>
      <c r="BL5" s="22">
        <f t="shared" si="6"/>
        <v>5.3834285714285703E-2</v>
      </c>
      <c r="BM5" s="22">
        <f t="shared" si="6"/>
        <v>4.8359999999999993E-2</v>
      </c>
      <c r="BN5" s="22">
        <f t="shared" si="6"/>
        <v>4.3428571428571427E-2</v>
      </c>
      <c r="BO5" s="22">
        <f t="shared" si="6"/>
        <v>3.8999999999999993E-2</v>
      </c>
      <c r="BP5" s="22">
        <f>AVERAGE(BP23:BP27)</f>
        <v>3.4525714285714285E-2</v>
      </c>
      <c r="BQ5" s="22">
        <f t="shared" si="6"/>
        <v>3.0628571428571415E-2</v>
      </c>
      <c r="BR5" s="22">
        <f t="shared" si="6"/>
        <v>2.718857142857143E-2</v>
      </c>
      <c r="BS5" s="22">
        <f t="shared" si="6"/>
        <v>2.3617142857142857E-2</v>
      </c>
      <c r="BT5" s="22">
        <f t="shared" si="6"/>
        <v>2.0605714285714276E-2</v>
      </c>
      <c r="BU5" s="22">
        <f t="shared" si="6"/>
        <v>1.72742857142857E-2</v>
      </c>
      <c r="BV5" s="22">
        <f t="shared" si="6"/>
        <v>1.441142857142858E-2</v>
      </c>
      <c r="BW5" s="22">
        <f t="shared" si="6"/>
        <v>1.1994285714285711E-2</v>
      </c>
      <c r="BX5" s="22">
        <f t="shared" si="6"/>
        <v>9.6457142857142748E-3</v>
      </c>
      <c r="BY5" s="22">
        <f t="shared" si="6"/>
        <v>7.7485714285714215E-3</v>
      </c>
      <c r="BZ5" s="22">
        <f t="shared" si="6"/>
        <v>6.3028571428571352E-3</v>
      </c>
      <c r="CA5" s="22">
        <f t="shared" si="6"/>
        <v>5.3428571428571396E-3</v>
      </c>
      <c r="CB5" s="22">
        <f t="shared" si="6"/>
        <v>4.7714285714285688E-3</v>
      </c>
      <c r="CC5" s="22">
        <f t="shared" si="6"/>
        <v>4.6514285714285633E-3</v>
      </c>
    </row>
    <row r="6" spans="1:81" x14ac:dyDescent="0.3">
      <c r="A6" s="9"/>
      <c r="B6" s="11"/>
      <c r="C6" s="11"/>
      <c r="D6" s="11"/>
      <c r="S6" s="14"/>
      <c r="T6" s="69"/>
      <c r="U6" s="69"/>
      <c r="W6" s="100"/>
      <c r="X6" s="100"/>
      <c r="Y6" s="100"/>
      <c r="Z6" s="100"/>
      <c r="AA6" s="18" t="s">
        <v>245</v>
      </c>
      <c r="AB6" s="42">
        <f>STDEV(AP28:AP32)/SQRT(5)</f>
        <v>5.9486276928861015E-3</v>
      </c>
      <c r="AC6" s="42">
        <f>STDEV(AQ28:AQ32)/SQRT(5)</f>
        <v>2.7601760665521606E-2</v>
      </c>
      <c r="AD6" s="42">
        <f>STDEV(AT28:AT32)/SQRT(5)</f>
        <v>2.4916252215969312E-2</v>
      </c>
      <c r="AE6" s="42"/>
      <c r="AF6" s="42"/>
      <c r="AG6" s="18" t="s">
        <v>245</v>
      </c>
      <c r="AH6" s="28">
        <f t="shared" si="0"/>
        <v>8.8362827578379921</v>
      </c>
      <c r="AI6" s="28">
        <f t="shared" si="1"/>
        <v>6.2365371428571423</v>
      </c>
      <c r="AJ6" s="42">
        <f t="shared" si="2"/>
        <v>0.69382285714285707</v>
      </c>
      <c r="AK6" s="16">
        <v>3</v>
      </c>
      <c r="AL6" s="16">
        <v>5</v>
      </c>
      <c r="AM6" s="16">
        <f t="shared" si="4"/>
        <v>8</v>
      </c>
      <c r="AN6" s="42"/>
      <c r="AP6" s="22">
        <f>AVERAGE(AP28:AP32)</f>
        <v>0.19838285714285714</v>
      </c>
      <c r="AQ6" s="22">
        <f>AVERAGE(AQ28:AQ32)</f>
        <v>0.89133142857142855</v>
      </c>
      <c r="AR6" s="35"/>
      <c r="AS6" s="18" t="s">
        <v>245</v>
      </c>
      <c r="AT6" s="22">
        <f>AVERAGE(AT28:AT32)</f>
        <v>0.69294857142857136</v>
      </c>
      <c r="AU6" s="22">
        <f t="shared" ref="AU6:CC6" si="7">AVERAGE(AU28:AU32)</f>
        <v>0.48111428571428566</v>
      </c>
      <c r="AV6" s="22">
        <f t="shared" si="7"/>
        <v>0.42375428571428575</v>
      </c>
      <c r="AW6" s="22">
        <f t="shared" si="7"/>
        <v>0.36793142857142858</v>
      </c>
      <c r="AX6" s="22">
        <f t="shared" si="7"/>
        <v>0.31793142857142859</v>
      </c>
      <c r="AY6" s="22">
        <f t="shared" si="7"/>
        <v>0.26586285714285718</v>
      </c>
      <c r="AZ6" s="22">
        <f t="shared" si="7"/>
        <v>0.21510857142857143</v>
      </c>
      <c r="BA6" s="22">
        <f t="shared" si="7"/>
        <v>0.17096571428571425</v>
      </c>
      <c r="BB6" s="22">
        <f t="shared" si="7"/>
        <v>0.14198285714285713</v>
      </c>
      <c r="BC6" s="22">
        <f t="shared" si="7"/>
        <v>0.12294857142857143</v>
      </c>
      <c r="BD6" s="22">
        <f t="shared" si="7"/>
        <v>0.1106742857142857</v>
      </c>
      <c r="BE6" s="22">
        <f t="shared" si="7"/>
        <v>0.1005485714285714</v>
      </c>
      <c r="BF6" s="22">
        <f t="shared" si="7"/>
        <v>9.1685714285714301E-2</v>
      </c>
      <c r="BG6" s="22">
        <f t="shared" si="7"/>
        <v>8.3839999999999998E-2</v>
      </c>
      <c r="BH6" s="22">
        <f t="shared" si="7"/>
        <v>7.7091428571428561E-2</v>
      </c>
      <c r="BI6" s="22">
        <f t="shared" si="7"/>
        <v>7.0748571428571425E-2</v>
      </c>
      <c r="BJ6" s="22">
        <f t="shared" si="7"/>
        <v>6.4645714285714279E-2</v>
      </c>
      <c r="BK6" s="22">
        <f t="shared" si="7"/>
        <v>5.9285714285714275E-2</v>
      </c>
      <c r="BL6" s="22">
        <f t="shared" si="7"/>
        <v>5.4251428571428575E-2</v>
      </c>
      <c r="BM6" s="22">
        <f t="shared" si="7"/>
        <v>4.8634285714285699E-2</v>
      </c>
      <c r="BN6" s="22">
        <f t="shared" si="7"/>
        <v>4.3559999999999995E-2</v>
      </c>
      <c r="BO6" s="22">
        <f t="shared" si="7"/>
        <v>3.9297142857142843E-2</v>
      </c>
      <c r="BP6" s="22">
        <f>AVERAGE(BP28:BP32)</f>
        <v>3.4588571428571427E-2</v>
      </c>
      <c r="BQ6" s="22">
        <f t="shared" si="7"/>
        <v>3.0731428571428566E-2</v>
      </c>
      <c r="BR6" s="22">
        <f t="shared" si="7"/>
        <v>2.7028571428571419E-2</v>
      </c>
      <c r="BS6" s="22">
        <f t="shared" si="7"/>
        <v>2.3799999999999977E-2</v>
      </c>
      <c r="BT6" s="22">
        <f t="shared" si="7"/>
        <v>2.0571428571428563E-2</v>
      </c>
      <c r="BU6" s="22">
        <f t="shared" si="7"/>
        <v>1.7274285714285707E-2</v>
      </c>
      <c r="BV6" s="22">
        <f t="shared" si="7"/>
        <v>1.4257142857142852E-2</v>
      </c>
      <c r="BW6" s="22">
        <f t="shared" si="7"/>
        <v>1.2079999999999992E-2</v>
      </c>
      <c r="BX6" s="22">
        <f t="shared" si="7"/>
        <v>1.0005714285714272E-2</v>
      </c>
      <c r="BY6" s="22">
        <f t="shared" si="7"/>
        <v>8.3085714285714152E-3</v>
      </c>
      <c r="BZ6" s="22">
        <f t="shared" si="7"/>
        <v>6.937142857142857E-3</v>
      </c>
      <c r="CA6" s="22">
        <f t="shared" si="7"/>
        <v>5.7999999999999953E-3</v>
      </c>
      <c r="CB6" s="22">
        <f t="shared" si="7"/>
        <v>5.0914285714285619E-3</v>
      </c>
      <c r="CC6" s="22">
        <f t="shared" si="7"/>
        <v>4.719999999999995E-3</v>
      </c>
    </row>
    <row r="7" spans="1:81" x14ac:dyDescent="0.3">
      <c r="A7" s="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S7" s="14"/>
      <c r="T7" s="69"/>
      <c r="U7" s="69"/>
      <c r="V7" s="14"/>
      <c r="W7" s="100"/>
      <c r="X7" s="100"/>
      <c r="Y7" s="100"/>
      <c r="Z7" s="100"/>
      <c r="AA7" s="18" t="s">
        <v>246</v>
      </c>
      <c r="AB7" s="42">
        <f>STDEV(AP33:AP37)/SQRT(5)</f>
        <v>3.232695217206062E-3</v>
      </c>
      <c r="AC7" s="42">
        <f>STDEV(AQ33:AQ37)/SQRT(5)</f>
        <v>1.1105148649640517E-2</v>
      </c>
      <c r="AD7" s="42">
        <f>STDEV(AT33:AT37)/SQRT(5)</f>
        <v>1.0630139669249652E-2</v>
      </c>
      <c r="AE7" s="42"/>
      <c r="AF7" s="42"/>
      <c r="AG7" s="18" t="s">
        <v>246</v>
      </c>
      <c r="AH7" s="28">
        <f t="shared" si="0"/>
        <v>9.2336713292665635</v>
      </c>
      <c r="AI7" s="28">
        <f t="shared" si="1"/>
        <v>6.3760628571428573</v>
      </c>
      <c r="AJ7" s="28">
        <f t="shared" si="2"/>
        <v>0.70482857142857136</v>
      </c>
      <c r="AK7" s="16">
        <v>1</v>
      </c>
      <c r="AL7" s="16">
        <v>4</v>
      </c>
      <c r="AM7" s="16">
        <f t="shared" si="4"/>
        <v>5</v>
      </c>
      <c r="AN7" s="42"/>
      <c r="AP7" s="22">
        <f>AVERAGE(AP33:AP37)</f>
        <v>0.22703428571428574</v>
      </c>
      <c r="AQ7" s="22">
        <f>AVERAGE(AQ33:AQ37)</f>
        <v>0.93548571428571436</v>
      </c>
      <c r="AR7" s="35"/>
      <c r="AS7" s="18" t="s">
        <v>246</v>
      </c>
      <c r="AT7" s="22">
        <f>AVERAGE(AT33:AT37)</f>
        <v>0.70845142857142862</v>
      </c>
      <c r="AU7" s="22">
        <f t="shared" ref="AU7:CC7" si="8">AVERAGE(AU33:AU37)</f>
        <v>0.47578857142857151</v>
      </c>
      <c r="AV7" s="22">
        <f t="shared" si="8"/>
        <v>0.41562285714285718</v>
      </c>
      <c r="AW7" s="22">
        <f t="shared" si="8"/>
        <v>0.35926857142857138</v>
      </c>
      <c r="AX7" s="22">
        <f t="shared" si="8"/>
        <v>0.30455428571428567</v>
      </c>
      <c r="AY7" s="22">
        <f t="shared" si="8"/>
        <v>0.25441714285714284</v>
      </c>
      <c r="AZ7" s="22">
        <f t="shared" si="8"/>
        <v>0.20710857142857142</v>
      </c>
      <c r="BA7" s="22">
        <f t="shared" si="8"/>
        <v>0.16861714285714285</v>
      </c>
      <c r="BB7" s="22">
        <f t="shared" si="8"/>
        <v>0.14179428571428571</v>
      </c>
      <c r="BC7" s="22">
        <f t="shared" si="8"/>
        <v>0.12393142857142858</v>
      </c>
      <c r="BD7" s="22">
        <f t="shared" si="8"/>
        <v>0.11193714285714287</v>
      </c>
      <c r="BE7" s="22">
        <f t="shared" si="8"/>
        <v>0.10166857142857141</v>
      </c>
      <c r="BF7" s="22">
        <f t="shared" si="8"/>
        <v>9.2799999999999994E-2</v>
      </c>
      <c r="BG7" s="22">
        <f t="shared" si="8"/>
        <v>8.5017142857142874E-2</v>
      </c>
      <c r="BH7" s="22">
        <f t="shared" si="8"/>
        <v>7.8314285714285711E-2</v>
      </c>
      <c r="BI7" s="22">
        <f t="shared" si="8"/>
        <v>7.1719999999999992E-2</v>
      </c>
      <c r="BJ7" s="22">
        <f t="shared" si="8"/>
        <v>6.5514285714285719E-2</v>
      </c>
      <c r="BK7" s="22">
        <f t="shared" si="8"/>
        <v>5.9645714285714288E-2</v>
      </c>
      <c r="BL7" s="22">
        <f t="shared" si="8"/>
        <v>5.4519999999999992E-2</v>
      </c>
      <c r="BM7" s="22">
        <f t="shared" si="8"/>
        <v>4.8748571428571419E-2</v>
      </c>
      <c r="BN7" s="22">
        <f t="shared" si="8"/>
        <v>4.3377142857142864E-2</v>
      </c>
      <c r="BO7" s="22">
        <f t="shared" si="8"/>
        <v>3.8817142857142856E-2</v>
      </c>
      <c r="BP7" s="22">
        <f>AVERAGE(BP33:BP37)</f>
        <v>3.4239999999999993E-2</v>
      </c>
      <c r="BQ7" s="22">
        <f t="shared" si="8"/>
        <v>3.0177142857142847E-2</v>
      </c>
      <c r="BR7" s="22">
        <f t="shared" si="8"/>
        <v>2.6697142857142846E-2</v>
      </c>
      <c r="BS7" s="22">
        <f t="shared" si="8"/>
        <v>2.3365714285714278E-2</v>
      </c>
      <c r="BT7" s="22">
        <f t="shared" si="8"/>
        <v>2.008571428571428E-2</v>
      </c>
      <c r="BU7" s="22">
        <f t="shared" si="8"/>
        <v>1.6942857142857138E-2</v>
      </c>
      <c r="BV7" s="22">
        <f t="shared" si="8"/>
        <v>1.3971428571428574E-2</v>
      </c>
      <c r="BW7" s="22">
        <f t="shared" si="8"/>
        <v>1.1594285714285718E-2</v>
      </c>
      <c r="BX7" s="22">
        <f t="shared" si="8"/>
        <v>9.4400000000000057E-3</v>
      </c>
      <c r="BY7" s="22">
        <f t="shared" si="8"/>
        <v>7.5142857142857077E-3</v>
      </c>
      <c r="BZ7" s="22">
        <f t="shared" si="8"/>
        <v>6.1314285714285655E-3</v>
      </c>
      <c r="CA7" s="22">
        <f t="shared" si="8"/>
        <v>5.1599999999999997E-3</v>
      </c>
      <c r="CB7" s="22">
        <f t="shared" si="8"/>
        <v>4.800000000000003E-3</v>
      </c>
      <c r="CC7" s="22">
        <f t="shared" si="8"/>
        <v>4.7028571428571458E-3</v>
      </c>
    </row>
    <row r="8" spans="1:81" x14ac:dyDescent="0.3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P8" s="14"/>
      <c r="Q8" s="14"/>
      <c r="R8" s="16"/>
      <c r="S8" s="14"/>
      <c r="T8" s="69"/>
      <c r="U8" s="69"/>
      <c r="V8" s="14"/>
      <c r="W8" s="100"/>
      <c r="X8" s="100"/>
      <c r="Y8" s="100"/>
      <c r="Z8" s="100"/>
      <c r="AA8" s="18" t="s">
        <v>247</v>
      </c>
      <c r="AB8" s="42">
        <f>STDEV(AP38:AP42)/SQRT(5)</f>
        <v>3.0068303196935696E-3</v>
      </c>
      <c r="AC8" s="42">
        <f>STDEV(AQ38:AQ42)/SQRT(5)</f>
        <v>7.3362783202273003E-3</v>
      </c>
      <c r="AD8" s="42">
        <f>STDEV(AT38:AT42)/SQRT(5)</f>
        <v>7.6770561960125454E-3</v>
      </c>
      <c r="AE8" s="42"/>
      <c r="AF8" s="42"/>
      <c r="AG8" s="18" t="s">
        <v>247</v>
      </c>
      <c r="AH8" s="28">
        <f t="shared" si="0"/>
        <v>9.4357856149808494</v>
      </c>
      <c r="AI8" s="28">
        <f t="shared" si="1"/>
        <v>6.1185600000000004</v>
      </c>
      <c r="AJ8" s="42">
        <f t="shared" si="2"/>
        <v>0.68621142857142869</v>
      </c>
      <c r="AK8" s="16">
        <v>4</v>
      </c>
      <c r="AL8" s="16">
        <v>7</v>
      </c>
      <c r="AM8" s="16">
        <f t="shared" si="4"/>
        <v>11</v>
      </c>
      <c r="AN8" s="42"/>
      <c r="AP8" s="22">
        <f>AVERAGE(AP38:AP42)</f>
        <v>0.2781028571428571</v>
      </c>
      <c r="AQ8" s="22">
        <f>AVERAGE(AQ38:AQ42)</f>
        <v>0.95794285714285721</v>
      </c>
      <c r="AR8" s="35"/>
      <c r="AS8" s="18" t="s">
        <v>247</v>
      </c>
      <c r="AT8" s="22">
        <f>AVERAGE(AT38:AT42)</f>
        <v>0.67984</v>
      </c>
      <c r="AU8" s="22">
        <f t="shared" ref="AU8:CC8" si="9">AVERAGE(AU38:AU42)</f>
        <v>0.47862857142857146</v>
      </c>
      <c r="AV8" s="22">
        <f t="shared" si="9"/>
        <v>0.41055428571428576</v>
      </c>
      <c r="AW8" s="22">
        <f t="shared" si="9"/>
        <v>0.34971428571428576</v>
      </c>
      <c r="AX8" s="22">
        <f t="shared" si="9"/>
        <v>0.30041714285714283</v>
      </c>
      <c r="AY8" s="22">
        <f t="shared" si="9"/>
        <v>0.24646857142857143</v>
      </c>
      <c r="AZ8" s="22">
        <f t="shared" si="9"/>
        <v>0.19297714285714285</v>
      </c>
      <c r="BA8" s="22">
        <f t="shared" si="9"/>
        <v>0.15409714285714288</v>
      </c>
      <c r="BB8" s="22">
        <f t="shared" si="9"/>
        <v>0.13230857142857141</v>
      </c>
      <c r="BC8" s="22">
        <f t="shared" si="9"/>
        <v>0.11780571428571426</v>
      </c>
      <c r="BD8" s="22">
        <f t="shared" si="9"/>
        <v>0.10733142857142856</v>
      </c>
      <c r="BE8" s="22">
        <f t="shared" si="9"/>
        <v>9.8314285714285715E-2</v>
      </c>
      <c r="BF8" s="22">
        <f t="shared" si="9"/>
        <v>9.0137142857142846E-2</v>
      </c>
      <c r="BG8" s="22">
        <f t="shared" si="9"/>
        <v>8.2834285714285708E-2</v>
      </c>
      <c r="BH8" s="22">
        <f t="shared" si="9"/>
        <v>7.6245714285714306E-2</v>
      </c>
      <c r="BI8" s="22">
        <f t="shared" si="9"/>
        <v>6.9194285714285722E-2</v>
      </c>
      <c r="BJ8" s="22">
        <f t="shared" si="9"/>
        <v>6.2851428571428586E-2</v>
      </c>
      <c r="BK8" s="22">
        <f t="shared" si="9"/>
        <v>5.7079999999999985E-2</v>
      </c>
      <c r="BL8" s="22">
        <f t="shared" si="9"/>
        <v>5.198285714285715E-2</v>
      </c>
      <c r="BM8" s="22">
        <f t="shared" si="9"/>
        <v>4.7125714285714299E-2</v>
      </c>
      <c r="BN8" s="22">
        <f t="shared" si="9"/>
        <v>4.2017142857142864E-2</v>
      </c>
      <c r="BO8" s="22">
        <f t="shared" si="9"/>
        <v>3.7542857142857169E-2</v>
      </c>
      <c r="BP8" s="22">
        <f>AVERAGE(BP38:BP42)</f>
        <v>3.317142857142856E-2</v>
      </c>
      <c r="BQ8" s="22">
        <f t="shared" si="9"/>
        <v>2.9245714285714274E-2</v>
      </c>
      <c r="BR8" s="22">
        <f t="shared" si="9"/>
        <v>2.5742857142857133E-2</v>
      </c>
      <c r="BS8" s="22">
        <f t="shared" si="9"/>
        <v>2.2411428571428589E-2</v>
      </c>
      <c r="BT8" s="22">
        <f t="shared" si="9"/>
        <v>1.9571428571428566E-2</v>
      </c>
      <c r="BU8" s="22">
        <f t="shared" si="9"/>
        <v>1.6754285714285735E-2</v>
      </c>
      <c r="BV8" s="22">
        <f t="shared" si="9"/>
        <v>1.3982857142857134E-2</v>
      </c>
      <c r="BW8" s="22">
        <f t="shared" si="9"/>
        <v>1.1434285714285708E-2</v>
      </c>
      <c r="BX8" s="22">
        <f t="shared" si="9"/>
        <v>9.1257142857142839E-3</v>
      </c>
      <c r="BY8" s="22">
        <f t="shared" si="9"/>
        <v>7.3828571428571441E-3</v>
      </c>
      <c r="BZ8" s="22">
        <f t="shared" si="9"/>
        <v>6.1028571428571477E-3</v>
      </c>
      <c r="CA8" s="22">
        <f t="shared" si="9"/>
        <v>5.4971428571428515E-3</v>
      </c>
      <c r="CB8" s="22">
        <f t="shared" si="9"/>
        <v>5.1428571428571426E-3</v>
      </c>
      <c r="CC8" s="22">
        <f t="shared" si="9"/>
        <v>5.1542857142857119E-3</v>
      </c>
    </row>
    <row r="9" spans="1:81" x14ac:dyDescent="0.3">
      <c r="A9" s="9"/>
      <c r="E9" s="12"/>
      <c r="O9" s="10"/>
      <c r="P9" s="27"/>
      <c r="Q9" s="14"/>
      <c r="R9" s="10"/>
      <c r="S9" s="14"/>
      <c r="T9" s="69"/>
      <c r="U9" s="69"/>
      <c r="V9" s="14"/>
      <c r="W9" s="100"/>
      <c r="X9" s="100"/>
      <c r="Y9" s="100"/>
      <c r="Z9" s="100"/>
      <c r="AA9" s="18" t="s">
        <v>248</v>
      </c>
      <c r="AB9" s="42">
        <f>STDEV(AP43:AP47)/SQRT(5)</f>
        <v>4.9721148951539992E-3</v>
      </c>
      <c r="AC9" s="42">
        <f>STDEV(AQ43:AQ47)/SQRT(5)</f>
        <v>1.9984299143199834E-2</v>
      </c>
      <c r="AD9" s="42">
        <f>STDEV(AT43:AT47)/SQRT(5)</f>
        <v>2.3643488813314056E-2</v>
      </c>
      <c r="AE9" s="42"/>
      <c r="AF9" s="42"/>
      <c r="AG9" s="18" t="s">
        <v>248</v>
      </c>
      <c r="AH9" s="28">
        <f t="shared" si="0"/>
        <v>9.3055684721237046</v>
      </c>
      <c r="AI9" s="28">
        <f t="shared" si="1"/>
        <v>5.7338228571428571</v>
      </c>
      <c r="AJ9" s="28">
        <f t="shared" si="2"/>
        <v>0.71177142857142883</v>
      </c>
      <c r="AK9" s="16">
        <v>7</v>
      </c>
      <c r="AL9" s="16">
        <v>3</v>
      </c>
      <c r="AM9" s="16">
        <f t="shared" si="4"/>
        <v>10</v>
      </c>
      <c r="AN9" s="42"/>
      <c r="AO9" s="7"/>
      <c r="AP9" s="23">
        <f>AVERAGE(AP43:AP47)</f>
        <v>0.30638285714285718</v>
      </c>
      <c r="AQ9" s="23">
        <f>AVERAGE(AQ43:AQ47)</f>
        <v>0.9434742857142856</v>
      </c>
      <c r="AR9" s="35"/>
      <c r="AS9" s="18" t="s">
        <v>248</v>
      </c>
      <c r="AT9" s="23">
        <f>AVERAGE(AT43:AT47)</f>
        <v>0.63709142857142853</v>
      </c>
      <c r="AU9" s="23">
        <f t="shared" ref="AU9:CC9" si="10">AVERAGE(AU43:AU47)</f>
        <v>0.47034857142857139</v>
      </c>
      <c r="AV9" s="23">
        <f t="shared" si="10"/>
        <v>0.40708</v>
      </c>
      <c r="AW9" s="23">
        <f t="shared" si="10"/>
        <v>0.35009714285714288</v>
      </c>
      <c r="AX9" s="23">
        <f t="shared" si="10"/>
        <v>0.29787428571428565</v>
      </c>
      <c r="AY9" s="23">
        <f t="shared" si="10"/>
        <v>0.2436457142857143</v>
      </c>
      <c r="AZ9" s="23">
        <f t="shared" si="10"/>
        <v>0.19118285714285715</v>
      </c>
      <c r="BA9" s="23">
        <f t="shared" si="10"/>
        <v>0.15502285714285718</v>
      </c>
      <c r="BB9" s="23">
        <f t="shared" si="10"/>
        <v>0.13419428571428571</v>
      </c>
      <c r="BC9" s="23">
        <f t="shared" si="10"/>
        <v>0.12016571428571429</v>
      </c>
      <c r="BD9" s="23">
        <f t="shared" si="10"/>
        <v>0.10991428571428571</v>
      </c>
      <c r="BE9" s="23">
        <f t="shared" si="10"/>
        <v>0.10076571428571431</v>
      </c>
      <c r="BF9" s="23">
        <f t="shared" si="10"/>
        <v>9.253142857142857E-2</v>
      </c>
      <c r="BG9" s="23">
        <f t="shared" si="10"/>
        <v>8.5497142857142855E-2</v>
      </c>
      <c r="BH9" s="23">
        <f t="shared" si="10"/>
        <v>7.9085714285714315E-2</v>
      </c>
      <c r="BI9" s="23">
        <f t="shared" si="10"/>
        <v>7.201142857142856E-2</v>
      </c>
      <c r="BJ9" s="23">
        <f t="shared" si="10"/>
        <v>6.5657142857142858E-2</v>
      </c>
      <c r="BK9" s="23">
        <f t="shared" si="10"/>
        <v>5.9697142857142872E-2</v>
      </c>
      <c r="BL9" s="23">
        <f t="shared" si="10"/>
        <v>5.4725714285714287E-2</v>
      </c>
      <c r="BM9" s="23">
        <f t="shared" si="10"/>
        <v>4.9668571428571423E-2</v>
      </c>
      <c r="BN9" s="23">
        <f t="shared" si="10"/>
        <v>4.4285714285714282E-2</v>
      </c>
      <c r="BO9" s="23">
        <f t="shared" si="10"/>
        <v>3.9651428571428581E-2</v>
      </c>
      <c r="BP9" s="23">
        <f>AVERAGE(BP43:BP47)</f>
        <v>3.5211428571428574E-2</v>
      </c>
      <c r="BQ9" s="23">
        <f t="shared" si="10"/>
        <v>3.1057142857142856E-2</v>
      </c>
      <c r="BR9" s="23">
        <f t="shared" si="10"/>
        <v>2.750857142857142E-2</v>
      </c>
      <c r="BS9" s="23">
        <f t="shared" si="10"/>
        <v>2.4011428571428579E-2</v>
      </c>
      <c r="BT9" s="23">
        <f t="shared" si="10"/>
        <v>2.0805714285714282E-2</v>
      </c>
      <c r="BU9" s="23">
        <f t="shared" si="10"/>
        <v>1.7834285714285719E-2</v>
      </c>
      <c r="BV9" s="23">
        <f t="shared" si="10"/>
        <v>1.4971428571428566E-2</v>
      </c>
      <c r="BW9" s="23">
        <f t="shared" si="10"/>
        <v>1.2405714285714291E-2</v>
      </c>
      <c r="BX9" s="23">
        <f t="shared" si="10"/>
        <v>1.0148571428571423E-2</v>
      </c>
      <c r="BY9" s="23">
        <f t="shared" si="10"/>
        <v>8.365714285714294E-3</v>
      </c>
      <c r="BZ9" s="23">
        <f t="shared" si="10"/>
        <v>7.1485714285714234E-3</v>
      </c>
      <c r="CA9" s="23">
        <f t="shared" si="10"/>
        <v>6.4342857142857092E-3</v>
      </c>
      <c r="CB9" s="23">
        <f t="shared" si="10"/>
        <v>5.8857142857142927E-3</v>
      </c>
      <c r="CC9" s="23">
        <f t="shared" si="10"/>
        <v>5.6285714285714411E-3</v>
      </c>
    </row>
    <row r="10" spans="1:81" ht="16.7" x14ac:dyDescent="0.3">
      <c r="B10" s="100"/>
      <c r="C10" s="11" t="s">
        <v>29</v>
      </c>
      <c r="D10" s="35" t="s">
        <v>52</v>
      </c>
      <c r="E10" s="100"/>
      <c r="F10" s="52"/>
      <c r="H10" s="52"/>
      <c r="I10" s="52"/>
      <c r="P10" s="18"/>
      <c r="S10" s="14"/>
      <c r="T10" s="14"/>
      <c r="V10" s="14"/>
      <c r="W10" s="14"/>
      <c r="X10" s="14"/>
      <c r="Y10" s="100"/>
      <c r="Z10" s="100"/>
      <c r="AA10" s="100"/>
      <c r="AB10" s="100"/>
      <c r="AC10" s="42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Q10" s="54"/>
      <c r="AR10" s="35"/>
      <c r="AS10" s="11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</row>
    <row r="11" spans="1:81" ht="16.7" x14ac:dyDescent="0.3">
      <c r="A11" s="17"/>
      <c r="B11" s="100"/>
      <c r="C11" s="11" t="s">
        <v>24</v>
      </c>
      <c r="D11" s="335"/>
      <c r="E11" s="8">
        <v>42542</v>
      </c>
      <c r="F11" s="53" t="s">
        <v>72</v>
      </c>
      <c r="G11" s="52"/>
      <c r="H11" s="52"/>
      <c r="I11" s="52"/>
      <c r="S11" s="16"/>
      <c r="U11" s="15"/>
      <c r="Y11" s="100"/>
      <c r="Z11" s="100"/>
      <c r="AA11" s="100"/>
      <c r="AP11" s="54" t="s">
        <v>51</v>
      </c>
      <c r="AT11" s="54" t="s">
        <v>217</v>
      </c>
      <c r="AU11" s="52"/>
      <c r="AW11" s="5"/>
    </row>
    <row r="12" spans="1:81" s="55" customFormat="1" x14ac:dyDescent="0.3">
      <c r="A12" s="19" t="s">
        <v>44</v>
      </c>
      <c r="B12" s="89" t="s">
        <v>80</v>
      </c>
      <c r="C12" s="89" t="s">
        <v>249</v>
      </c>
      <c r="D12" s="89" t="s">
        <v>7</v>
      </c>
      <c r="E12" s="89" t="s">
        <v>215</v>
      </c>
      <c r="F12" s="89" t="s">
        <v>9</v>
      </c>
      <c r="G12" s="89" t="s">
        <v>10</v>
      </c>
      <c r="H12" s="89" t="s">
        <v>11</v>
      </c>
      <c r="I12" s="89" t="s">
        <v>12</v>
      </c>
      <c r="J12" s="89" t="s">
        <v>13</v>
      </c>
      <c r="K12" s="89" t="s">
        <v>14</v>
      </c>
      <c r="L12" s="89" t="s">
        <v>15</v>
      </c>
      <c r="M12" s="89" t="s">
        <v>16</v>
      </c>
      <c r="N12" s="89" t="s">
        <v>17</v>
      </c>
      <c r="O12" s="89" t="s">
        <v>18</v>
      </c>
      <c r="P12" s="89" t="s">
        <v>19</v>
      </c>
      <c r="Q12" s="89" t="s">
        <v>20</v>
      </c>
      <c r="R12" s="89" t="s">
        <v>21</v>
      </c>
      <c r="S12" s="89" t="s">
        <v>22</v>
      </c>
      <c r="T12" s="89" t="s">
        <v>32</v>
      </c>
      <c r="U12" s="89" t="s">
        <v>33</v>
      </c>
      <c r="V12" s="89" t="s">
        <v>34</v>
      </c>
      <c r="W12" s="89" t="s">
        <v>35</v>
      </c>
      <c r="X12" s="89" t="s">
        <v>36</v>
      </c>
      <c r="Y12" s="89" t="s">
        <v>37</v>
      </c>
      <c r="Z12" s="89" t="s">
        <v>38</v>
      </c>
      <c r="AA12" s="89" t="s">
        <v>39</v>
      </c>
      <c r="AB12" s="89" t="s">
        <v>40</v>
      </c>
      <c r="AC12" s="89" t="s">
        <v>41</v>
      </c>
      <c r="AD12" s="89" t="s">
        <v>42</v>
      </c>
      <c r="AE12" s="89" t="s">
        <v>250</v>
      </c>
      <c r="AF12" s="89" t="s">
        <v>251</v>
      </c>
      <c r="AG12" s="89" t="s">
        <v>169</v>
      </c>
      <c r="AH12" s="89" t="s">
        <v>252</v>
      </c>
      <c r="AI12" s="89" t="s">
        <v>253</v>
      </c>
      <c r="AJ12" s="89" t="s">
        <v>254</v>
      </c>
      <c r="AK12" s="89" t="s">
        <v>255</v>
      </c>
      <c r="AL12" s="89" t="s">
        <v>256</v>
      </c>
      <c r="AM12" s="89" t="s">
        <v>257</v>
      </c>
      <c r="AN12" s="89" t="s">
        <v>258</v>
      </c>
      <c r="AP12" s="89" t="s">
        <v>5</v>
      </c>
      <c r="AQ12" s="89" t="s">
        <v>259</v>
      </c>
      <c r="AR12" s="19" t="s">
        <v>44</v>
      </c>
      <c r="AS12" s="89" t="s">
        <v>80</v>
      </c>
      <c r="AT12" s="89" t="s">
        <v>8</v>
      </c>
      <c r="AU12" s="89" t="s">
        <v>9</v>
      </c>
      <c r="AV12" s="89" t="s">
        <v>10</v>
      </c>
      <c r="AW12" s="89" t="s">
        <v>11</v>
      </c>
      <c r="AX12" s="89" t="s">
        <v>12</v>
      </c>
      <c r="AY12" s="89" t="s">
        <v>13</v>
      </c>
      <c r="AZ12" s="89" t="s">
        <v>14</v>
      </c>
      <c r="BA12" s="89" t="s">
        <v>15</v>
      </c>
      <c r="BB12" s="89" t="s">
        <v>16</v>
      </c>
      <c r="BC12" s="89" t="s">
        <v>17</v>
      </c>
      <c r="BD12" s="89" t="s">
        <v>18</v>
      </c>
      <c r="BE12" s="89" t="s">
        <v>19</v>
      </c>
      <c r="BF12" s="89" t="s">
        <v>20</v>
      </c>
      <c r="BG12" s="89" t="s">
        <v>21</v>
      </c>
      <c r="BH12" s="89" t="s">
        <v>22</v>
      </c>
      <c r="BI12" s="89" t="s">
        <v>32</v>
      </c>
      <c r="BJ12" s="89" t="s">
        <v>33</v>
      </c>
      <c r="BK12" s="89" t="s">
        <v>34</v>
      </c>
      <c r="BL12" s="89" t="s">
        <v>35</v>
      </c>
      <c r="BM12" s="89" t="s">
        <v>36</v>
      </c>
      <c r="BN12" s="89" t="s">
        <v>37</v>
      </c>
      <c r="BO12" s="89" t="s">
        <v>38</v>
      </c>
      <c r="BP12" s="89" t="s">
        <v>39</v>
      </c>
      <c r="BQ12" s="89" t="s">
        <v>40</v>
      </c>
      <c r="BR12" s="89" t="s">
        <v>41</v>
      </c>
      <c r="BS12" s="89" t="s">
        <v>42</v>
      </c>
      <c r="BT12" s="89" t="s">
        <v>250</v>
      </c>
      <c r="BU12" s="89" t="s">
        <v>251</v>
      </c>
      <c r="BV12" s="89" t="s">
        <v>169</v>
      </c>
      <c r="BW12" s="89" t="s">
        <v>252</v>
      </c>
      <c r="BX12" s="89" t="s">
        <v>253</v>
      </c>
      <c r="BY12" s="89" t="s">
        <v>254</v>
      </c>
      <c r="BZ12" s="89" t="s">
        <v>255</v>
      </c>
      <c r="CA12" s="89" t="s">
        <v>256</v>
      </c>
      <c r="CB12" s="89" t="s">
        <v>257</v>
      </c>
      <c r="CC12" s="89" t="s">
        <v>258</v>
      </c>
    </row>
    <row r="13" spans="1:81" ht="15.35" customHeight="1" x14ac:dyDescent="0.3">
      <c r="A13" s="428" t="s">
        <v>47</v>
      </c>
      <c r="B13" s="316">
        <v>1</v>
      </c>
      <c r="C13" s="316">
        <v>25.86</v>
      </c>
      <c r="D13" s="74">
        <v>57.37</v>
      </c>
      <c r="E13" s="75">
        <v>287.83</v>
      </c>
      <c r="F13" s="75">
        <v>233.67</v>
      </c>
      <c r="G13" s="75">
        <v>213.22</v>
      </c>
      <c r="H13" s="75">
        <v>193.77</v>
      </c>
      <c r="I13" s="75">
        <v>175.03</v>
      </c>
      <c r="J13" s="75">
        <v>159.88</v>
      </c>
      <c r="K13" s="75">
        <v>144.27000000000001</v>
      </c>
      <c r="L13" s="75">
        <v>131.05000000000001</v>
      </c>
      <c r="M13" s="75">
        <v>119.83</v>
      </c>
      <c r="N13" s="75">
        <v>110.99</v>
      </c>
      <c r="O13" s="75">
        <v>104.57</v>
      </c>
      <c r="P13" s="75">
        <v>99.66</v>
      </c>
      <c r="Q13" s="75">
        <v>96.12</v>
      </c>
      <c r="R13" s="75">
        <v>92.74</v>
      </c>
      <c r="S13" s="75">
        <v>89.78</v>
      </c>
      <c r="T13" s="74">
        <v>86.97</v>
      </c>
      <c r="U13" s="74">
        <v>84.62</v>
      </c>
      <c r="V13" s="74">
        <v>82.31</v>
      </c>
      <c r="W13" s="74">
        <v>80.510000000000005</v>
      </c>
      <c r="X13" s="74">
        <v>78.69</v>
      </c>
      <c r="Y13" s="74">
        <v>76.64</v>
      </c>
      <c r="Z13" s="74">
        <v>74.84</v>
      </c>
      <c r="AA13" s="74">
        <v>73.11</v>
      </c>
      <c r="AB13" s="75">
        <v>71.489999999999995</v>
      </c>
      <c r="AC13" s="74">
        <v>70.19</v>
      </c>
      <c r="AD13" s="74">
        <v>68.81</v>
      </c>
      <c r="AE13" s="74">
        <v>67.73</v>
      </c>
      <c r="AF13" s="74">
        <v>66.489999999999995</v>
      </c>
      <c r="AG13" s="74">
        <v>65.31</v>
      </c>
      <c r="AH13" s="74">
        <v>64.27</v>
      </c>
      <c r="AI13" s="74">
        <v>63.32</v>
      </c>
      <c r="AJ13" s="74">
        <v>62.45</v>
      </c>
      <c r="AK13" s="74">
        <v>61.58</v>
      </c>
      <c r="AL13" s="74">
        <v>60.88</v>
      </c>
      <c r="AM13" s="74">
        <v>60.01</v>
      </c>
      <c r="AN13" s="74">
        <v>59.4</v>
      </c>
      <c r="AP13" s="33">
        <f>(D13-C13)/350</f>
        <v>9.0028571428571416E-2</v>
      </c>
      <c r="AQ13" s="33">
        <f>(E13-C13)/350</f>
        <v>0.7484857142857142</v>
      </c>
      <c r="AR13" s="428" t="s">
        <v>47</v>
      </c>
      <c r="AS13" s="316">
        <v>1</v>
      </c>
      <c r="AT13" s="33">
        <f>(E13-$D13)/350</f>
        <v>0.65845714285714285</v>
      </c>
      <c r="AU13" s="33">
        <f t="shared" ref="AU13:BJ28" si="11">(F13-$D13)/350</f>
        <v>0.50371428571428567</v>
      </c>
      <c r="AV13" s="33">
        <f t="shared" si="11"/>
        <v>0.44528571428571428</v>
      </c>
      <c r="AW13" s="33">
        <f t="shared" si="11"/>
        <v>0.38971428571428574</v>
      </c>
      <c r="AX13" s="33">
        <f t="shared" si="11"/>
        <v>0.33617142857142857</v>
      </c>
      <c r="AY13" s="33">
        <f t="shared" si="11"/>
        <v>0.29288571428571425</v>
      </c>
      <c r="AZ13" s="33">
        <f t="shared" si="11"/>
        <v>0.2482857142857143</v>
      </c>
      <c r="BA13" s="33">
        <f t="shared" si="11"/>
        <v>0.21051428571428574</v>
      </c>
      <c r="BB13" s="33">
        <f t="shared" si="11"/>
        <v>0.17845714285714287</v>
      </c>
      <c r="BC13" s="33">
        <f t="shared" si="11"/>
        <v>0.1532</v>
      </c>
      <c r="BD13" s="33">
        <f t="shared" si="11"/>
        <v>0.13485714285714284</v>
      </c>
      <c r="BE13" s="33">
        <f t="shared" si="11"/>
        <v>0.12082857142857142</v>
      </c>
      <c r="BF13" s="33">
        <f t="shared" si="11"/>
        <v>0.11071428571428574</v>
      </c>
      <c r="BG13" s="33">
        <f t="shared" si="11"/>
        <v>0.10105714285714285</v>
      </c>
      <c r="BH13" s="33">
        <f t="shared" si="11"/>
        <v>9.2600000000000016E-2</v>
      </c>
      <c r="BI13" s="33">
        <f t="shared" si="11"/>
        <v>8.4571428571428575E-2</v>
      </c>
      <c r="BJ13" s="33">
        <f t="shared" si="11"/>
        <v>7.7857142857142875E-2</v>
      </c>
      <c r="BK13" s="33">
        <f t="shared" ref="BK13:BZ28" si="12">(V13-$D13)/350</f>
        <v>7.1257142857142866E-2</v>
      </c>
      <c r="BL13" s="33">
        <f t="shared" si="12"/>
        <v>6.6114285714285737E-2</v>
      </c>
      <c r="BM13" s="33">
        <f t="shared" si="12"/>
        <v>6.0914285714285712E-2</v>
      </c>
      <c r="BN13" s="33">
        <f t="shared" si="12"/>
        <v>5.5057142857142867E-2</v>
      </c>
      <c r="BO13" s="33">
        <f t="shared" si="12"/>
        <v>4.991428571428573E-2</v>
      </c>
      <c r="BP13" s="33">
        <f t="shared" si="12"/>
        <v>4.4971428571428579E-2</v>
      </c>
      <c r="BQ13" s="33">
        <f t="shared" si="12"/>
        <v>4.0342857142857139E-2</v>
      </c>
      <c r="BR13" s="33">
        <f t="shared" si="12"/>
        <v>3.6628571428571427E-2</v>
      </c>
      <c r="BS13" s="33">
        <f t="shared" si="12"/>
        <v>3.2685714285714297E-2</v>
      </c>
      <c r="BT13" s="33">
        <f t="shared" si="12"/>
        <v>2.9600000000000019E-2</v>
      </c>
      <c r="BU13" s="33">
        <f t="shared" si="12"/>
        <v>2.6057142857142848E-2</v>
      </c>
      <c r="BV13" s="33">
        <f t="shared" si="12"/>
        <v>2.2685714285714299E-2</v>
      </c>
      <c r="BW13" s="33">
        <f t="shared" si="12"/>
        <v>1.9714285714285709E-2</v>
      </c>
      <c r="BX13" s="33">
        <f t="shared" si="12"/>
        <v>1.7000000000000008E-2</v>
      </c>
      <c r="BY13" s="33">
        <f t="shared" si="12"/>
        <v>1.451428571428573E-2</v>
      </c>
      <c r="BZ13" s="33">
        <f t="shared" si="12"/>
        <v>1.2028571428571432E-2</v>
      </c>
      <c r="CA13" s="33">
        <f t="shared" ref="CA13:CC28" si="13">(AL13-$D13)/350</f>
        <v>1.0028571428571444E-2</v>
      </c>
      <c r="CB13" s="33">
        <f t="shared" si="13"/>
        <v>7.5428571428571446E-3</v>
      </c>
      <c r="CC13" s="33">
        <f t="shared" si="13"/>
        <v>5.8000000000000031E-3</v>
      </c>
    </row>
    <row r="14" spans="1:81" x14ac:dyDescent="0.3">
      <c r="A14" s="428"/>
      <c r="B14" s="316">
        <v>2</v>
      </c>
      <c r="C14" s="316">
        <v>24.75</v>
      </c>
      <c r="D14" s="74">
        <v>60.89</v>
      </c>
      <c r="E14" s="75">
        <v>311.25</v>
      </c>
      <c r="F14" s="75">
        <v>257.64</v>
      </c>
      <c r="G14" s="75">
        <v>230.59</v>
      </c>
      <c r="H14" s="75">
        <v>209.22</v>
      </c>
      <c r="I14" s="75">
        <v>190.6</v>
      </c>
      <c r="J14" s="75">
        <v>176.01</v>
      </c>
      <c r="K14" s="75">
        <v>160.74</v>
      </c>
      <c r="L14" s="75">
        <v>147.16999999999999</v>
      </c>
      <c r="M14" s="75">
        <v>136.33000000000001</v>
      </c>
      <c r="N14" s="75">
        <v>126.76</v>
      </c>
      <c r="O14" s="75">
        <v>119</v>
      </c>
      <c r="P14" s="75">
        <v>112.51</v>
      </c>
      <c r="Q14" s="75">
        <v>107.55</v>
      </c>
      <c r="R14" s="75">
        <v>102.98</v>
      </c>
      <c r="S14" s="75">
        <v>99.14</v>
      </c>
      <c r="T14" s="74">
        <v>95.71</v>
      </c>
      <c r="U14" s="74">
        <v>92.64</v>
      </c>
      <c r="V14" s="74">
        <v>89.83</v>
      </c>
      <c r="W14" s="74">
        <v>87.45</v>
      </c>
      <c r="X14" s="74">
        <v>85.27</v>
      </c>
      <c r="Y14" s="74">
        <v>82.72</v>
      </c>
      <c r="Z14" s="74">
        <v>80.819999999999993</v>
      </c>
      <c r="AA14" s="74">
        <v>78.91</v>
      </c>
      <c r="AB14" s="75">
        <v>77.260000000000005</v>
      </c>
      <c r="AC14" s="74">
        <v>75.83</v>
      </c>
      <c r="AD14" s="74">
        <v>74.44</v>
      </c>
      <c r="AE14" s="74">
        <v>73.13</v>
      </c>
      <c r="AF14" s="74">
        <v>71.8</v>
      </c>
      <c r="AG14" s="74">
        <v>70.47</v>
      </c>
      <c r="AH14" s="74">
        <v>69.44</v>
      </c>
      <c r="AI14" s="74">
        <v>68.34</v>
      </c>
      <c r="AJ14" s="74">
        <v>67.400000000000006</v>
      </c>
      <c r="AK14" s="74">
        <v>66.430000000000007</v>
      </c>
      <c r="AL14" s="74">
        <v>65.66</v>
      </c>
      <c r="AM14" s="74">
        <v>64.67</v>
      </c>
      <c r="AN14" s="74">
        <v>63.92</v>
      </c>
      <c r="AP14" s="33">
        <f t="shared" ref="AP14:AP47" si="14">(D14-C14)/350</f>
        <v>0.10325714285714285</v>
      </c>
      <c r="AQ14" s="33">
        <f t="shared" ref="AQ14:AQ47" si="15">(E14-C14)/350</f>
        <v>0.81857142857142862</v>
      </c>
      <c r="AR14" s="428"/>
      <c r="AS14" s="316">
        <v>2</v>
      </c>
      <c r="AT14" s="33">
        <f t="shared" ref="AT14:BI43" si="16">(E14-$D14)/350</f>
        <v>0.71531428571428579</v>
      </c>
      <c r="AU14" s="33">
        <f t="shared" si="11"/>
        <v>0.56214285714285717</v>
      </c>
      <c r="AV14" s="33">
        <f>(G14-$D14)/350</f>
        <v>0.48485714285714282</v>
      </c>
      <c r="AW14" s="33">
        <f t="shared" si="11"/>
        <v>0.42379999999999995</v>
      </c>
      <c r="AX14" s="33">
        <f t="shared" si="11"/>
        <v>0.37059999999999993</v>
      </c>
      <c r="AY14" s="33">
        <f t="shared" si="11"/>
        <v>0.32891428571428566</v>
      </c>
      <c r="AZ14" s="33">
        <f t="shared" si="11"/>
        <v>0.28528571428571431</v>
      </c>
      <c r="BA14" s="33">
        <f t="shared" si="11"/>
        <v>0.24651428571428569</v>
      </c>
      <c r="BB14" s="33">
        <f t="shared" si="11"/>
        <v>0.21554285714285717</v>
      </c>
      <c r="BC14" s="33">
        <f t="shared" si="11"/>
        <v>0.18820000000000001</v>
      </c>
      <c r="BD14" s="33">
        <f t="shared" si="11"/>
        <v>0.16602857142857141</v>
      </c>
      <c r="BE14" s="33">
        <f t="shared" si="11"/>
        <v>0.1474857142857143</v>
      </c>
      <c r="BF14" s="33">
        <f t="shared" si="11"/>
        <v>0.13331428571428569</v>
      </c>
      <c r="BG14" s="33">
        <f t="shared" si="11"/>
        <v>0.12025714285714287</v>
      </c>
      <c r="BH14" s="33">
        <f t="shared" si="11"/>
        <v>0.10928571428571429</v>
      </c>
      <c r="BI14" s="33">
        <f t="shared" si="11"/>
        <v>9.9485714285714261E-2</v>
      </c>
      <c r="BJ14" s="33">
        <f t="shared" si="11"/>
        <v>9.071428571428572E-2</v>
      </c>
      <c r="BK14" s="33">
        <f t="shared" si="12"/>
        <v>8.2685714285714279E-2</v>
      </c>
      <c r="BL14" s="33">
        <f t="shared" si="12"/>
        <v>7.5885714285714292E-2</v>
      </c>
      <c r="BM14" s="33">
        <f t="shared" si="12"/>
        <v>6.9657142857142848E-2</v>
      </c>
      <c r="BN14" s="33">
        <f t="shared" si="12"/>
        <v>6.2371428571428564E-2</v>
      </c>
      <c r="BO14" s="33">
        <f t="shared" si="12"/>
        <v>5.6942857142857121E-2</v>
      </c>
      <c r="BP14" s="33">
        <f t="shared" si="12"/>
        <v>5.1485714285714274E-2</v>
      </c>
      <c r="BQ14" s="33">
        <f t="shared" si="12"/>
        <v>4.6771428571428582E-2</v>
      </c>
      <c r="BR14" s="33">
        <f t="shared" si="12"/>
        <v>4.2685714285714278E-2</v>
      </c>
      <c r="BS14" s="33">
        <f t="shared" si="12"/>
        <v>3.8714285714285708E-2</v>
      </c>
      <c r="BT14" s="33">
        <f t="shared" si="12"/>
        <v>3.4971428571428556E-2</v>
      </c>
      <c r="BU14" s="33">
        <f t="shared" si="12"/>
        <v>3.1171428571428562E-2</v>
      </c>
      <c r="BV14" s="33">
        <f t="shared" si="12"/>
        <v>2.7371428571428567E-2</v>
      </c>
      <c r="BW14" s="33">
        <f t="shared" si="12"/>
        <v>2.4428571428571421E-2</v>
      </c>
      <c r="BX14" s="33">
        <f t="shared" si="12"/>
        <v>2.1285714285714293E-2</v>
      </c>
      <c r="BY14" s="33">
        <f t="shared" si="12"/>
        <v>1.8600000000000016E-2</v>
      </c>
      <c r="BZ14" s="33">
        <f t="shared" si="12"/>
        <v>1.5828571428571445E-2</v>
      </c>
      <c r="CA14" s="33">
        <f t="shared" si="13"/>
        <v>1.3628571428571417E-2</v>
      </c>
      <c r="CB14" s="33">
        <f t="shared" si="13"/>
        <v>1.0800000000000004E-2</v>
      </c>
      <c r="CC14" s="33">
        <f t="shared" si="13"/>
        <v>8.6571428571428598E-3</v>
      </c>
    </row>
    <row r="15" spans="1:81" x14ac:dyDescent="0.3">
      <c r="A15" s="428"/>
      <c r="B15" s="316">
        <v>3</v>
      </c>
      <c r="C15" s="316">
        <v>25.91</v>
      </c>
      <c r="D15" s="74">
        <v>59.88</v>
      </c>
      <c r="E15" s="75">
        <v>281.27</v>
      </c>
      <c r="F15" s="75">
        <v>250.43</v>
      </c>
      <c r="G15" s="75">
        <v>230.89</v>
      </c>
      <c r="H15" s="75">
        <v>210.35</v>
      </c>
      <c r="I15" s="75">
        <v>191.72</v>
      </c>
      <c r="J15" s="75">
        <v>175.37</v>
      </c>
      <c r="K15" s="75">
        <v>156.82</v>
      </c>
      <c r="L15" s="75">
        <v>140.81</v>
      </c>
      <c r="M15" s="75">
        <v>127.67</v>
      </c>
      <c r="N15" s="75">
        <v>115.76</v>
      </c>
      <c r="O15" s="75">
        <v>107.3</v>
      </c>
      <c r="P15" s="75">
        <v>101.51</v>
      </c>
      <c r="Q15" s="75">
        <v>97.48</v>
      </c>
      <c r="R15" s="75">
        <v>94.11</v>
      </c>
      <c r="S15" s="75">
        <v>91.14</v>
      </c>
      <c r="T15" s="74">
        <v>88.5</v>
      </c>
      <c r="U15" s="74">
        <v>85.98</v>
      </c>
      <c r="V15" s="74">
        <v>83.77</v>
      </c>
      <c r="W15" s="74">
        <v>81.86</v>
      </c>
      <c r="X15" s="74">
        <v>79.91</v>
      </c>
      <c r="Y15" s="74">
        <v>77.98</v>
      </c>
      <c r="Z15" s="74">
        <v>76.459999999999994</v>
      </c>
      <c r="AA15" s="74">
        <v>74.92</v>
      </c>
      <c r="AB15" s="75">
        <v>73.540000000000006</v>
      </c>
      <c r="AC15" s="74">
        <v>72.319999999999993</v>
      </c>
      <c r="AD15" s="74">
        <v>71.150000000000006</v>
      </c>
      <c r="AE15" s="74">
        <v>70.010000000000005</v>
      </c>
      <c r="AF15" s="74">
        <v>68.83</v>
      </c>
      <c r="AG15" s="74">
        <v>67.599999999999994</v>
      </c>
      <c r="AH15" s="74">
        <v>66.72</v>
      </c>
      <c r="AI15" s="74">
        <v>65.709999999999994</v>
      </c>
      <c r="AJ15" s="74">
        <v>64.92</v>
      </c>
      <c r="AK15" s="74">
        <v>64.03</v>
      </c>
      <c r="AL15" s="74">
        <v>63.33</v>
      </c>
      <c r="AM15" s="74">
        <v>62.53</v>
      </c>
      <c r="AN15" s="74">
        <v>61.95</v>
      </c>
      <c r="AP15" s="33">
        <f t="shared" si="14"/>
        <v>9.7057142857142856E-2</v>
      </c>
      <c r="AQ15" s="33">
        <f t="shared" si="15"/>
        <v>0.72959999999999992</v>
      </c>
      <c r="AR15" s="428"/>
      <c r="AS15" s="316">
        <v>3</v>
      </c>
      <c r="AT15" s="33">
        <f t="shared" si="16"/>
        <v>0.63254285714285707</v>
      </c>
      <c r="AU15" s="33">
        <f t="shared" si="11"/>
        <v>0.54442857142857148</v>
      </c>
      <c r="AV15" s="33">
        <f t="shared" si="11"/>
        <v>0.48859999999999998</v>
      </c>
      <c r="AW15" s="33">
        <f t="shared" si="11"/>
        <v>0.42991428571428569</v>
      </c>
      <c r="AX15" s="33">
        <f t="shared" si="11"/>
        <v>0.37668571428571429</v>
      </c>
      <c r="AY15" s="33">
        <f t="shared" si="11"/>
        <v>0.32997142857142858</v>
      </c>
      <c r="AZ15" s="33">
        <f t="shared" si="11"/>
        <v>0.27697142857142859</v>
      </c>
      <c r="BA15" s="33">
        <f t="shared" si="11"/>
        <v>0.23122857142857145</v>
      </c>
      <c r="BB15" s="33">
        <f t="shared" si="11"/>
        <v>0.19368571428571427</v>
      </c>
      <c r="BC15" s="33">
        <f t="shared" si="11"/>
        <v>0.15965714285714286</v>
      </c>
      <c r="BD15" s="33">
        <f t="shared" si="11"/>
        <v>0.13548571428571426</v>
      </c>
      <c r="BE15" s="33">
        <f t="shared" si="11"/>
        <v>0.11894285714285716</v>
      </c>
      <c r="BF15" s="33">
        <f t="shared" si="11"/>
        <v>0.10742857142857143</v>
      </c>
      <c r="BG15" s="33">
        <f t="shared" si="11"/>
        <v>9.7799999999999984E-2</v>
      </c>
      <c r="BH15" s="33">
        <f t="shared" si="11"/>
        <v>8.9314285714285707E-2</v>
      </c>
      <c r="BI15" s="33">
        <f t="shared" si="11"/>
        <v>8.1771428571428564E-2</v>
      </c>
      <c r="BJ15" s="33">
        <f t="shared" si="11"/>
        <v>7.457142857142858E-2</v>
      </c>
      <c r="BK15" s="33">
        <f t="shared" si="12"/>
        <v>6.8257142857142836E-2</v>
      </c>
      <c r="BL15" s="33">
        <f t="shared" si="12"/>
        <v>6.2799999999999995E-2</v>
      </c>
      <c r="BM15" s="33">
        <f t="shared" si="12"/>
        <v>5.7228571428571413E-2</v>
      </c>
      <c r="BN15" s="33">
        <f t="shared" si="12"/>
        <v>5.171428571428572E-2</v>
      </c>
      <c r="BO15" s="33">
        <f t="shared" si="12"/>
        <v>4.7371428571428544E-2</v>
      </c>
      <c r="BP15" s="33">
        <f t="shared" si="12"/>
        <v>4.297142857142857E-2</v>
      </c>
      <c r="BQ15" s="33">
        <f t="shared" si="12"/>
        <v>3.902857142857144E-2</v>
      </c>
      <c r="BR15" s="33">
        <f t="shared" si="12"/>
        <v>3.5542857142857119E-2</v>
      </c>
      <c r="BS15" s="33">
        <f t="shared" si="12"/>
        <v>3.2200000000000006E-2</v>
      </c>
      <c r="BT15" s="33">
        <f t="shared" si="12"/>
        <v>2.8942857142857149E-2</v>
      </c>
      <c r="BU15" s="33">
        <f t="shared" si="12"/>
        <v>2.5571428571428561E-2</v>
      </c>
      <c r="BV15" s="33">
        <f t="shared" si="12"/>
        <v>2.2057142857142834E-2</v>
      </c>
      <c r="BW15" s="33">
        <f t="shared" si="12"/>
        <v>1.9542857142857133E-2</v>
      </c>
      <c r="BX15" s="33">
        <f t="shared" si="12"/>
        <v>1.6657142857142832E-2</v>
      </c>
      <c r="BY15" s="33">
        <f t="shared" si="12"/>
        <v>1.4399999999999998E-2</v>
      </c>
      <c r="BZ15" s="33">
        <f t="shared" si="12"/>
        <v>1.1857142857142853E-2</v>
      </c>
      <c r="CA15" s="33">
        <f t="shared" si="13"/>
        <v>9.8571428571428456E-3</v>
      </c>
      <c r="CB15" s="33">
        <f t="shared" si="13"/>
        <v>7.5714285714285675E-3</v>
      </c>
      <c r="CC15" s="33">
        <f t="shared" si="13"/>
        <v>5.9142857142857148E-3</v>
      </c>
    </row>
    <row r="16" spans="1:81" x14ac:dyDescent="0.3">
      <c r="A16" s="428"/>
      <c r="B16" s="316">
        <v>4</v>
      </c>
      <c r="C16" s="316">
        <v>25.72</v>
      </c>
      <c r="D16" s="74">
        <v>59.94</v>
      </c>
      <c r="E16" s="75">
        <v>281.77</v>
      </c>
      <c r="F16" s="75">
        <v>254.49</v>
      </c>
      <c r="G16" s="75">
        <v>234.48</v>
      </c>
      <c r="H16" s="75">
        <v>214.05</v>
      </c>
      <c r="I16" s="75">
        <v>195.68</v>
      </c>
      <c r="J16" s="75">
        <v>170.32</v>
      </c>
      <c r="K16" s="75">
        <v>159.86000000000001</v>
      </c>
      <c r="L16" s="75">
        <v>143.76</v>
      </c>
      <c r="M16" s="75">
        <v>130.78</v>
      </c>
      <c r="N16" s="75">
        <v>119.6</v>
      </c>
      <c r="O16" s="75">
        <v>110.85</v>
      </c>
      <c r="P16" s="75">
        <v>104.85</v>
      </c>
      <c r="Q16" s="75">
        <v>100.8</v>
      </c>
      <c r="R16" s="75">
        <v>97.08</v>
      </c>
      <c r="S16" s="75">
        <v>94.02</v>
      </c>
      <c r="T16" s="74">
        <v>91.36</v>
      </c>
      <c r="U16" s="74">
        <v>88.65</v>
      </c>
      <c r="V16" s="74">
        <v>86.46</v>
      </c>
      <c r="W16" s="74">
        <v>84.27</v>
      </c>
      <c r="X16" s="74">
        <v>82.21</v>
      </c>
      <c r="Y16" s="74">
        <v>80.16</v>
      </c>
      <c r="Z16" s="74">
        <v>78.52</v>
      </c>
      <c r="AA16" s="74">
        <v>76.569999999999993</v>
      </c>
      <c r="AB16" s="75">
        <v>75.08</v>
      </c>
      <c r="AC16" s="74">
        <v>73.650000000000006</v>
      </c>
      <c r="AD16" s="74">
        <v>72.3</v>
      </c>
      <c r="AE16" s="74">
        <v>70.989999999999995</v>
      </c>
      <c r="AF16" s="74">
        <v>69.73</v>
      </c>
      <c r="AG16" s="74">
        <v>68.53</v>
      </c>
      <c r="AH16" s="74">
        <v>67.61</v>
      </c>
      <c r="AI16" s="74">
        <v>66.55</v>
      </c>
      <c r="AJ16" s="74">
        <v>65.739999999999995</v>
      </c>
      <c r="AK16" s="74">
        <v>64.84</v>
      </c>
      <c r="AL16" s="74">
        <v>64.14</v>
      </c>
      <c r="AM16" s="74">
        <v>63.32</v>
      </c>
      <c r="AN16" s="74">
        <v>62.69</v>
      </c>
      <c r="AP16" s="33">
        <f t="shared" si="14"/>
        <v>9.7771428571428565E-2</v>
      </c>
      <c r="AQ16" s="33">
        <f t="shared" si="15"/>
        <v>0.73157142857142843</v>
      </c>
      <c r="AR16" s="428"/>
      <c r="AS16" s="316">
        <v>4</v>
      </c>
      <c r="AT16" s="33">
        <f t="shared" si="16"/>
        <v>0.63379999999999992</v>
      </c>
      <c r="AU16" s="33">
        <f t="shared" si="11"/>
        <v>0.55585714285714294</v>
      </c>
      <c r="AV16" s="33">
        <f t="shared" si="11"/>
        <v>0.49868571428571429</v>
      </c>
      <c r="AW16" s="33">
        <f t="shared" si="11"/>
        <v>0.44031428571428577</v>
      </c>
      <c r="AX16" s="33">
        <f t="shared" si="11"/>
        <v>0.38782857142857147</v>
      </c>
      <c r="AY16" s="33">
        <f t="shared" si="11"/>
        <v>0.31537142857142858</v>
      </c>
      <c r="AZ16" s="33">
        <f t="shared" si="11"/>
        <v>0.28548571428571434</v>
      </c>
      <c r="BA16" s="33">
        <f t="shared" si="11"/>
        <v>0.23948571428571427</v>
      </c>
      <c r="BB16" s="33">
        <f t="shared" si="11"/>
        <v>0.2024</v>
      </c>
      <c r="BC16" s="33">
        <f t="shared" si="11"/>
        <v>0.17045714285714283</v>
      </c>
      <c r="BD16" s="33">
        <f t="shared" si="11"/>
        <v>0.14545714285714284</v>
      </c>
      <c r="BE16" s="33">
        <f t="shared" si="11"/>
        <v>0.12831428571428571</v>
      </c>
      <c r="BF16" s="33">
        <f t="shared" si="11"/>
        <v>0.11674285714285713</v>
      </c>
      <c r="BG16" s="33">
        <f t="shared" si="11"/>
        <v>0.10611428571428572</v>
      </c>
      <c r="BH16" s="33">
        <f t="shared" si="11"/>
        <v>9.7371428571428567E-2</v>
      </c>
      <c r="BI16" s="33">
        <f t="shared" si="11"/>
        <v>8.9771428571428571E-2</v>
      </c>
      <c r="BJ16" s="33">
        <f t="shared" si="11"/>
        <v>8.2028571428571451E-2</v>
      </c>
      <c r="BK16" s="33">
        <f t="shared" si="12"/>
        <v>7.5771428571428559E-2</v>
      </c>
      <c r="BL16" s="33">
        <f t="shared" si="12"/>
        <v>6.9514285714285709E-2</v>
      </c>
      <c r="BM16" s="33">
        <f t="shared" si="12"/>
        <v>6.3628571428571423E-2</v>
      </c>
      <c r="BN16" s="33">
        <f t="shared" si="12"/>
        <v>5.7771428571428571E-2</v>
      </c>
      <c r="BO16" s="33">
        <f t="shared" si="12"/>
        <v>5.3085714285714278E-2</v>
      </c>
      <c r="BP16" s="33">
        <f t="shared" si="12"/>
        <v>4.7514285714285703E-2</v>
      </c>
      <c r="BQ16" s="33">
        <f t="shared" si="12"/>
        <v>4.3257142857142862E-2</v>
      </c>
      <c r="BR16" s="33">
        <f t="shared" si="12"/>
        <v>3.9171428571428593E-2</v>
      </c>
      <c r="BS16" s="33">
        <f t="shared" si="12"/>
        <v>3.5314285714285715E-2</v>
      </c>
      <c r="BT16" s="33">
        <f t="shared" si="12"/>
        <v>3.1571428571428563E-2</v>
      </c>
      <c r="BU16" s="33">
        <f t="shared" si="12"/>
        <v>2.7971428571428588E-2</v>
      </c>
      <c r="BV16" s="33">
        <f t="shared" si="12"/>
        <v>2.4542857142857151E-2</v>
      </c>
      <c r="BW16" s="33">
        <f t="shared" si="12"/>
        <v>2.1914285714285719E-2</v>
      </c>
      <c r="BX16" s="33">
        <f t="shared" si="12"/>
        <v>1.8885714285714283E-2</v>
      </c>
      <c r="BY16" s="33">
        <f t="shared" si="12"/>
        <v>1.6571428571428563E-2</v>
      </c>
      <c r="BZ16" s="33">
        <f t="shared" si="12"/>
        <v>1.4000000000000016E-2</v>
      </c>
      <c r="CA16" s="33">
        <f t="shared" si="13"/>
        <v>1.2000000000000009E-2</v>
      </c>
      <c r="CB16" s="33">
        <f t="shared" si="13"/>
        <v>9.6571428571428641E-3</v>
      </c>
      <c r="CC16" s="33">
        <f t="shared" si="13"/>
        <v>7.8571428571428577E-3</v>
      </c>
    </row>
    <row r="17" spans="1:81" x14ac:dyDescent="0.3">
      <c r="A17" s="428"/>
      <c r="B17" s="316">
        <v>5</v>
      </c>
      <c r="C17" s="316">
        <v>25.91</v>
      </c>
      <c r="D17" s="74">
        <v>60.42</v>
      </c>
      <c r="E17" s="75">
        <v>307.39</v>
      </c>
      <c r="F17" s="75">
        <v>257.02999999999997</v>
      </c>
      <c r="G17" s="75">
        <v>233.46</v>
      </c>
      <c r="H17" s="75">
        <v>209.12</v>
      </c>
      <c r="I17" s="75">
        <v>188.11</v>
      </c>
      <c r="J17" s="75">
        <v>170.53</v>
      </c>
      <c r="K17" s="75">
        <v>151.30000000000001</v>
      </c>
      <c r="L17" s="75">
        <v>133.94</v>
      </c>
      <c r="M17" s="75">
        <v>119.04</v>
      </c>
      <c r="N17" s="75">
        <v>109.14</v>
      </c>
      <c r="O17" s="75">
        <v>103.38</v>
      </c>
      <c r="P17" s="75">
        <v>99.06</v>
      </c>
      <c r="Q17" s="75">
        <v>95.72</v>
      </c>
      <c r="R17" s="75">
        <v>92.55</v>
      </c>
      <c r="S17" s="75">
        <v>89.76</v>
      </c>
      <c r="T17" s="74">
        <v>87.17</v>
      </c>
      <c r="U17" s="74">
        <v>85.08</v>
      </c>
      <c r="V17" s="74">
        <v>82.93</v>
      </c>
      <c r="W17" s="74">
        <v>81.36</v>
      </c>
      <c r="X17" s="74">
        <v>79.55</v>
      </c>
      <c r="Y17" s="74">
        <v>77.63</v>
      </c>
      <c r="Z17" s="74">
        <v>76.2</v>
      </c>
      <c r="AA17" s="74">
        <v>74.8</v>
      </c>
      <c r="AB17" s="75">
        <v>73.23</v>
      </c>
      <c r="AC17" s="74">
        <v>72.099999999999994</v>
      </c>
      <c r="AD17" s="74">
        <v>70.709999999999994</v>
      </c>
      <c r="AE17" s="74">
        <v>69.63</v>
      </c>
      <c r="AF17" s="74">
        <v>68.430000000000007</v>
      </c>
      <c r="AG17" s="74">
        <v>67.319999999999993</v>
      </c>
      <c r="AH17" s="74">
        <v>66.400000000000006</v>
      </c>
      <c r="AI17" s="74">
        <v>65.510000000000005</v>
      </c>
      <c r="AJ17" s="74">
        <v>64.709999999999994</v>
      </c>
      <c r="AK17" s="74">
        <v>63.99</v>
      </c>
      <c r="AL17" s="74">
        <v>63.32</v>
      </c>
      <c r="AM17" s="74">
        <v>62.66</v>
      </c>
      <c r="AN17" s="74">
        <v>62.21</v>
      </c>
      <c r="AP17" s="33">
        <f t="shared" si="14"/>
        <v>9.8600000000000021E-2</v>
      </c>
      <c r="AQ17" s="33">
        <f t="shared" si="15"/>
        <v>0.80422857142857129</v>
      </c>
      <c r="AR17" s="428"/>
      <c r="AS17" s="316">
        <v>5</v>
      </c>
      <c r="AT17" s="33">
        <f t="shared" si="16"/>
        <v>0.70562857142857138</v>
      </c>
      <c r="AU17" s="33">
        <f t="shared" si="11"/>
        <v>0.56174285714285699</v>
      </c>
      <c r="AV17" s="33">
        <f t="shared" si="11"/>
        <v>0.49440000000000006</v>
      </c>
      <c r="AW17" s="33">
        <f t="shared" si="11"/>
        <v>0.42485714285714282</v>
      </c>
      <c r="AX17" s="33">
        <f t="shared" si="11"/>
        <v>0.36482857142857145</v>
      </c>
      <c r="AY17" s="33">
        <f t="shared" si="11"/>
        <v>0.31459999999999999</v>
      </c>
      <c r="AZ17" s="33">
        <f t="shared" si="11"/>
        <v>0.25965714285714286</v>
      </c>
      <c r="BA17" s="33">
        <f t="shared" si="11"/>
        <v>0.21005714285714286</v>
      </c>
      <c r="BB17" s="33">
        <f t="shared" si="11"/>
        <v>0.16748571428571429</v>
      </c>
      <c r="BC17" s="33">
        <f t="shared" si="11"/>
        <v>0.13919999999999999</v>
      </c>
      <c r="BD17" s="33">
        <f t="shared" si="11"/>
        <v>0.12274285714285713</v>
      </c>
      <c r="BE17" s="33">
        <f t="shared" si="11"/>
        <v>0.1104</v>
      </c>
      <c r="BF17" s="33">
        <f t="shared" si="11"/>
        <v>0.10085714285714285</v>
      </c>
      <c r="BG17" s="33">
        <f t="shared" si="11"/>
        <v>9.1799999999999993E-2</v>
      </c>
      <c r="BH17" s="33">
        <f t="shared" si="11"/>
        <v>8.3828571428571433E-2</v>
      </c>
      <c r="BI17" s="33">
        <f t="shared" si="11"/>
        <v>7.6428571428571429E-2</v>
      </c>
      <c r="BJ17" s="33">
        <f t="shared" si="11"/>
        <v>7.0457142857142843E-2</v>
      </c>
      <c r="BK17" s="33">
        <f t="shared" si="12"/>
        <v>6.4314285714285727E-2</v>
      </c>
      <c r="BL17" s="33">
        <f t="shared" si="12"/>
        <v>5.9828571428571425E-2</v>
      </c>
      <c r="BM17" s="33">
        <f t="shared" si="12"/>
        <v>5.4657142857142842E-2</v>
      </c>
      <c r="BN17" s="33">
        <f t="shared" si="12"/>
        <v>4.9171428571428553E-2</v>
      </c>
      <c r="BO17" s="33">
        <f t="shared" si="12"/>
        <v>4.5085714285714291E-2</v>
      </c>
      <c r="BP17" s="33">
        <f>(AA17-$D17)/350</f>
        <v>4.1085714285714274E-2</v>
      </c>
      <c r="BQ17" s="33">
        <f t="shared" si="12"/>
        <v>3.6600000000000008E-2</v>
      </c>
      <c r="BR17" s="33">
        <f t="shared" si="12"/>
        <v>3.3371428571428552E-2</v>
      </c>
      <c r="BS17" s="33">
        <f t="shared" si="12"/>
        <v>2.9399999999999978E-2</v>
      </c>
      <c r="BT17" s="33">
        <f t="shared" si="12"/>
        <v>2.6314285714285696E-2</v>
      </c>
      <c r="BU17" s="33">
        <f t="shared" si="12"/>
        <v>2.2885714285714301E-2</v>
      </c>
      <c r="BV17" s="33">
        <f t="shared" si="12"/>
        <v>1.9714285714285691E-2</v>
      </c>
      <c r="BW17" s="33">
        <f t="shared" si="12"/>
        <v>1.7085714285714298E-2</v>
      </c>
      <c r="BX17" s="33">
        <f t="shared" si="12"/>
        <v>1.4542857142857153E-2</v>
      </c>
      <c r="BY17" s="33">
        <f t="shared" si="12"/>
        <v>1.2257142857142835E-2</v>
      </c>
      <c r="BZ17" s="33">
        <f t="shared" si="12"/>
        <v>1.0200000000000001E-2</v>
      </c>
      <c r="CA17" s="33">
        <f t="shared" si="13"/>
        <v>8.2857142857142817E-3</v>
      </c>
      <c r="CB17" s="33">
        <f t="shared" si="13"/>
        <v>6.3999999999999856E-3</v>
      </c>
      <c r="CC17" s="33">
        <f t="shared" si="13"/>
        <v>5.1142857142857118E-3</v>
      </c>
    </row>
    <row r="18" spans="1:81" ht="15.35" customHeight="1" x14ac:dyDescent="0.3">
      <c r="A18" s="428" t="s">
        <v>116</v>
      </c>
      <c r="B18" s="316">
        <v>1</v>
      </c>
      <c r="C18" s="316">
        <v>25.87</v>
      </c>
      <c r="D18" s="322">
        <v>79.05</v>
      </c>
      <c r="E18" s="75">
        <v>288.38</v>
      </c>
      <c r="F18" s="75">
        <v>259.23</v>
      </c>
      <c r="G18" s="75">
        <v>240.94</v>
      </c>
      <c r="H18" s="75">
        <v>221.13</v>
      </c>
      <c r="I18" s="75">
        <v>200.81</v>
      </c>
      <c r="J18" s="75">
        <v>185.59</v>
      </c>
      <c r="K18" s="75">
        <v>168.97</v>
      </c>
      <c r="L18" s="75">
        <v>153.46</v>
      </c>
      <c r="M18" s="75">
        <v>140.21</v>
      </c>
      <c r="N18" s="75">
        <v>130.66999999999999</v>
      </c>
      <c r="O18" s="75">
        <v>125.03</v>
      </c>
      <c r="P18" s="75">
        <v>120.61</v>
      </c>
      <c r="Q18" s="75">
        <v>117.48</v>
      </c>
      <c r="R18" s="75">
        <v>114.52</v>
      </c>
      <c r="S18" s="75">
        <v>111.89</v>
      </c>
      <c r="T18" s="74">
        <v>109.41</v>
      </c>
      <c r="U18" s="74">
        <v>107.24</v>
      </c>
      <c r="V18" s="74">
        <v>105.08</v>
      </c>
      <c r="W18" s="74">
        <v>103.33</v>
      </c>
      <c r="X18" s="74">
        <v>101.67</v>
      </c>
      <c r="Y18" s="74">
        <v>99.79</v>
      </c>
      <c r="Z18" s="74">
        <v>98.15</v>
      </c>
      <c r="AA18" s="74">
        <v>96.57</v>
      </c>
      <c r="AB18" s="75">
        <v>95.01</v>
      </c>
      <c r="AC18" s="74">
        <v>93.73</v>
      </c>
      <c r="AD18" s="74">
        <v>92.38</v>
      </c>
      <c r="AE18" s="74">
        <v>91.23</v>
      </c>
      <c r="AF18" s="74">
        <v>90.01</v>
      </c>
      <c r="AG18" s="74">
        <v>88.75</v>
      </c>
      <c r="AH18" s="74">
        <v>87.82</v>
      </c>
      <c r="AI18" s="74">
        <v>86.8</v>
      </c>
      <c r="AJ18" s="74">
        <v>85.95</v>
      </c>
      <c r="AK18" s="74">
        <v>85.13</v>
      </c>
      <c r="AL18" s="74">
        <v>84.31</v>
      </c>
      <c r="AM18" s="74">
        <v>83.41</v>
      </c>
      <c r="AN18" s="74">
        <v>82.7</v>
      </c>
      <c r="AP18" s="33">
        <f t="shared" si="14"/>
        <v>0.15194285714285713</v>
      </c>
      <c r="AQ18" s="33">
        <f t="shared" si="15"/>
        <v>0.75002857142857138</v>
      </c>
      <c r="AR18" s="428" t="s">
        <v>116</v>
      </c>
      <c r="AS18" s="316">
        <v>1</v>
      </c>
      <c r="AT18" s="33">
        <f t="shared" si="16"/>
        <v>0.59808571428571422</v>
      </c>
      <c r="AU18" s="33">
        <f t="shared" si="11"/>
        <v>0.51480000000000004</v>
      </c>
      <c r="AV18" s="33">
        <f t="shared" si="11"/>
        <v>0.46254285714285709</v>
      </c>
      <c r="AW18" s="33">
        <f t="shared" si="11"/>
        <v>0.40594285714285711</v>
      </c>
      <c r="AX18" s="33">
        <f t="shared" si="11"/>
        <v>0.3478857142857143</v>
      </c>
      <c r="AY18" s="33">
        <f t="shared" si="11"/>
        <v>0.3044</v>
      </c>
      <c r="AZ18" s="33">
        <f t="shared" si="11"/>
        <v>0.25691428571428571</v>
      </c>
      <c r="BA18" s="33">
        <f t="shared" si="11"/>
        <v>0.21260000000000004</v>
      </c>
      <c r="BB18" s="33">
        <f t="shared" si="11"/>
        <v>0.17474285714285717</v>
      </c>
      <c r="BC18" s="33">
        <f t="shared" si="11"/>
        <v>0.14748571428571425</v>
      </c>
      <c r="BD18" s="33">
        <f t="shared" si="11"/>
        <v>0.13137142857142858</v>
      </c>
      <c r="BE18" s="33">
        <f t="shared" si="11"/>
        <v>0.11874285714285715</v>
      </c>
      <c r="BF18" s="33">
        <f t="shared" si="11"/>
        <v>0.10980000000000002</v>
      </c>
      <c r="BG18" s="33">
        <f t="shared" si="11"/>
        <v>0.10134285714285714</v>
      </c>
      <c r="BH18" s="33">
        <f t="shared" si="11"/>
        <v>9.3828571428571442E-2</v>
      </c>
      <c r="BI18" s="33">
        <f t="shared" si="11"/>
        <v>8.6742857142857135E-2</v>
      </c>
      <c r="BJ18" s="33">
        <f t="shared" si="11"/>
        <v>8.0542857142857138E-2</v>
      </c>
      <c r="BK18" s="33">
        <f t="shared" si="12"/>
        <v>7.4371428571428574E-2</v>
      </c>
      <c r="BL18" s="33">
        <f t="shared" si="12"/>
        <v>6.937142857142857E-2</v>
      </c>
      <c r="BM18" s="33">
        <f t="shared" si="12"/>
        <v>6.4628571428571438E-2</v>
      </c>
      <c r="BN18" s="33">
        <f t="shared" si="12"/>
        <v>5.9257142857142883E-2</v>
      </c>
      <c r="BO18" s="33">
        <f t="shared" si="12"/>
        <v>5.4571428571428597E-2</v>
      </c>
      <c r="BP18" s="33">
        <f>(AA18-$D18)/350</f>
        <v>5.0057142857142849E-2</v>
      </c>
      <c r="BQ18" s="33">
        <f t="shared" si="12"/>
        <v>4.5600000000000022E-2</v>
      </c>
      <c r="BR18" s="33">
        <f t="shared" si="12"/>
        <v>4.1942857142857164E-2</v>
      </c>
      <c r="BS18" s="33">
        <f t="shared" si="12"/>
        <v>3.8085714285714278E-2</v>
      </c>
      <c r="BT18" s="33">
        <f t="shared" si="12"/>
        <v>3.4800000000000018E-2</v>
      </c>
      <c r="BU18" s="33">
        <f t="shared" si="12"/>
        <v>3.1314285714285739E-2</v>
      </c>
      <c r="BV18" s="33">
        <f t="shared" si="12"/>
        <v>2.7714285714285723E-2</v>
      </c>
      <c r="BW18" s="33">
        <f t="shared" si="12"/>
        <v>2.5057142857142847E-2</v>
      </c>
      <c r="BX18" s="33">
        <f t="shared" si="12"/>
        <v>2.2142857142857141E-2</v>
      </c>
      <c r="BY18" s="33">
        <f t="shared" si="12"/>
        <v>1.9714285714285729E-2</v>
      </c>
      <c r="BZ18" s="33">
        <f t="shared" si="12"/>
        <v>1.7371428571428565E-2</v>
      </c>
      <c r="CA18" s="33">
        <f t="shared" si="13"/>
        <v>1.5028571428571443E-2</v>
      </c>
      <c r="CB18" s="33">
        <f t="shared" si="13"/>
        <v>1.2457142857142856E-2</v>
      </c>
      <c r="CC18" s="33">
        <f t="shared" si="13"/>
        <v>1.0428571428571445E-2</v>
      </c>
    </row>
    <row r="19" spans="1:81" x14ac:dyDescent="0.3">
      <c r="A19" s="428"/>
      <c r="B19" s="316">
        <v>2</v>
      </c>
      <c r="C19" s="316">
        <v>25.87</v>
      </c>
      <c r="D19" s="322">
        <v>76.48</v>
      </c>
      <c r="E19" s="75">
        <v>306.12</v>
      </c>
      <c r="F19" s="75">
        <v>262.64999999999998</v>
      </c>
      <c r="G19" s="75">
        <v>243.71</v>
      </c>
      <c r="H19" s="75">
        <v>223.22</v>
      </c>
      <c r="I19" s="75">
        <v>202.87</v>
      </c>
      <c r="J19" s="75">
        <v>187.16</v>
      </c>
      <c r="K19" s="75">
        <v>169</v>
      </c>
      <c r="L19" s="75">
        <v>155.27000000000001</v>
      </c>
      <c r="M19" s="75">
        <v>142.71</v>
      </c>
      <c r="N19" s="75">
        <v>132.51</v>
      </c>
      <c r="O19" s="75">
        <v>125.35</v>
      </c>
      <c r="P19" s="75">
        <v>119.88</v>
      </c>
      <c r="Q19" s="75">
        <v>116.3</v>
      </c>
      <c r="R19" s="75">
        <v>112.9</v>
      </c>
      <c r="S19" s="75">
        <v>110.08</v>
      </c>
      <c r="T19" s="74">
        <v>107.58</v>
      </c>
      <c r="U19" s="74">
        <v>105.3</v>
      </c>
      <c r="V19" s="74">
        <v>103.2</v>
      </c>
      <c r="W19" s="74">
        <v>101.37</v>
      </c>
      <c r="X19" s="74">
        <v>99.53</v>
      </c>
      <c r="Y19" s="74">
        <v>97.73</v>
      </c>
      <c r="Z19" s="74">
        <v>96.18</v>
      </c>
      <c r="AA19" s="74">
        <v>94.48</v>
      </c>
      <c r="AB19" s="75">
        <v>92.97</v>
      </c>
      <c r="AC19" s="74">
        <v>91.58</v>
      </c>
      <c r="AD19" s="74">
        <v>90.24</v>
      </c>
      <c r="AE19" s="74">
        <v>88.99</v>
      </c>
      <c r="AF19" s="74">
        <v>87.72</v>
      </c>
      <c r="AG19" s="74">
        <v>86.43</v>
      </c>
      <c r="AH19" s="74">
        <v>85.42</v>
      </c>
      <c r="AI19" s="74">
        <v>84.32</v>
      </c>
      <c r="AJ19" s="74">
        <v>83.42</v>
      </c>
      <c r="AK19" s="74">
        <v>82.5</v>
      </c>
      <c r="AL19" s="74">
        <v>81.77</v>
      </c>
      <c r="AM19" s="74">
        <v>80.89</v>
      </c>
      <c r="AN19" s="74">
        <v>80.13</v>
      </c>
      <c r="AP19" s="33">
        <f t="shared" si="14"/>
        <v>0.14460000000000001</v>
      </c>
      <c r="AQ19" s="33">
        <f t="shared" si="15"/>
        <v>0.80071428571428571</v>
      </c>
      <c r="AR19" s="428"/>
      <c r="AS19" s="316">
        <v>2</v>
      </c>
      <c r="AT19" s="33">
        <f t="shared" si="16"/>
        <v>0.65611428571428565</v>
      </c>
      <c r="AU19" s="33">
        <f t="shared" si="11"/>
        <v>0.53191428571428556</v>
      </c>
      <c r="AV19" s="33">
        <f t="shared" si="11"/>
        <v>0.47780000000000006</v>
      </c>
      <c r="AW19" s="33">
        <f t="shared" si="11"/>
        <v>0.41925714285714288</v>
      </c>
      <c r="AX19" s="33">
        <f t="shared" si="11"/>
        <v>0.36111428571428572</v>
      </c>
      <c r="AY19" s="33">
        <f t="shared" si="11"/>
        <v>0.31622857142857141</v>
      </c>
      <c r="AZ19" s="33">
        <f t="shared" si="11"/>
        <v>0.26434285714285716</v>
      </c>
      <c r="BA19" s="33">
        <f t="shared" si="11"/>
        <v>0.22511428571428574</v>
      </c>
      <c r="BB19" s="33">
        <f t="shared" si="11"/>
        <v>0.18922857142857144</v>
      </c>
      <c r="BC19" s="33">
        <f t="shared" si="11"/>
        <v>0.16008571428571425</v>
      </c>
      <c r="BD19" s="33">
        <f t="shared" si="11"/>
        <v>0.13962857142857141</v>
      </c>
      <c r="BE19" s="33">
        <f t="shared" si="11"/>
        <v>0.12399999999999997</v>
      </c>
      <c r="BF19" s="33">
        <f t="shared" si="11"/>
        <v>0.11377142857142855</v>
      </c>
      <c r="BG19" s="33">
        <f t="shared" si="11"/>
        <v>0.10405714285714286</v>
      </c>
      <c r="BH19" s="33">
        <f t="shared" si="11"/>
        <v>9.5999999999999988E-2</v>
      </c>
      <c r="BI19" s="33">
        <f t="shared" si="11"/>
        <v>8.8857142857142843E-2</v>
      </c>
      <c r="BJ19" s="33">
        <f t="shared" si="11"/>
        <v>8.234285714285712E-2</v>
      </c>
      <c r="BK19" s="33">
        <f t="shared" si="12"/>
        <v>7.6342857142857143E-2</v>
      </c>
      <c r="BL19" s="33">
        <f t="shared" si="12"/>
        <v>7.1114285714285713E-2</v>
      </c>
      <c r="BM19" s="33">
        <f t="shared" si="12"/>
        <v>6.585714285714285E-2</v>
      </c>
      <c r="BN19" s="33">
        <f t="shared" si="12"/>
        <v>6.0714285714285714E-2</v>
      </c>
      <c r="BO19" s="33">
        <f t="shared" si="12"/>
        <v>5.6285714285714293E-2</v>
      </c>
      <c r="BP19" s="33">
        <f>(AA19-$D19)/350</f>
        <v>5.1428571428571428E-2</v>
      </c>
      <c r="BQ19" s="33">
        <f t="shared" si="12"/>
        <v>4.7114285714285699E-2</v>
      </c>
      <c r="BR19" s="33">
        <f t="shared" si="12"/>
        <v>4.3142857142857129E-2</v>
      </c>
      <c r="BS19" s="33">
        <f t="shared" si="12"/>
        <v>3.9314285714285691E-2</v>
      </c>
      <c r="BT19" s="33">
        <f t="shared" si="12"/>
        <v>3.5742857142857118E-2</v>
      </c>
      <c r="BU19" s="33">
        <f t="shared" si="12"/>
        <v>3.2114285714285699E-2</v>
      </c>
      <c r="BV19" s="33">
        <f t="shared" si="12"/>
        <v>2.8428571428571435E-2</v>
      </c>
      <c r="BW19" s="33">
        <f t="shared" si="12"/>
        <v>2.5542857142857138E-2</v>
      </c>
      <c r="BX19" s="33">
        <f t="shared" si="12"/>
        <v>2.2399999999999969E-2</v>
      </c>
      <c r="BY19" s="33">
        <f t="shared" si="12"/>
        <v>1.9828571428571421E-2</v>
      </c>
      <c r="BZ19" s="33">
        <f t="shared" si="12"/>
        <v>1.719999999999999E-2</v>
      </c>
      <c r="CA19" s="33">
        <f t="shared" si="13"/>
        <v>1.5114285714285691E-2</v>
      </c>
      <c r="CB19" s="33">
        <f t="shared" si="13"/>
        <v>1.259999999999999E-2</v>
      </c>
      <c r="CC19" s="33">
        <f t="shared" si="13"/>
        <v>1.0428571428571403E-2</v>
      </c>
    </row>
    <row r="20" spans="1:81" x14ac:dyDescent="0.3">
      <c r="A20" s="428"/>
      <c r="B20" s="316">
        <v>3</v>
      </c>
      <c r="C20" s="316">
        <v>25.61</v>
      </c>
      <c r="D20" s="322">
        <v>69.63</v>
      </c>
      <c r="E20" s="75">
        <v>276.04000000000002</v>
      </c>
      <c r="F20" s="75">
        <v>236.08</v>
      </c>
      <c r="G20" s="75">
        <v>214.33</v>
      </c>
      <c r="H20" s="75">
        <v>193.64</v>
      </c>
      <c r="I20" s="75">
        <v>176.68</v>
      </c>
      <c r="J20" s="75">
        <v>161.22999999999999</v>
      </c>
      <c r="K20" s="75">
        <v>145.41</v>
      </c>
      <c r="L20" s="75">
        <v>132.36000000000001</v>
      </c>
      <c r="M20" s="75">
        <v>121.09</v>
      </c>
      <c r="N20" s="75">
        <v>114.18</v>
      </c>
      <c r="O20" s="75">
        <v>109.81</v>
      </c>
      <c r="P20" s="75">
        <v>106.2</v>
      </c>
      <c r="Q20" s="75">
        <v>103.29</v>
      </c>
      <c r="R20" s="75">
        <v>100.55</v>
      </c>
      <c r="S20" s="75">
        <v>98.08</v>
      </c>
      <c r="T20" s="74">
        <v>95.97</v>
      </c>
      <c r="U20" s="74">
        <v>93.68</v>
      </c>
      <c r="V20" s="74">
        <v>91.89</v>
      </c>
      <c r="W20" s="74">
        <v>90.17</v>
      </c>
      <c r="X20" s="74">
        <v>88.38</v>
      </c>
      <c r="Y20" s="74">
        <v>86.73</v>
      </c>
      <c r="Z20" s="74">
        <v>85.43</v>
      </c>
      <c r="AA20" s="74">
        <v>83.93</v>
      </c>
      <c r="AB20" s="75">
        <v>82.56</v>
      </c>
      <c r="AC20" s="74">
        <v>81.22</v>
      </c>
      <c r="AD20" s="74">
        <v>80.05</v>
      </c>
      <c r="AE20" s="74">
        <v>78.94</v>
      </c>
      <c r="AF20" s="74">
        <v>77.64</v>
      </c>
      <c r="AG20" s="74">
        <v>76.53</v>
      </c>
      <c r="AH20" s="74">
        <v>75.62</v>
      </c>
      <c r="AI20" s="74">
        <v>74.58</v>
      </c>
      <c r="AJ20" s="74">
        <v>73.790000000000006</v>
      </c>
      <c r="AK20" s="74">
        <v>72.959999999999994</v>
      </c>
      <c r="AL20" s="74">
        <v>72.39</v>
      </c>
      <c r="AM20" s="74">
        <v>71.709999999999994</v>
      </c>
      <c r="AN20" s="74">
        <v>71.239999999999995</v>
      </c>
      <c r="AP20" s="33">
        <f t="shared" si="14"/>
        <v>0.12577142857142856</v>
      </c>
      <c r="AQ20" s="33">
        <f t="shared" si="15"/>
        <v>0.71551428571428577</v>
      </c>
      <c r="AR20" s="428"/>
      <c r="AS20" s="316">
        <v>3</v>
      </c>
      <c r="AT20" s="33">
        <f t="shared" si="16"/>
        <v>0.58974285714285724</v>
      </c>
      <c r="AU20" s="33">
        <f t="shared" si="11"/>
        <v>0.47557142857142864</v>
      </c>
      <c r="AV20" s="33">
        <f t="shared" si="11"/>
        <v>0.41342857142857148</v>
      </c>
      <c r="AW20" s="33">
        <f t="shared" si="11"/>
        <v>0.35431428571428569</v>
      </c>
      <c r="AX20" s="33">
        <f t="shared" si="11"/>
        <v>0.30585714285714288</v>
      </c>
      <c r="AY20" s="33">
        <f t="shared" si="11"/>
        <v>0.26171428571428568</v>
      </c>
      <c r="AZ20" s="33">
        <f t="shared" si="11"/>
        <v>0.21651428571428571</v>
      </c>
      <c r="BA20" s="33">
        <f t="shared" si="11"/>
        <v>0.17922857142857149</v>
      </c>
      <c r="BB20" s="33">
        <f t="shared" si="11"/>
        <v>0.14702857142857145</v>
      </c>
      <c r="BC20" s="33">
        <f t="shared" si="11"/>
        <v>0.12728571428571431</v>
      </c>
      <c r="BD20" s="33">
        <f t="shared" si="11"/>
        <v>0.11480000000000001</v>
      </c>
      <c r="BE20" s="33">
        <f t="shared" si="11"/>
        <v>0.10448571428571431</v>
      </c>
      <c r="BF20" s="33">
        <f t="shared" si="11"/>
        <v>9.6171428571428602E-2</v>
      </c>
      <c r="BG20" s="33">
        <f t="shared" si="11"/>
        <v>8.8342857142857154E-2</v>
      </c>
      <c r="BH20" s="33">
        <f t="shared" si="11"/>
        <v>8.1285714285714294E-2</v>
      </c>
      <c r="BI20" s="33">
        <f t="shared" si="11"/>
        <v>7.525714285714287E-2</v>
      </c>
      <c r="BJ20" s="33">
        <f t="shared" si="11"/>
        <v>6.8714285714285742E-2</v>
      </c>
      <c r="BK20" s="33">
        <f t="shared" si="12"/>
        <v>6.3600000000000018E-2</v>
      </c>
      <c r="BL20" s="33">
        <f t="shared" si="12"/>
        <v>5.8685714285714306E-2</v>
      </c>
      <c r="BM20" s="33">
        <f t="shared" si="12"/>
        <v>5.3571428571428568E-2</v>
      </c>
      <c r="BN20" s="33">
        <f t="shared" si="12"/>
        <v>4.8857142857142884E-2</v>
      </c>
      <c r="BO20" s="33">
        <f t="shared" si="12"/>
        <v>4.5142857142857172E-2</v>
      </c>
      <c r="BP20" s="33">
        <f>(AA20-$D20)/350</f>
        <v>4.085714285714289E-2</v>
      </c>
      <c r="BQ20" s="33">
        <f t="shared" si="12"/>
        <v>3.6942857142857159E-2</v>
      </c>
      <c r="BR20" s="33">
        <f t="shared" si="12"/>
        <v>3.3114285714285721E-2</v>
      </c>
      <c r="BS20" s="33">
        <f t="shared" si="12"/>
        <v>2.9771428571428577E-2</v>
      </c>
      <c r="BT20" s="33">
        <f t="shared" si="12"/>
        <v>2.6600000000000006E-2</v>
      </c>
      <c r="BU20" s="33">
        <f t="shared" si="12"/>
        <v>2.2885714285714301E-2</v>
      </c>
      <c r="BV20" s="33">
        <f t="shared" si="12"/>
        <v>1.9714285714285729E-2</v>
      </c>
      <c r="BW20" s="33">
        <f t="shared" si="12"/>
        <v>1.7114285714285742E-2</v>
      </c>
      <c r="BX20" s="33">
        <f t="shared" si="12"/>
        <v>1.4142857142857151E-2</v>
      </c>
      <c r="BY20" s="33">
        <f t="shared" si="12"/>
        <v>1.1885714285714317E-2</v>
      </c>
      <c r="BZ20" s="33">
        <f t="shared" si="12"/>
        <v>9.5142857142857095E-3</v>
      </c>
      <c r="CA20" s="33">
        <f t="shared" si="13"/>
        <v>7.8857142857142997E-3</v>
      </c>
      <c r="CB20" s="33">
        <f t="shared" si="13"/>
        <v>5.9428571428571378E-3</v>
      </c>
      <c r="CC20" s="33">
        <f t="shared" si="13"/>
        <v>4.5999999999999982E-3</v>
      </c>
    </row>
    <row r="21" spans="1:81" x14ac:dyDescent="0.3">
      <c r="A21" s="428"/>
      <c r="B21" s="316">
        <v>4</v>
      </c>
      <c r="C21" s="316">
        <v>25.89</v>
      </c>
      <c r="D21" s="322">
        <v>67.8</v>
      </c>
      <c r="E21" s="75">
        <v>303.2</v>
      </c>
      <c r="F21" s="75">
        <v>231.91</v>
      </c>
      <c r="G21" s="75">
        <v>210.85</v>
      </c>
      <c r="H21" s="75">
        <v>188.14</v>
      </c>
      <c r="I21" s="75">
        <v>170.62</v>
      </c>
      <c r="J21" s="75">
        <v>155.38</v>
      </c>
      <c r="K21" s="75">
        <v>139.99</v>
      </c>
      <c r="L21" s="75">
        <v>126.24</v>
      </c>
      <c r="M21" s="75">
        <v>116.61</v>
      </c>
      <c r="N21" s="75">
        <v>110.15</v>
      </c>
      <c r="O21" s="75">
        <v>105.56</v>
      </c>
      <c r="P21" s="75">
        <v>102.08</v>
      </c>
      <c r="Q21" s="75">
        <v>99.21</v>
      </c>
      <c r="R21" s="75">
        <v>96.56</v>
      </c>
      <c r="S21" s="75">
        <v>94.08</v>
      </c>
      <c r="T21" s="74">
        <v>91.77</v>
      </c>
      <c r="U21" s="74">
        <v>89.813000000000002</v>
      </c>
      <c r="V21" s="74">
        <v>87.72</v>
      </c>
      <c r="W21" s="74">
        <v>86.19</v>
      </c>
      <c r="X21" s="74">
        <v>84.37</v>
      </c>
      <c r="Y21" s="74">
        <v>82.56</v>
      </c>
      <c r="Z21" s="74">
        <v>81.010000000000005</v>
      </c>
      <c r="AA21" s="74">
        <v>79.540000000000006</v>
      </c>
      <c r="AB21" s="75">
        <v>77.989999999999995</v>
      </c>
      <c r="AC21" s="74">
        <v>76.97</v>
      </c>
      <c r="AD21" s="74">
        <v>75.69</v>
      </c>
      <c r="AE21" s="74">
        <v>74.510000000000005</v>
      </c>
      <c r="AF21" s="74">
        <v>73.400000000000006</v>
      </c>
      <c r="AG21" s="74">
        <v>72.38</v>
      </c>
      <c r="AH21" s="74">
        <v>71.510000000000005</v>
      </c>
      <c r="AI21" s="74">
        <v>70.709999999999994</v>
      </c>
      <c r="AJ21" s="74">
        <v>70.03</v>
      </c>
      <c r="AK21" s="74">
        <v>69.5</v>
      </c>
      <c r="AL21" s="74">
        <v>69.180000000000007</v>
      </c>
      <c r="AM21" s="74">
        <v>69.09</v>
      </c>
      <c r="AN21" s="74">
        <v>69.08</v>
      </c>
      <c r="AP21" s="33">
        <f t="shared" si="14"/>
        <v>0.11974285714285714</v>
      </c>
      <c r="AQ21" s="33">
        <f t="shared" si="15"/>
        <v>0.79231428571428575</v>
      </c>
      <c r="AR21" s="428"/>
      <c r="AS21" s="316">
        <v>4</v>
      </c>
      <c r="AT21" s="33">
        <f t="shared" si="16"/>
        <v>0.67257142857142849</v>
      </c>
      <c r="AU21" s="33">
        <f t="shared" si="11"/>
        <v>0.46888571428571435</v>
      </c>
      <c r="AV21" s="33">
        <f t="shared" si="11"/>
        <v>0.40871428571428575</v>
      </c>
      <c r="AW21" s="33">
        <f t="shared" si="11"/>
        <v>0.34382857142857137</v>
      </c>
      <c r="AX21" s="33">
        <f t="shared" si="11"/>
        <v>0.29377142857142857</v>
      </c>
      <c r="AY21" s="33">
        <f t="shared" si="11"/>
        <v>0.25022857142857141</v>
      </c>
      <c r="AZ21" s="33">
        <f t="shared" si="11"/>
        <v>0.20625714285714289</v>
      </c>
      <c r="BA21" s="33">
        <f t="shared" si="11"/>
        <v>0.16697142857142858</v>
      </c>
      <c r="BB21" s="33">
        <f t="shared" si="11"/>
        <v>0.13945714285714286</v>
      </c>
      <c r="BC21" s="33">
        <f t="shared" si="11"/>
        <v>0.12100000000000002</v>
      </c>
      <c r="BD21" s="33">
        <f t="shared" si="11"/>
        <v>0.10788571428571431</v>
      </c>
      <c r="BE21" s="33">
        <f t="shared" si="11"/>
        <v>9.7942857142857151E-2</v>
      </c>
      <c r="BF21" s="33">
        <f t="shared" si="11"/>
        <v>8.9742857142857138E-2</v>
      </c>
      <c r="BG21" s="33">
        <f t="shared" si="11"/>
        <v>8.217142857142859E-2</v>
      </c>
      <c r="BH21" s="33">
        <f t="shared" si="11"/>
        <v>7.5085714285714283E-2</v>
      </c>
      <c r="BI21" s="33">
        <f t="shared" si="11"/>
        <v>6.8485714285714289E-2</v>
      </c>
      <c r="BJ21" s="33">
        <f t="shared" si="11"/>
        <v>6.2894285714285736E-2</v>
      </c>
      <c r="BK21" s="33">
        <f t="shared" si="12"/>
        <v>5.6914285714285716E-2</v>
      </c>
      <c r="BL21" s="33">
        <f t="shared" si="12"/>
        <v>5.2542857142857141E-2</v>
      </c>
      <c r="BM21" s="33">
        <f t="shared" si="12"/>
        <v>4.7342857142857166E-2</v>
      </c>
      <c r="BN21" s="33">
        <f t="shared" si="12"/>
        <v>4.2171428571428589E-2</v>
      </c>
      <c r="BO21" s="33">
        <f t="shared" si="12"/>
        <v>3.7742857142857168E-2</v>
      </c>
      <c r="BP21" s="33">
        <f t="shared" si="12"/>
        <v>3.3542857142857166E-2</v>
      </c>
      <c r="BQ21" s="33">
        <f t="shared" si="12"/>
        <v>2.9114285714285707E-2</v>
      </c>
      <c r="BR21" s="33">
        <f t="shared" si="12"/>
        <v>2.6200000000000005E-2</v>
      </c>
      <c r="BS21" s="33">
        <f t="shared" si="12"/>
        <v>2.2542857142857146E-2</v>
      </c>
      <c r="BT21" s="33">
        <f t="shared" si="12"/>
        <v>1.9171428571428593E-2</v>
      </c>
      <c r="BU21" s="33">
        <f t="shared" si="12"/>
        <v>1.6000000000000025E-2</v>
      </c>
      <c r="BV21" s="33">
        <f t="shared" si="12"/>
        <v>1.308571428571428E-2</v>
      </c>
      <c r="BW21" s="33">
        <f t="shared" si="12"/>
        <v>1.0600000000000023E-2</v>
      </c>
      <c r="BX21" s="33">
        <f t="shared" si="12"/>
        <v>8.3142857142857046E-3</v>
      </c>
      <c r="BY21" s="33">
        <f t="shared" si="12"/>
        <v>6.3714285714285826E-3</v>
      </c>
      <c r="BZ21" s="33">
        <f t="shared" si="12"/>
        <v>4.8571428571428654E-3</v>
      </c>
      <c r="CA21" s="33">
        <f t="shared" si="13"/>
        <v>3.9428571428571707E-3</v>
      </c>
      <c r="CB21" s="33">
        <f t="shared" si="13"/>
        <v>3.6857142857143034E-3</v>
      </c>
      <c r="CC21" s="33">
        <f t="shared" si="13"/>
        <v>3.6571428571428605E-3</v>
      </c>
    </row>
    <row r="22" spans="1:81" x14ac:dyDescent="0.3">
      <c r="A22" s="428"/>
      <c r="B22" s="316">
        <v>5</v>
      </c>
      <c r="C22" s="316">
        <v>25.72</v>
      </c>
      <c r="D22" s="322">
        <v>74.22</v>
      </c>
      <c r="E22" s="75">
        <v>316.32</v>
      </c>
      <c r="F22" s="75">
        <v>250.32</v>
      </c>
      <c r="G22" s="75">
        <v>231.65</v>
      </c>
      <c r="H22" s="75">
        <v>209.86</v>
      </c>
      <c r="I22" s="75">
        <v>186.26</v>
      </c>
      <c r="J22" s="75">
        <v>170.59</v>
      </c>
      <c r="K22" s="75">
        <v>155.5</v>
      </c>
      <c r="L22" s="75">
        <v>141.33000000000001</v>
      </c>
      <c r="M22" s="75">
        <v>129.91</v>
      </c>
      <c r="N22" s="75">
        <v>122.7</v>
      </c>
      <c r="O22" s="75">
        <v>117.71</v>
      </c>
      <c r="P22" s="75">
        <v>113.54</v>
      </c>
      <c r="Q22" s="75">
        <v>110.47</v>
      </c>
      <c r="R22" s="75">
        <v>107.64</v>
      </c>
      <c r="S22" s="75">
        <v>104.9</v>
      </c>
      <c r="T22" s="74">
        <v>102.47</v>
      </c>
      <c r="U22" s="74">
        <v>100.3</v>
      </c>
      <c r="V22" s="74">
        <v>98.17</v>
      </c>
      <c r="W22" s="74">
        <v>96.41</v>
      </c>
      <c r="X22" s="74">
        <v>94.39</v>
      </c>
      <c r="Y22" s="74">
        <v>92.48</v>
      </c>
      <c r="Z22" s="74">
        <v>90.71</v>
      </c>
      <c r="AA22" s="74">
        <v>89.02</v>
      </c>
      <c r="AB22" s="75">
        <v>87.46</v>
      </c>
      <c r="AC22" s="74">
        <v>86.14</v>
      </c>
      <c r="AD22" s="74">
        <v>84.75</v>
      </c>
      <c r="AE22" s="74">
        <v>83.57</v>
      </c>
      <c r="AF22" s="74">
        <v>82.39</v>
      </c>
      <c r="AG22" s="74">
        <v>81.25</v>
      </c>
      <c r="AH22" s="74">
        <v>80.33</v>
      </c>
      <c r="AI22" s="74">
        <v>79.38</v>
      </c>
      <c r="AJ22" s="74">
        <v>78.58</v>
      </c>
      <c r="AK22" s="74">
        <v>77.78</v>
      </c>
      <c r="AL22" s="74">
        <v>77.05</v>
      </c>
      <c r="AM22" s="74">
        <v>76.39</v>
      </c>
      <c r="AN22" s="74">
        <v>75.959999999999994</v>
      </c>
      <c r="AP22" s="33">
        <f t="shared" si="14"/>
        <v>0.13857142857142857</v>
      </c>
      <c r="AQ22" s="33">
        <f t="shared" si="15"/>
        <v>0.8302857142857144</v>
      </c>
      <c r="AR22" s="428"/>
      <c r="AS22" s="316">
        <v>5</v>
      </c>
      <c r="AT22" s="33">
        <f t="shared" si="16"/>
        <v>0.69171428571428573</v>
      </c>
      <c r="AU22" s="33">
        <f t="shared" si="11"/>
        <v>0.50314285714285711</v>
      </c>
      <c r="AV22" s="33">
        <f t="shared" si="11"/>
        <v>0.44980000000000003</v>
      </c>
      <c r="AW22" s="33">
        <f t="shared" si="11"/>
        <v>0.38754285714285719</v>
      </c>
      <c r="AX22" s="33">
        <f t="shared" si="11"/>
        <v>0.32011428571428568</v>
      </c>
      <c r="AY22" s="33">
        <f t="shared" si="11"/>
        <v>0.27534285714285717</v>
      </c>
      <c r="AZ22" s="33">
        <f t="shared" si="11"/>
        <v>0.23222857142857142</v>
      </c>
      <c r="BA22" s="33">
        <f t="shared" si="11"/>
        <v>0.19174285714285719</v>
      </c>
      <c r="BB22" s="33">
        <f t="shared" si="11"/>
        <v>0.15911428571428571</v>
      </c>
      <c r="BC22" s="33">
        <f t="shared" si="11"/>
        <v>0.13851428571428573</v>
      </c>
      <c r="BD22" s="33">
        <f t="shared" si="11"/>
        <v>0.12425714285714284</v>
      </c>
      <c r="BE22" s="33">
        <f t="shared" si="11"/>
        <v>0.11234285714285716</v>
      </c>
      <c r="BF22" s="33">
        <f t="shared" si="11"/>
        <v>0.10357142857142858</v>
      </c>
      <c r="BG22" s="33">
        <f t="shared" si="11"/>
        <v>9.5485714285714285E-2</v>
      </c>
      <c r="BH22" s="33">
        <f t="shared" si="11"/>
        <v>8.7657142857142878E-2</v>
      </c>
      <c r="BI22" s="33">
        <f t="shared" si="11"/>
        <v>8.0714285714285711E-2</v>
      </c>
      <c r="BJ22" s="33">
        <f t="shared" si="11"/>
        <v>7.4514285714285713E-2</v>
      </c>
      <c r="BK22" s="33">
        <f t="shared" si="12"/>
        <v>6.8428571428571436E-2</v>
      </c>
      <c r="BL22" s="33">
        <f t="shared" si="12"/>
        <v>6.3399999999999998E-2</v>
      </c>
      <c r="BM22" s="33">
        <f t="shared" si="12"/>
        <v>5.7628571428571432E-2</v>
      </c>
      <c r="BN22" s="33">
        <f t="shared" si="12"/>
        <v>5.2171428571428584E-2</v>
      </c>
      <c r="BO22" s="33">
        <f t="shared" si="12"/>
        <v>4.7114285714285699E-2</v>
      </c>
      <c r="BP22" s="33">
        <f t="shared" si="12"/>
        <v>4.2285714285714281E-2</v>
      </c>
      <c r="BQ22" s="33">
        <f t="shared" si="12"/>
        <v>3.7828571428571413E-2</v>
      </c>
      <c r="BR22" s="33">
        <f t="shared" si="12"/>
        <v>3.4057142857142862E-2</v>
      </c>
      <c r="BS22" s="33">
        <f t="shared" si="12"/>
        <v>3.0085714285714289E-2</v>
      </c>
      <c r="BT22" s="33">
        <f t="shared" si="12"/>
        <v>2.6714285714285697E-2</v>
      </c>
      <c r="BU22" s="33">
        <f t="shared" si="12"/>
        <v>2.3342857142857148E-2</v>
      </c>
      <c r="BV22" s="33">
        <f t="shared" si="12"/>
        <v>2.008571428571429E-2</v>
      </c>
      <c r="BW22" s="33">
        <f t="shared" si="12"/>
        <v>1.7457142857142855E-2</v>
      </c>
      <c r="BX22" s="33">
        <f t="shared" si="12"/>
        <v>1.4742857142857134E-2</v>
      </c>
      <c r="BY22" s="33">
        <f t="shared" si="12"/>
        <v>1.2457142857142856E-2</v>
      </c>
      <c r="BZ22" s="33">
        <f t="shared" si="12"/>
        <v>1.0171428571428578E-2</v>
      </c>
      <c r="CA22" s="33">
        <f t="shared" si="13"/>
        <v>8.0857142857142811E-3</v>
      </c>
      <c r="CB22" s="33">
        <f t="shared" si="13"/>
        <v>6.200000000000005E-3</v>
      </c>
      <c r="CC22" s="33">
        <f t="shared" si="13"/>
        <v>4.9714285714285572E-3</v>
      </c>
    </row>
    <row r="23" spans="1:81" ht="15.35" customHeight="1" x14ac:dyDescent="0.3">
      <c r="A23" s="428" t="s">
        <v>117</v>
      </c>
      <c r="B23" s="316">
        <v>1</v>
      </c>
      <c r="C23" s="316">
        <v>25.92</v>
      </c>
      <c r="D23" s="74">
        <v>83.33</v>
      </c>
      <c r="E23" s="75">
        <v>314.14</v>
      </c>
      <c r="F23" s="75">
        <v>244.82</v>
      </c>
      <c r="G23" s="75">
        <v>223.36</v>
      </c>
      <c r="H23" s="75">
        <v>199.74</v>
      </c>
      <c r="I23" s="75">
        <v>175.31</v>
      </c>
      <c r="J23" s="75">
        <v>160.61000000000001</v>
      </c>
      <c r="K23" s="75">
        <v>143.18</v>
      </c>
      <c r="L23" s="75">
        <v>133.35</v>
      </c>
      <c r="M23" s="75">
        <v>127.17</v>
      </c>
      <c r="N23" s="75">
        <v>123.44</v>
      </c>
      <c r="O23" s="75">
        <v>119.92</v>
      </c>
      <c r="P23" s="75">
        <v>116.67</v>
      </c>
      <c r="Q23" s="75">
        <v>114.2</v>
      </c>
      <c r="R23" s="75">
        <v>111.42</v>
      </c>
      <c r="S23" s="75">
        <v>109.24</v>
      </c>
      <c r="T23" s="74">
        <v>107.14</v>
      </c>
      <c r="U23" s="74">
        <v>105.29</v>
      </c>
      <c r="V23" s="74">
        <v>103.44</v>
      </c>
      <c r="W23" s="74">
        <v>101.82</v>
      </c>
      <c r="X23" s="74">
        <v>99.94</v>
      </c>
      <c r="Y23" s="74">
        <v>98.21</v>
      </c>
      <c r="Z23" s="74">
        <v>96.69</v>
      </c>
      <c r="AA23" s="74">
        <v>95.27</v>
      </c>
      <c r="AB23" s="75">
        <v>93.94</v>
      </c>
      <c r="AC23" s="74">
        <v>92.84</v>
      </c>
      <c r="AD23" s="74">
        <v>91.74</v>
      </c>
      <c r="AE23" s="74">
        <v>90.69</v>
      </c>
      <c r="AF23" s="74">
        <v>89.6</v>
      </c>
      <c r="AG23" s="74">
        <v>88.62</v>
      </c>
      <c r="AH23" s="74">
        <v>87.75</v>
      </c>
      <c r="AI23" s="74">
        <v>86.85</v>
      </c>
      <c r="AJ23" s="74">
        <v>86.16</v>
      </c>
      <c r="AK23" s="74">
        <v>85.54</v>
      </c>
      <c r="AL23" s="74">
        <v>85.12</v>
      </c>
      <c r="AM23" s="74">
        <v>84.91</v>
      </c>
      <c r="AN23" s="74">
        <v>84.89</v>
      </c>
      <c r="AP23" s="33">
        <f t="shared" si="14"/>
        <v>0.16402857142857141</v>
      </c>
      <c r="AQ23" s="33">
        <f t="shared" si="15"/>
        <v>0.82348571428571415</v>
      </c>
      <c r="AR23" s="428" t="s">
        <v>117</v>
      </c>
      <c r="AS23" s="316">
        <v>1</v>
      </c>
      <c r="AT23" s="33">
        <f t="shared" si="16"/>
        <v>0.65945714285714285</v>
      </c>
      <c r="AU23" s="33">
        <f t="shared" si="11"/>
        <v>0.46140000000000003</v>
      </c>
      <c r="AV23" s="33">
        <f t="shared" si="11"/>
        <v>0.40008571428571438</v>
      </c>
      <c r="AW23" s="33">
        <f t="shared" si="11"/>
        <v>0.33260000000000001</v>
      </c>
      <c r="AX23" s="33">
        <f t="shared" si="11"/>
        <v>0.26280000000000003</v>
      </c>
      <c r="AY23" s="33">
        <f t="shared" si="11"/>
        <v>0.22080000000000005</v>
      </c>
      <c r="AZ23" s="33">
        <f t="shared" si="11"/>
        <v>0.17100000000000001</v>
      </c>
      <c r="BA23" s="33">
        <f t="shared" si="11"/>
        <v>0.14291428571428572</v>
      </c>
      <c r="BB23" s="33">
        <f t="shared" si="11"/>
        <v>0.12525714285714287</v>
      </c>
      <c r="BC23" s="33">
        <f t="shared" si="11"/>
        <v>0.11459999999999999</v>
      </c>
      <c r="BD23" s="33">
        <f t="shared" si="11"/>
        <v>0.10454285714285715</v>
      </c>
      <c r="BE23" s="33">
        <f t="shared" si="11"/>
        <v>9.5257142857142874E-2</v>
      </c>
      <c r="BF23" s="33">
        <f t="shared" si="11"/>
        <v>8.8200000000000014E-2</v>
      </c>
      <c r="BG23" s="33">
        <f t="shared" si="11"/>
        <v>8.025714285714286E-2</v>
      </c>
      <c r="BH23" s="33">
        <f t="shared" si="11"/>
        <v>7.4028571428571416E-2</v>
      </c>
      <c r="BI23" s="33">
        <f t="shared" si="11"/>
        <v>6.8028571428571438E-2</v>
      </c>
      <c r="BJ23" s="33">
        <f t="shared" si="11"/>
        <v>6.274285714285717E-2</v>
      </c>
      <c r="BK23" s="33">
        <f t="shared" si="12"/>
        <v>5.7457142857142852E-2</v>
      </c>
      <c r="BL23" s="33">
        <f t="shared" si="12"/>
        <v>5.2828571428571412E-2</v>
      </c>
      <c r="BM23" s="33">
        <f t="shared" si="12"/>
        <v>4.7457142857142857E-2</v>
      </c>
      <c r="BN23" s="33">
        <f t="shared" si="12"/>
        <v>4.2514285714285699E-2</v>
      </c>
      <c r="BO23" s="33">
        <f t="shared" si="12"/>
        <v>3.8171428571428571E-2</v>
      </c>
      <c r="BP23" s="33">
        <f t="shared" si="12"/>
        <v>3.4114285714285708E-2</v>
      </c>
      <c r="BQ23" s="33">
        <f t="shared" si="12"/>
        <v>3.0314285714285714E-2</v>
      </c>
      <c r="BR23" s="33">
        <f t="shared" si="12"/>
        <v>2.7171428571428586E-2</v>
      </c>
      <c r="BS23" s="33">
        <f t="shared" si="12"/>
        <v>2.402857142857142E-2</v>
      </c>
      <c r="BT23" s="33">
        <f t="shared" si="12"/>
        <v>2.1028571428571428E-2</v>
      </c>
      <c r="BU23" s="33">
        <f t="shared" si="12"/>
        <v>1.7914285714285702E-2</v>
      </c>
      <c r="BV23" s="33">
        <f t="shared" si="12"/>
        <v>1.5114285714285733E-2</v>
      </c>
      <c r="BW23" s="33">
        <f t="shared" si="12"/>
        <v>1.2628571428571433E-2</v>
      </c>
      <c r="BX23" s="33">
        <f t="shared" si="12"/>
        <v>1.0057142857142846E-2</v>
      </c>
      <c r="BY23" s="33">
        <f t="shared" si="12"/>
        <v>8.0857142857142811E-3</v>
      </c>
      <c r="BZ23" s="33">
        <f t="shared" si="12"/>
        <v>6.3142857142857367E-3</v>
      </c>
      <c r="CA23" s="33">
        <f t="shared" si="13"/>
        <v>5.1142857142857318E-3</v>
      </c>
      <c r="CB23" s="33">
        <f t="shared" si="13"/>
        <v>4.5142857142857094E-3</v>
      </c>
      <c r="CC23" s="33">
        <f t="shared" si="13"/>
        <v>4.4571428571428635E-3</v>
      </c>
    </row>
    <row r="24" spans="1:81" x14ac:dyDescent="0.3">
      <c r="A24" s="428"/>
      <c r="B24" s="316">
        <v>2</v>
      </c>
      <c r="C24" s="316">
        <v>25.85</v>
      </c>
      <c r="D24" s="74">
        <v>81.2</v>
      </c>
      <c r="E24" s="75">
        <v>331.32</v>
      </c>
      <c r="F24" s="75">
        <v>246.67</v>
      </c>
      <c r="G24" s="75">
        <v>223.32</v>
      </c>
      <c r="H24" s="75">
        <v>198.39</v>
      </c>
      <c r="I24" s="75">
        <v>179.99</v>
      </c>
      <c r="J24" s="75">
        <v>164.51</v>
      </c>
      <c r="K24" s="75">
        <v>147.83000000000001</v>
      </c>
      <c r="L24" s="75">
        <v>135.63999999999999</v>
      </c>
      <c r="M24" s="75">
        <v>127.39</v>
      </c>
      <c r="N24" s="75">
        <v>122.82</v>
      </c>
      <c r="O24" s="75">
        <v>118.8</v>
      </c>
      <c r="P24" s="75">
        <v>115.41</v>
      </c>
      <c r="Q24" s="75">
        <v>112.66</v>
      </c>
      <c r="R24" s="75">
        <v>109.85</v>
      </c>
      <c r="S24" s="75">
        <v>107.3</v>
      </c>
      <c r="T24" s="74">
        <v>105.1</v>
      </c>
      <c r="U24" s="74">
        <v>102.99</v>
      </c>
      <c r="V24" s="74">
        <v>101.09</v>
      </c>
      <c r="W24" s="74">
        <v>99.32</v>
      </c>
      <c r="X24" s="74">
        <v>97.42</v>
      </c>
      <c r="Y24" s="74">
        <v>95.58</v>
      </c>
      <c r="Z24" s="74">
        <v>94.07</v>
      </c>
      <c r="AA24" s="74">
        <v>92.43</v>
      </c>
      <c r="AB24" s="75">
        <v>91.13</v>
      </c>
      <c r="AC24" s="74">
        <v>89.97</v>
      </c>
      <c r="AD24" s="74">
        <v>88.37</v>
      </c>
      <c r="AE24" s="74">
        <v>87.71</v>
      </c>
      <c r="AF24" s="74">
        <v>86.61</v>
      </c>
      <c r="AG24" s="74">
        <v>85.7</v>
      </c>
      <c r="AH24" s="74">
        <v>84.9</v>
      </c>
      <c r="AI24" s="74">
        <v>84.08</v>
      </c>
      <c r="AJ24" s="74">
        <v>83.49</v>
      </c>
      <c r="AK24" s="74">
        <v>82.99</v>
      </c>
      <c r="AL24" s="74">
        <v>82.82</v>
      </c>
      <c r="AM24" s="74">
        <v>82.73</v>
      </c>
      <c r="AN24" s="74">
        <v>82.7</v>
      </c>
      <c r="AP24" s="33">
        <f t="shared" si="14"/>
        <v>0.15814285714285714</v>
      </c>
      <c r="AQ24" s="33">
        <f t="shared" si="15"/>
        <v>0.87277142857142853</v>
      </c>
      <c r="AR24" s="428"/>
      <c r="AS24" s="316">
        <v>2</v>
      </c>
      <c r="AT24" s="33">
        <f t="shared" si="16"/>
        <v>0.71462857142857139</v>
      </c>
      <c r="AU24" s="33">
        <f t="shared" si="11"/>
        <v>0.47277142857142851</v>
      </c>
      <c r="AV24" s="33">
        <f t="shared" si="11"/>
        <v>0.40605714285714289</v>
      </c>
      <c r="AW24" s="33">
        <f t="shared" si="11"/>
        <v>0.33482857142857136</v>
      </c>
      <c r="AX24" s="33">
        <f t="shared" si="11"/>
        <v>0.28225714285714287</v>
      </c>
      <c r="AY24" s="33">
        <f t="shared" si="11"/>
        <v>0.23802857142857139</v>
      </c>
      <c r="AZ24" s="33">
        <f t="shared" si="11"/>
        <v>0.19037142857142861</v>
      </c>
      <c r="BA24" s="33">
        <f t="shared" si="11"/>
        <v>0.15554285714285709</v>
      </c>
      <c r="BB24" s="33">
        <f t="shared" si="11"/>
        <v>0.13197142857142857</v>
      </c>
      <c r="BC24" s="33">
        <f t="shared" si="11"/>
        <v>0.11891428571428568</v>
      </c>
      <c r="BD24" s="33">
        <f t="shared" si="11"/>
        <v>0.10742857142857141</v>
      </c>
      <c r="BE24" s="33">
        <f t="shared" si="11"/>
        <v>9.7742857142857131E-2</v>
      </c>
      <c r="BF24" s="33">
        <f t="shared" si="11"/>
        <v>8.9885714285714263E-2</v>
      </c>
      <c r="BG24" s="33">
        <f t="shared" si="11"/>
        <v>8.1857142857142837E-2</v>
      </c>
      <c r="BH24" s="33">
        <f t="shared" si="11"/>
        <v>7.4571428571428552E-2</v>
      </c>
      <c r="BI24" s="33">
        <f t="shared" si="11"/>
        <v>6.8285714285714255E-2</v>
      </c>
      <c r="BJ24" s="33">
        <f t="shared" si="11"/>
        <v>6.2257142857142837E-2</v>
      </c>
      <c r="BK24" s="33">
        <f t="shared" si="12"/>
        <v>5.682857142857143E-2</v>
      </c>
      <c r="BL24" s="33">
        <f t="shared" si="12"/>
        <v>5.1771428571428545E-2</v>
      </c>
      <c r="BM24" s="33">
        <f t="shared" si="12"/>
        <v>4.6342857142857137E-2</v>
      </c>
      <c r="BN24" s="33">
        <f t="shared" si="12"/>
        <v>4.1085714285714274E-2</v>
      </c>
      <c r="BO24" s="33">
        <f t="shared" si="12"/>
        <v>3.6771428571428545E-2</v>
      </c>
      <c r="BP24" s="33">
        <f t="shared" si="12"/>
        <v>3.2085714285714294E-2</v>
      </c>
      <c r="BQ24" s="33">
        <f t="shared" si="12"/>
        <v>2.8371428571428551E-2</v>
      </c>
      <c r="BR24" s="33">
        <f t="shared" si="12"/>
        <v>2.5057142857142847E-2</v>
      </c>
      <c r="BS24" s="33">
        <f t="shared" si="12"/>
        <v>2.0485714285714291E-2</v>
      </c>
      <c r="BT24" s="33">
        <f t="shared" si="12"/>
        <v>1.8599999999999974E-2</v>
      </c>
      <c r="BU24" s="33">
        <f t="shared" si="12"/>
        <v>1.5457142857142848E-2</v>
      </c>
      <c r="BV24" s="33">
        <f t="shared" si="12"/>
        <v>1.2857142857142857E-2</v>
      </c>
      <c r="BW24" s="33">
        <f t="shared" si="12"/>
        <v>1.0571428571428579E-2</v>
      </c>
      <c r="BX24" s="33">
        <f t="shared" si="12"/>
        <v>8.228571428571415E-3</v>
      </c>
      <c r="BY24" s="33">
        <f t="shared" si="12"/>
        <v>6.5428571428571202E-3</v>
      </c>
      <c r="BZ24" s="33">
        <f t="shared" si="12"/>
        <v>5.1142857142856919E-3</v>
      </c>
      <c r="CA24" s="33">
        <f t="shared" si="13"/>
        <v>4.6285714285714012E-3</v>
      </c>
      <c r="CB24" s="33">
        <f t="shared" si="13"/>
        <v>4.3714285714285747E-3</v>
      </c>
      <c r="CC24" s="33">
        <f t="shared" si="13"/>
        <v>4.2857142857142859E-3</v>
      </c>
    </row>
    <row r="25" spans="1:81" x14ac:dyDescent="0.3">
      <c r="A25" s="428"/>
      <c r="B25" s="316">
        <v>3</v>
      </c>
      <c r="C25" s="316">
        <v>25.9</v>
      </c>
      <c r="D25" s="74">
        <v>88.54</v>
      </c>
      <c r="E25" s="75">
        <v>334.94</v>
      </c>
      <c r="F25" s="75">
        <v>252.85</v>
      </c>
      <c r="G25" s="75">
        <v>229.68</v>
      </c>
      <c r="H25" s="75">
        <v>207.8</v>
      </c>
      <c r="I25" s="75">
        <v>192.24</v>
      </c>
      <c r="J25" s="75">
        <v>178.22</v>
      </c>
      <c r="K25" s="75">
        <v>163.55000000000001</v>
      </c>
      <c r="L25" s="75">
        <v>150.72999999999999</v>
      </c>
      <c r="M25" s="75">
        <v>140.30000000000001</v>
      </c>
      <c r="N25" s="75">
        <v>133.44999999999999</v>
      </c>
      <c r="O25" s="75">
        <v>129.13999999999999</v>
      </c>
      <c r="P25" s="75">
        <v>125.67</v>
      </c>
      <c r="Q25" s="75">
        <v>122.35</v>
      </c>
      <c r="R25" s="75">
        <v>119.38</v>
      </c>
      <c r="S25" s="75">
        <v>116.83</v>
      </c>
      <c r="T25" s="74">
        <v>114.48</v>
      </c>
      <c r="U25" s="74">
        <v>112.41</v>
      </c>
      <c r="V25" s="74">
        <v>110.43</v>
      </c>
      <c r="W25" s="74">
        <v>108.81</v>
      </c>
      <c r="X25" s="74">
        <v>106.88</v>
      </c>
      <c r="Y25" s="74">
        <v>105.22</v>
      </c>
      <c r="Z25" s="74">
        <v>103.5</v>
      </c>
      <c r="AA25" s="74">
        <v>101.92</v>
      </c>
      <c r="AB25" s="75">
        <v>100.37</v>
      </c>
      <c r="AC25" s="74">
        <v>99.09</v>
      </c>
      <c r="AD25" s="74">
        <v>97.79</v>
      </c>
      <c r="AE25" s="74">
        <v>96.54</v>
      </c>
      <c r="AF25" s="74">
        <v>95.22</v>
      </c>
      <c r="AG25" s="74">
        <v>94.18</v>
      </c>
      <c r="AH25" s="74">
        <v>93.21</v>
      </c>
      <c r="AI25" s="74">
        <v>92.41</v>
      </c>
      <c r="AJ25" s="74">
        <v>91.59</v>
      </c>
      <c r="AK25" s="74">
        <v>91.03</v>
      </c>
      <c r="AL25" s="74">
        <v>90.55</v>
      </c>
      <c r="AM25" s="74">
        <v>90.28</v>
      </c>
      <c r="AN25" s="74">
        <v>90.24</v>
      </c>
      <c r="AP25" s="33">
        <f t="shared" si="14"/>
        <v>0.17897142857142859</v>
      </c>
      <c r="AQ25" s="33">
        <f t="shared" si="15"/>
        <v>0.88297142857142863</v>
      </c>
      <c r="AR25" s="428"/>
      <c r="AS25" s="316">
        <v>3</v>
      </c>
      <c r="AT25" s="33">
        <f t="shared" si="16"/>
        <v>0.70399999999999996</v>
      </c>
      <c r="AU25" s="33">
        <f t="shared" si="11"/>
        <v>0.46945714285714285</v>
      </c>
      <c r="AV25" s="33">
        <f t="shared" si="11"/>
        <v>0.40325714285714281</v>
      </c>
      <c r="AW25" s="33">
        <f t="shared" si="11"/>
        <v>0.34074285714285718</v>
      </c>
      <c r="AX25" s="33">
        <f t="shared" si="11"/>
        <v>0.29628571428571432</v>
      </c>
      <c r="AY25" s="33">
        <f t="shared" si="11"/>
        <v>0.25622857142857142</v>
      </c>
      <c r="AZ25" s="33">
        <f t="shared" si="11"/>
        <v>0.21431428571428573</v>
      </c>
      <c r="BA25" s="33">
        <f t="shared" si="11"/>
        <v>0.17768571428571425</v>
      </c>
      <c r="BB25" s="33">
        <f t="shared" si="11"/>
        <v>0.14788571428571429</v>
      </c>
      <c r="BC25" s="33">
        <f t="shared" si="11"/>
        <v>0.12831428571428566</v>
      </c>
      <c r="BD25" s="33">
        <f t="shared" si="11"/>
        <v>0.11599999999999994</v>
      </c>
      <c r="BE25" s="33">
        <f t="shared" si="11"/>
        <v>0.10608571428571427</v>
      </c>
      <c r="BF25" s="33">
        <f t="shared" si="11"/>
        <v>9.6599999999999964E-2</v>
      </c>
      <c r="BG25" s="33">
        <f t="shared" si="11"/>
        <v>8.8114285714285687E-2</v>
      </c>
      <c r="BH25" s="33">
        <f t="shared" si="11"/>
        <v>8.0828571428571402E-2</v>
      </c>
      <c r="BI25" s="33">
        <f t="shared" si="11"/>
        <v>7.4114285714285702E-2</v>
      </c>
      <c r="BJ25" s="33">
        <f t="shared" si="11"/>
        <v>6.8199999999999969E-2</v>
      </c>
      <c r="BK25" s="33">
        <f t="shared" si="12"/>
        <v>6.254285714285715E-2</v>
      </c>
      <c r="BL25" s="33">
        <f t="shared" si="12"/>
        <v>5.7914285714285703E-2</v>
      </c>
      <c r="BM25" s="33">
        <f t="shared" si="12"/>
        <v>5.2399999999999967E-2</v>
      </c>
      <c r="BN25" s="33">
        <f t="shared" si="12"/>
        <v>4.7657142857142835E-2</v>
      </c>
      <c r="BO25" s="33">
        <f t="shared" si="12"/>
        <v>4.2742857142857124E-2</v>
      </c>
      <c r="BP25" s="33">
        <f t="shared" si="12"/>
        <v>3.8228571428571417E-2</v>
      </c>
      <c r="BQ25" s="33">
        <f t="shared" si="12"/>
        <v>3.3799999999999997E-2</v>
      </c>
      <c r="BR25" s="33">
        <f t="shared" si="12"/>
        <v>3.0142857142857134E-2</v>
      </c>
      <c r="BS25" s="33">
        <f t="shared" si="12"/>
        <v>2.642857142857143E-2</v>
      </c>
      <c r="BT25" s="33">
        <f t="shared" si="12"/>
        <v>2.2857142857142857E-2</v>
      </c>
      <c r="BU25" s="33">
        <f t="shared" si="12"/>
        <v>1.9085714285714265E-2</v>
      </c>
      <c r="BV25" s="33">
        <f t="shared" si="12"/>
        <v>1.6114285714285716E-2</v>
      </c>
      <c r="BW25" s="33">
        <f t="shared" si="12"/>
        <v>1.3342857142857108E-2</v>
      </c>
      <c r="BX25" s="33">
        <f t="shared" si="12"/>
        <v>1.105714285714283E-2</v>
      </c>
      <c r="BY25" s="33">
        <f t="shared" si="12"/>
        <v>8.7142857142857057E-3</v>
      </c>
      <c r="BZ25" s="33">
        <f t="shared" si="12"/>
        <v>7.1142857142856997E-3</v>
      </c>
      <c r="CA25" s="33">
        <f t="shared" si="13"/>
        <v>5.7428571428571173E-3</v>
      </c>
      <c r="CB25" s="33">
        <f t="shared" si="13"/>
        <v>4.9714285714285572E-3</v>
      </c>
      <c r="CC25" s="33">
        <f t="shared" si="13"/>
        <v>4.8571428571428247E-3</v>
      </c>
    </row>
    <row r="26" spans="1:81" x14ac:dyDescent="0.3">
      <c r="A26" s="428"/>
      <c r="B26" s="316">
        <v>4</v>
      </c>
      <c r="C26" s="316">
        <v>25.65</v>
      </c>
      <c r="D26" s="74">
        <v>89.39</v>
      </c>
      <c r="E26" s="75">
        <v>343.12</v>
      </c>
      <c r="F26" s="75">
        <v>263.36</v>
      </c>
      <c r="G26" s="75">
        <v>242.54</v>
      </c>
      <c r="H26" s="75">
        <v>222.06</v>
      </c>
      <c r="I26" s="75">
        <v>204.68</v>
      </c>
      <c r="J26" s="75">
        <v>188.33</v>
      </c>
      <c r="K26" s="75">
        <v>170.93</v>
      </c>
      <c r="L26" s="75">
        <v>155.78</v>
      </c>
      <c r="M26" s="75">
        <v>144.27000000000001</v>
      </c>
      <c r="N26" s="75">
        <v>136.51</v>
      </c>
      <c r="O26" s="75">
        <v>131.74</v>
      </c>
      <c r="P26" s="75">
        <v>127.85</v>
      </c>
      <c r="Q26" s="75">
        <v>124.44</v>
      </c>
      <c r="R26" s="75">
        <v>121.41</v>
      </c>
      <c r="S26" s="75">
        <v>118.7</v>
      </c>
      <c r="T26" s="74">
        <v>116.3</v>
      </c>
      <c r="U26" s="74">
        <v>114</v>
      </c>
      <c r="V26" s="74">
        <v>111.96</v>
      </c>
      <c r="W26" s="74">
        <v>110.16</v>
      </c>
      <c r="X26" s="74">
        <v>107.99</v>
      </c>
      <c r="Y26" s="74">
        <v>106.16</v>
      </c>
      <c r="Z26" s="74">
        <v>104.56</v>
      </c>
      <c r="AA26" s="74">
        <v>102.94</v>
      </c>
      <c r="AB26" s="75">
        <v>101.55</v>
      </c>
      <c r="AC26" s="74">
        <v>100.28</v>
      </c>
      <c r="AD26" s="74">
        <v>99.1</v>
      </c>
      <c r="AE26" s="74">
        <v>97.92</v>
      </c>
      <c r="AF26" s="74">
        <v>96.69</v>
      </c>
      <c r="AG26" s="74">
        <v>95.59</v>
      </c>
      <c r="AH26" s="74">
        <v>94.7</v>
      </c>
      <c r="AI26" s="74">
        <v>93.78</v>
      </c>
      <c r="AJ26" s="74">
        <v>92.99</v>
      </c>
      <c r="AK26" s="74">
        <v>92.32</v>
      </c>
      <c r="AL26" s="74">
        <v>91.73</v>
      </c>
      <c r="AM26" s="74">
        <v>91.31</v>
      </c>
      <c r="AN26" s="74">
        <v>91.22</v>
      </c>
      <c r="AP26" s="33">
        <f t="shared" si="14"/>
        <v>0.18211428571428573</v>
      </c>
      <c r="AQ26" s="33">
        <f t="shared" si="15"/>
        <v>0.9070571428571429</v>
      </c>
      <c r="AR26" s="428"/>
      <c r="AS26" s="316">
        <v>4</v>
      </c>
      <c r="AT26" s="33">
        <f t="shared" si="16"/>
        <v>0.72494285714285722</v>
      </c>
      <c r="AU26" s="33">
        <f t="shared" si="11"/>
        <v>0.49705714285714292</v>
      </c>
      <c r="AV26" s="33">
        <f t="shared" si="11"/>
        <v>0.4375714285714285</v>
      </c>
      <c r="AW26" s="33">
        <f t="shared" si="11"/>
        <v>0.37905714285714293</v>
      </c>
      <c r="AX26" s="33">
        <f t="shared" si="11"/>
        <v>0.32940000000000003</v>
      </c>
      <c r="AY26" s="33">
        <f t="shared" si="11"/>
        <v>0.28268571428571432</v>
      </c>
      <c r="AZ26" s="33">
        <f t="shared" si="11"/>
        <v>0.23297142857142858</v>
      </c>
      <c r="BA26" s="33">
        <f t="shared" si="11"/>
        <v>0.18968571428571429</v>
      </c>
      <c r="BB26" s="33">
        <f t="shared" si="11"/>
        <v>0.15680000000000002</v>
      </c>
      <c r="BC26" s="33">
        <f t="shared" si="11"/>
        <v>0.1346285714285714</v>
      </c>
      <c r="BD26" s="33">
        <f t="shared" si="11"/>
        <v>0.12100000000000002</v>
      </c>
      <c r="BE26" s="33">
        <f t="shared" si="11"/>
        <v>0.10988571428571427</v>
      </c>
      <c r="BF26" s="33">
        <f t="shared" si="11"/>
        <v>0.10014285714285713</v>
      </c>
      <c r="BG26" s="33">
        <f t="shared" si="11"/>
        <v>9.1485714285714267E-2</v>
      </c>
      <c r="BH26" s="33">
        <f t="shared" si="11"/>
        <v>8.3742857142857147E-2</v>
      </c>
      <c r="BI26" s="33">
        <f t="shared" si="11"/>
        <v>7.6885714285714279E-2</v>
      </c>
      <c r="BJ26" s="33">
        <f t="shared" si="11"/>
        <v>7.0314285714285718E-2</v>
      </c>
      <c r="BK26" s="33">
        <f t="shared" si="12"/>
        <v>6.4485714285714271E-2</v>
      </c>
      <c r="BL26" s="33">
        <f t="shared" si="12"/>
        <v>5.9342857142857135E-2</v>
      </c>
      <c r="BM26" s="33">
        <f t="shared" si="12"/>
        <v>5.3142857142857124E-2</v>
      </c>
      <c r="BN26" s="33">
        <f t="shared" si="12"/>
        <v>4.7914285714285701E-2</v>
      </c>
      <c r="BO26" s="33">
        <f t="shared" si="12"/>
        <v>4.3342857142857148E-2</v>
      </c>
      <c r="BP26" s="33">
        <f t="shared" si="12"/>
        <v>3.8714285714285708E-2</v>
      </c>
      <c r="BQ26" s="33">
        <f t="shared" si="12"/>
        <v>3.4742857142857131E-2</v>
      </c>
      <c r="BR26" s="33">
        <f t="shared" si="12"/>
        <v>3.1114285714285716E-2</v>
      </c>
      <c r="BS26" s="33">
        <f t="shared" si="12"/>
        <v>2.7742857142857125E-2</v>
      </c>
      <c r="BT26" s="33">
        <f t="shared" si="12"/>
        <v>2.4371428571428575E-2</v>
      </c>
      <c r="BU26" s="33">
        <f t="shared" si="12"/>
        <v>2.0857142857142848E-2</v>
      </c>
      <c r="BV26" s="33">
        <f t="shared" si="12"/>
        <v>1.7714285714285724E-2</v>
      </c>
      <c r="BW26" s="33">
        <f t="shared" si="12"/>
        <v>1.5171428571428579E-2</v>
      </c>
      <c r="BX26" s="33">
        <f t="shared" si="12"/>
        <v>1.2542857142857144E-2</v>
      </c>
      <c r="BY26" s="33">
        <f t="shared" si="12"/>
        <v>1.028571428571427E-2</v>
      </c>
      <c r="BZ26" s="33">
        <f t="shared" si="12"/>
        <v>8.3714285714285505E-3</v>
      </c>
      <c r="CA26" s="33">
        <f t="shared" si="13"/>
        <v>6.6857142857142957E-3</v>
      </c>
      <c r="CB26" s="33">
        <f t="shared" si="13"/>
        <v>5.4857142857142908E-3</v>
      </c>
      <c r="CC26" s="33">
        <f t="shared" si="13"/>
        <v>5.2285714285714236E-3</v>
      </c>
    </row>
    <row r="27" spans="1:81" x14ac:dyDescent="0.3">
      <c r="A27" s="428"/>
      <c r="B27" s="316">
        <v>5</v>
      </c>
      <c r="C27" s="316">
        <v>25.9</v>
      </c>
      <c r="D27" s="74">
        <v>81.25</v>
      </c>
      <c r="E27" s="75">
        <v>324.77</v>
      </c>
      <c r="F27" s="75">
        <v>240.02</v>
      </c>
      <c r="G27" s="75">
        <v>218.75</v>
      </c>
      <c r="H27" s="75">
        <v>198.63</v>
      </c>
      <c r="I27" s="75">
        <v>181.22</v>
      </c>
      <c r="J27" s="75">
        <v>163.66</v>
      </c>
      <c r="K27" s="75">
        <v>147.56</v>
      </c>
      <c r="L27" s="75">
        <v>134.22</v>
      </c>
      <c r="M27" s="75">
        <v>125.56</v>
      </c>
      <c r="N27" s="75">
        <v>120.24</v>
      </c>
      <c r="O27" s="75">
        <v>116.61</v>
      </c>
      <c r="P27" s="75">
        <v>113.42</v>
      </c>
      <c r="Q27" s="75">
        <v>110.57</v>
      </c>
      <c r="R27" s="75">
        <v>107.96</v>
      </c>
      <c r="S27" s="75">
        <v>105.6</v>
      </c>
      <c r="T27" s="74">
        <v>103.5</v>
      </c>
      <c r="U27" s="74">
        <v>101.35</v>
      </c>
      <c r="V27" s="74">
        <v>99.51</v>
      </c>
      <c r="W27" s="74">
        <v>97.81</v>
      </c>
      <c r="X27" s="74">
        <v>96.11</v>
      </c>
      <c r="Y27" s="74">
        <v>94.54</v>
      </c>
      <c r="Z27" s="74">
        <v>93.14</v>
      </c>
      <c r="AA27" s="74">
        <v>91.57</v>
      </c>
      <c r="AB27" s="75">
        <v>90.32</v>
      </c>
      <c r="AC27" s="74">
        <v>89.11</v>
      </c>
      <c r="AD27" s="74">
        <v>88.04</v>
      </c>
      <c r="AE27" s="74">
        <v>86.91</v>
      </c>
      <c r="AF27" s="74">
        <v>85.82</v>
      </c>
      <c r="AG27" s="74">
        <v>84.84</v>
      </c>
      <c r="AH27" s="74">
        <v>84.14</v>
      </c>
      <c r="AI27" s="74">
        <v>83.47</v>
      </c>
      <c r="AJ27" s="74">
        <v>83.04</v>
      </c>
      <c r="AK27" s="74">
        <v>82.86</v>
      </c>
      <c r="AL27" s="74">
        <v>82.84</v>
      </c>
      <c r="AM27" s="74">
        <v>82.83</v>
      </c>
      <c r="AN27" s="74">
        <v>82.8</v>
      </c>
      <c r="AP27" s="33">
        <f t="shared" si="14"/>
        <v>0.15814285714285714</v>
      </c>
      <c r="AQ27" s="33">
        <f t="shared" si="15"/>
        <v>0.85391428571428574</v>
      </c>
      <c r="AR27" s="428"/>
      <c r="AS27" s="316">
        <v>5</v>
      </c>
      <c r="AT27" s="33">
        <f t="shared" si="16"/>
        <v>0.69577142857142849</v>
      </c>
      <c r="AU27" s="33">
        <f t="shared" si="11"/>
        <v>0.45362857142857144</v>
      </c>
      <c r="AV27" s="33">
        <f t="shared" si="11"/>
        <v>0.39285714285714285</v>
      </c>
      <c r="AW27" s="33">
        <f t="shared" si="11"/>
        <v>0.33537142857142854</v>
      </c>
      <c r="AX27" s="33">
        <f t="shared" si="11"/>
        <v>0.2856285714285714</v>
      </c>
      <c r="AY27" s="33">
        <f t="shared" si="11"/>
        <v>0.23545714285714284</v>
      </c>
      <c r="AZ27" s="33">
        <f t="shared" si="11"/>
        <v>0.18945714285714285</v>
      </c>
      <c r="BA27" s="33">
        <f t="shared" si="11"/>
        <v>0.15134285714285714</v>
      </c>
      <c r="BB27" s="33">
        <f t="shared" si="11"/>
        <v>0.12660000000000002</v>
      </c>
      <c r="BC27" s="33">
        <f t="shared" si="11"/>
        <v>0.11139999999999999</v>
      </c>
      <c r="BD27" s="33">
        <f t="shared" si="11"/>
        <v>0.10102857142857143</v>
      </c>
      <c r="BE27" s="33">
        <f t="shared" si="11"/>
        <v>9.1914285714285712E-2</v>
      </c>
      <c r="BF27" s="33">
        <f t="shared" si="11"/>
        <v>8.3771428571428552E-2</v>
      </c>
      <c r="BG27" s="33">
        <f t="shared" si="11"/>
        <v>7.6314285714285696E-2</v>
      </c>
      <c r="BH27" s="33">
        <f t="shared" si="11"/>
        <v>6.9571428571428562E-2</v>
      </c>
      <c r="BI27" s="33">
        <f t="shared" si="11"/>
        <v>6.357142857142857E-2</v>
      </c>
      <c r="BJ27" s="33">
        <f t="shared" si="11"/>
        <v>5.7428571428571412E-2</v>
      </c>
      <c r="BK27" s="33">
        <f t="shared" si="12"/>
        <v>5.2171428571428584E-2</v>
      </c>
      <c r="BL27" s="33">
        <f t="shared" si="12"/>
        <v>4.7314285714285718E-2</v>
      </c>
      <c r="BM27" s="33">
        <f t="shared" si="12"/>
        <v>4.2457142857142853E-2</v>
      </c>
      <c r="BN27" s="33">
        <f t="shared" si="12"/>
        <v>3.7971428571428587E-2</v>
      </c>
      <c r="BO27" s="33">
        <f t="shared" si="12"/>
        <v>3.3971428571428576E-2</v>
      </c>
      <c r="BP27" s="33">
        <f t="shared" si="12"/>
        <v>2.9485714285714268E-2</v>
      </c>
      <c r="BQ27" s="33">
        <f t="shared" si="12"/>
        <v>2.5914285714285695E-2</v>
      </c>
      <c r="BR27" s="33">
        <f t="shared" si="12"/>
        <v>2.2457142857142856E-2</v>
      </c>
      <c r="BS27" s="33">
        <f t="shared" si="12"/>
        <v>1.9400000000000018E-2</v>
      </c>
      <c r="BT27" s="33">
        <f t="shared" si="12"/>
        <v>1.6171428571428562E-2</v>
      </c>
      <c r="BU27" s="33">
        <f t="shared" si="12"/>
        <v>1.3057142857142838E-2</v>
      </c>
      <c r="BV27" s="33">
        <f t="shared" si="12"/>
        <v>1.0257142857142867E-2</v>
      </c>
      <c r="BW27" s="33">
        <f t="shared" si="12"/>
        <v>8.2571428571428587E-3</v>
      </c>
      <c r="BX27" s="33">
        <f t="shared" si="12"/>
        <v>6.3428571428571397E-3</v>
      </c>
      <c r="BY27" s="33">
        <f t="shared" si="12"/>
        <v>5.1142857142857318E-3</v>
      </c>
      <c r="BZ27" s="33">
        <f t="shared" si="12"/>
        <v>4.5999999999999982E-3</v>
      </c>
      <c r="CA27" s="33">
        <f t="shared" si="13"/>
        <v>4.5428571428571523E-3</v>
      </c>
      <c r="CB27" s="33">
        <f t="shared" si="13"/>
        <v>4.5142857142857094E-3</v>
      </c>
      <c r="CC27" s="33">
        <f t="shared" si="13"/>
        <v>4.4285714285714206E-3</v>
      </c>
    </row>
    <row r="28" spans="1:81" ht="15.35" customHeight="1" x14ac:dyDescent="0.3">
      <c r="A28" s="428" t="s">
        <v>118</v>
      </c>
      <c r="B28" s="316">
        <v>1</v>
      </c>
      <c r="C28" s="316">
        <v>25.91</v>
      </c>
      <c r="D28" s="74">
        <v>89.64</v>
      </c>
      <c r="E28" s="75">
        <v>303.93</v>
      </c>
      <c r="F28" s="75">
        <v>246.64</v>
      </c>
      <c r="G28" s="75">
        <v>225.28</v>
      </c>
      <c r="H28" s="75">
        <v>205.67</v>
      </c>
      <c r="I28" s="75">
        <v>188.86</v>
      </c>
      <c r="J28" s="75">
        <v>170.59</v>
      </c>
      <c r="K28" s="75">
        <v>152.07</v>
      </c>
      <c r="L28" s="75">
        <v>138.01</v>
      </c>
      <c r="M28" s="75">
        <v>130.83000000000001</v>
      </c>
      <c r="N28" s="75">
        <v>126.37</v>
      </c>
      <c r="O28" s="75">
        <v>123.04</v>
      </c>
      <c r="P28" s="75">
        <v>120.06</v>
      </c>
      <c r="Q28" s="75">
        <v>117.38</v>
      </c>
      <c r="R28" s="75">
        <v>114.87</v>
      </c>
      <c r="S28" s="75">
        <v>112.56</v>
      </c>
      <c r="T28" s="74">
        <v>110.56</v>
      </c>
      <c r="U28" s="74">
        <v>108.46</v>
      </c>
      <c r="V28" s="74">
        <v>106.63</v>
      </c>
      <c r="W28" s="74">
        <v>104.85</v>
      </c>
      <c r="X28" s="74">
        <v>103.22</v>
      </c>
      <c r="Y28" s="74">
        <v>101.79</v>
      </c>
      <c r="Z28" s="74">
        <v>100.38</v>
      </c>
      <c r="AA28" s="74">
        <v>98.71</v>
      </c>
      <c r="AB28" s="75">
        <v>97.37</v>
      </c>
      <c r="AC28" s="74">
        <v>96.11</v>
      </c>
      <c r="AD28" s="74">
        <v>95.07</v>
      </c>
      <c r="AE28" s="74">
        <v>94.01</v>
      </c>
      <c r="AF28" s="74">
        <v>92.99</v>
      </c>
      <c r="AG28" s="74">
        <v>92.11</v>
      </c>
      <c r="AH28" s="74">
        <v>91.63</v>
      </c>
      <c r="AI28" s="74">
        <v>91.28</v>
      </c>
      <c r="AJ28" s="74">
        <v>91.22</v>
      </c>
      <c r="AK28" s="74">
        <v>91.17</v>
      </c>
      <c r="AL28" s="74">
        <v>91.15</v>
      </c>
      <c r="AM28" s="74">
        <v>91.16</v>
      </c>
      <c r="AN28" s="74">
        <v>91.12</v>
      </c>
      <c r="AP28" s="33">
        <f t="shared" si="14"/>
        <v>0.1820857142857143</v>
      </c>
      <c r="AQ28" s="33">
        <f t="shared" si="15"/>
        <v>0.79434285714285713</v>
      </c>
      <c r="AR28" s="428" t="s">
        <v>118</v>
      </c>
      <c r="AS28" s="316">
        <v>1</v>
      </c>
      <c r="AT28" s="33">
        <f t="shared" si="16"/>
        <v>0.61225714285714294</v>
      </c>
      <c r="AU28" s="33">
        <f t="shared" si="11"/>
        <v>0.44857142857142857</v>
      </c>
      <c r="AV28" s="33">
        <f t="shared" si="11"/>
        <v>0.38754285714285708</v>
      </c>
      <c r="AW28" s="33">
        <f t="shared" si="11"/>
        <v>0.33151428571428565</v>
      </c>
      <c r="AX28" s="33">
        <f t="shared" si="11"/>
        <v>0.28348571428571434</v>
      </c>
      <c r="AY28" s="33">
        <f t="shared" si="11"/>
        <v>0.23128571428571429</v>
      </c>
      <c r="AZ28" s="33">
        <f t="shared" si="11"/>
        <v>0.17837142857142854</v>
      </c>
      <c r="BA28" s="33">
        <f t="shared" si="11"/>
        <v>0.13819999999999996</v>
      </c>
      <c r="BB28" s="33">
        <f t="shared" si="11"/>
        <v>0.11768571428571432</v>
      </c>
      <c r="BC28" s="33">
        <f t="shared" si="11"/>
        <v>0.10494285714285716</v>
      </c>
      <c r="BD28" s="33">
        <f t="shared" si="11"/>
        <v>9.5428571428571446E-2</v>
      </c>
      <c r="BE28" s="33">
        <f t="shared" si="11"/>
        <v>8.6914285714285722E-2</v>
      </c>
      <c r="BF28" s="33">
        <f t="shared" si="11"/>
        <v>7.9257142857142845E-2</v>
      </c>
      <c r="BG28" s="33">
        <f t="shared" si="11"/>
        <v>7.2085714285714295E-2</v>
      </c>
      <c r="BH28" s="33">
        <f t="shared" si="11"/>
        <v>6.5485714285714286E-2</v>
      </c>
      <c r="BI28" s="33">
        <f t="shared" si="11"/>
        <v>5.977142857142858E-2</v>
      </c>
      <c r="BJ28" s="33">
        <f t="shared" si="11"/>
        <v>5.3771428571428553E-2</v>
      </c>
      <c r="BK28" s="33">
        <f t="shared" si="12"/>
        <v>4.8542857142857131E-2</v>
      </c>
      <c r="BL28" s="33">
        <f t="shared" si="12"/>
        <v>4.345714285714284E-2</v>
      </c>
      <c r="BM28" s="33">
        <f t="shared" si="12"/>
        <v>3.8799999999999994E-2</v>
      </c>
      <c r="BN28" s="33">
        <f t="shared" si="12"/>
        <v>3.4714285714285732E-2</v>
      </c>
      <c r="BO28" s="33">
        <f t="shared" si="12"/>
        <v>3.0685714285714271E-2</v>
      </c>
      <c r="BP28" s="33">
        <f t="shared" si="12"/>
        <v>2.5914285714285695E-2</v>
      </c>
      <c r="BQ28" s="33">
        <f t="shared" si="12"/>
        <v>2.2085714285714299E-2</v>
      </c>
      <c r="BR28" s="33">
        <f t="shared" si="12"/>
        <v>1.8485714285714282E-2</v>
      </c>
      <c r="BS28" s="33">
        <f t="shared" si="12"/>
        <v>1.5514285714285694E-2</v>
      </c>
      <c r="BT28" s="33">
        <f t="shared" si="12"/>
        <v>1.2485714285714298E-2</v>
      </c>
      <c r="BU28" s="33">
        <f t="shared" si="12"/>
        <v>9.5714285714285554E-3</v>
      </c>
      <c r="BV28" s="33">
        <f t="shared" si="12"/>
        <v>7.0571428571428538E-3</v>
      </c>
      <c r="BW28" s="33">
        <f t="shared" si="12"/>
        <v>5.6857142857142714E-3</v>
      </c>
      <c r="BX28" s="33">
        <f t="shared" si="12"/>
        <v>4.685714285714287E-3</v>
      </c>
      <c r="BY28" s="33">
        <f t="shared" si="12"/>
        <v>4.5142857142857094E-3</v>
      </c>
      <c r="BZ28" s="33">
        <f t="shared" si="12"/>
        <v>4.3714285714285747E-3</v>
      </c>
      <c r="CA28" s="33">
        <f t="shared" si="13"/>
        <v>4.3142857142857288E-3</v>
      </c>
      <c r="CB28" s="33">
        <f t="shared" si="13"/>
        <v>4.3428571428571318E-3</v>
      </c>
      <c r="CC28" s="33">
        <f t="shared" si="13"/>
        <v>4.22857142857144E-3</v>
      </c>
    </row>
    <row r="29" spans="1:81" x14ac:dyDescent="0.3">
      <c r="A29" s="428"/>
      <c r="B29" s="316">
        <v>2</v>
      </c>
      <c r="C29" s="316">
        <v>25.93</v>
      </c>
      <c r="D29" s="74">
        <v>92.87</v>
      </c>
      <c r="E29" s="75">
        <v>336.52</v>
      </c>
      <c r="F29" s="75">
        <v>250.29</v>
      </c>
      <c r="G29" s="75">
        <v>229.91</v>
      </c>
      <c r="H29" s="75">
        <v>210.12</v>
      </c>
      <c r="I29" s="75">
        <v>193.32</v>
      </c>
      <c r="J29" s="75">
        <v>176.34</v>
      </c>
      <c r="K29" s="75">
        <v>160.68</v>
      </c>
      <c r="L29" s="75">
        <v>146.38</v>
      </c>
      <c r="M29" s="75">
        <v>138.66</v>
      </c>
      <c r="N29" s="75">
        <v>133.66</v>
      </c>
      <c r="O29" s="75">
        <v>130.04</v>
      </c>
      <c r="P29" s="75">
        <v>126.84</v>
      </c>
      <c r="Q29" s="75">
        <v>123.95</v>
      </c>
      <c r="R29" s="75">
        <v>121.32</v>
      </c>
      <c r="S29" s="75">
        <v>119</v>
      </c>
      <c r="T29" s="74">
        <v>116.68</v>
      </c>
      <c r="U29" s="74">
        <v>114.73</v>
      </c>
      <c r="V29" s="74">
        <v>112.76</v>
      </c>
      <c r="W29" s="74">
        <v>111.23</v>
      </c>
      <c r="X29" s="74">
        <v>109.32</v>
      </c>
      <c r="Y29" s="74">
        <v>107.53</v>
      </c>
      <c r="Z29" s="74">
        <v>105.96</v>
      </c>
      <c r="AA29" s="74">
        <v>104.48</v>
      </c>
      <c r="AB29" s="75">
        <v>103.16</v>
      </c>
      <c r="AC29" s="74">
        <v>101.96</v>
      </c>
      <c r="AD29" s="74">
        <v>100.82</v>
      </c>
      <c r="AE29" s="74">
        <v>99.73</v>
      </c>
      <c r="AF29" s="74">
        <v>98.64</v>
      </c>
      <c r="AG29" s="74">
        <v>97.62</v>
      </c>
      <c r="AH29" s="74">
        <v>96.79</v>
      </c>
      <c r="AI29" s="74">
        <v>96.08</v>
      </c>
      <c r="AJ29" s="74">
        <v>95.38</v>
      </c>
      <c r="AK29" s="74">
        <v>94.94</v>
      </c>
      <c r="AL29" s="74">
        <v>94.61</v>
      </c>
      <c r="AM29" s="74">
        <v>94.48</v>
      </c>
      <c r="AN29" s="74">
        <v>94.48</v>
      </c>
      <c r="AP29" s="33">
        <f t="shared" si="14"/>
        <v>0.19125714285714285</v>
      </c>
      <c r="AQ29" s="33">
        <f t="shared" si="15"/>
        <v>0.88739999999999997</v>
      </c>
      <c r="AR29" s="428"/>
      <c r="AS29" s="316">
        <v>2</v>
      </c>
      <c r="AT29" s="33">
        <f t="shared" si="16"/>
        <v>0.69614285714285706</v>
      </c>
      <c r="AU29" s="33">
        <f t="shared" si="16"/>
        <v>0.44977142857142854</v>
      </c>
      <c r="AV29" s="33">
        <f t="shared" si="16"/>
        <v>0.39154285714285714</v>
      </c>
      <c r="AW29" s="33">
        <f t="shared" si="16"/>
        <v>0.33500000000000002</v>
      </c>
      <c r="AX29" s="33">
        <f t="shared" si="16"/>
        <v>0.28699999999999998</v>
      </c>
      <c r="AY29" s="33">
        <f t="shared" si="16"/>
        <v>0.23848571428571427</v>
      </c>
      <c r="AZ29" s="33">
        <f t="shared" si="16"/>
        <v>0.19374285714285716</v>
      </c>
      <c r="BA29" s="33">
        <f t="shared" si="16"/>
        <v>0.15288571428571426</v>
      </c>
      <c r="BB29" s="33">
        <f t="shared" si="16"/>
        <v>0.13082857142857141</v>
      </c>
      <c r="BC29" s="33">
        <f t="shared" si="16"/>
        <v>0.11654285714285711</v>
      </c>
      <c r="BD29" s="33">
        <f t="shared" si="16"/>
        <v>0.10619999999999996</v>
      </c>
      <c r="BE29" s="33">
        <f t="shared" si="16"/>
        <v>9.7057142857142856E-2</v>
      </c>
      <c r="BF29" s="33">
        <f t="shared" si="16"/>
        <v>8.879999999999999E-2</v>
      </c>
      <c r="BG29" s="33">
        <f t="shared" si="16"/>
        <v>8.1285714285714253E-2</v>
      </c>
      <c r="BH29" s="33">
        <f t="shared" si="16"/>
        <v>7.4657142857142839E-2</v>
      </c>
      <c r="BI29" s="33">
        <f t="shared" si="16"/>
        <v>6.8028571428571438E-2</v>
      </c>
      <c r="BJ29" s="33">
        <f t="shared" ref="BJ29:BY44" si="17">(U29-$D29)/350</f>
        <v>6.2457142857142857E-2</v>
      </c>
      <c r="BK29" s="33">
        <f t="shared" si="17"/>
        <v>5.682857142857143E-2</v>
      </c>
      <c r="BL29" s="33">
        <f t="shared" si="17"/>
        <v>5.2457142857142855E-2</v>
      </c>
      <c r="BM29" s="33">
        <f t="shared" si="17"/>
        <v>4.6999999999999965E-2</v>
      </c>
      <c r="BN29" s="33">
        <f t="shared" si="17"/>
        <v>4.1885714285714276E-2</v>
      </c>
      <c r="BO29" s="33">
        <f t="shared" si="17"/>
        <v>3.7399999999999968E-2</v>
      </c>
      <c r="BP29" s="33">
        <f t="shared" si="17"/>
        <v>3.3171428571428567E-2</v>
      </c>
      <c r="BQ29" s="33">
        <f t="shared" si="17"/>
        <v>2.9399999999999978E-2</v>
      </c>
      <c r="BR29" s="33">
        <f t="shared" si="17"/>
        <v>2.5971428571428541E-2</v>
      </c>
      <c r="BS29" s="33">
        <f t="shared" si="17"/>
        <v>2.2714285714285683E-2</v>
      </c>
      <c r="BT29" s="33">
        <f t="shared" si="17"/>
        <v>1.9599999999999999E-2</v>
      </c>
      <c r="BU29" s="33">
        <f t="shared" si="17"/>
        <v>1.6485714285714274E-2</v>
      </c>
      <c r="BV29" s="33">
        <f t="shared" si="17"/>
        <v>1.3571428571428571E-2</v>
      </c>
      <c r="BW29" s="33">
        <f t="shared" si="17"/>
        <v>1.1200000000000005E-2</v>
      </c>
      <c r="BX29" s="33">
        <f t="shared" si="17"/>
        <v>9.1714285714285543E-3</v>
      </c>
      <c r="BY29" s="33">
        <f t="shared" si="17"/>
        <v>7.1714285714285456E-3</v>
      </c>
      <c r="BZ29" s="33">
        <f t="shared" ref="BZ29:CC47" si="18">(AK29-$D29)/350</f>
        <v>5.9142857142856949E-3</v>
      </c>
      <c r="CA29" s="33">
        <f t="shared" si="18"/>
        <v>4.9714285714285572E-3</v>
      </c>
      <c r="CB29" s="33">
        <f t="shared" si="18"/>
        <v>4.5999999999999982E-3</v>
      </c>
      <c r="CC29" s="33">
        <f t="shared" si="18"/>
        <v>4.5999999999999982E-3</v>
      </c>
    </row>
    <row r="30" spans="1:81" x14ac:dyDescent="0.3">
      <c r="A30" s="428"/>
      <c r="B30" s="316">
        <v>3</v>
      </c>
      <c r="C30" s="316">
        <v>25.67</v>
      </c>
      <c r="D30" s="74">
        <v>101.93</v>
      </c>
      <c r="E30" s="75">
        <v>337.8</v>
      </c>
      <c r="F30" s="75">
        <v>279.89999999999998</v>
      </c>
      <c r="G30" s="75">
        <v>261.17</v>
      </c>
      <c r="H30" s="75">
        <v>242.33</v>
      </c>
      <c r="I30" s="75">
        <v>224.87</v>
      </c>
      <c r="J30" s="75">
        <v>207.16</v>
      </c>
      <c r="K30" s="75">
        <v>188.59</v>
      </c>
      <c r="L30" s="75">
        <v>171.39</v>
      </c>
      <c r="M30" s="75">
        <v>158.57</v>
      </c>
      <c r="N30" s="75">
        <v>149.12</v>
      </c>
      <c r="O30" s="75">
        <v>143.79</v>
      </c>
      <c r="P30" s="75">
        <v>139.76</v>
      </c>
      <c r="Q30" s="75">
        <v>136.33000000000001</v>
      </c>
      <c r="R30" s="75">
        <v>133.44</v>
      </c>
      <c r="S30" s="75">
        <v>131.06</v>
      </c>
      <c r="T30" s="74">
        <v>128.66999999999999</v>
      </c>
      <c r="U30" s="74">
        <v>126.54</v>
      </c>
      <c r="V30" s="74">
        <v>124.6</v>
      </c>
      <c r="W30" s="74">
        <v>122.93</v>
      </c>
      <c r="X30" s="74">
        <v>120.95</v>
      </c>
      <c r="Y30" s="74">
        <v>118.86</v>
      </c>
      <c r="Z30" s="74">
        <v>117.33</v>
      </c>
      <c r="AA30" s="74">
        <v>115.75</v>
      </c>
      <c r="AB30" s="75">
        <v>114.4</v>
      </c>
      <c r="AC30" s="74">
        <v>113.17</v>
      </c>
      <c r="AD30" s="74">
        <v>111.94</v>
      </c>
      <c r="AE30" s="74">
        <v>110.75</v>
      </c>
      <c r="AF30" s="74">
        <v>109.64</v>
      </c>
      <c r="AG30" s="74">
        <v>108.54</v>
      </c>
      <c r="AH30" s="74">
        <v>107.69</v>
      </c>
      <c r="AI30" s="74">
        <v>106.83</v>
      </c>
      <c r="AJ30" s="74">
        <v>106.04</v>
      </c>
      <c r="AK30" s="74">
        <v>105.37</v>
      </c>
      <c r="AL30" s="74">
        <v>104.74</v>
      </c>
      <c r="AM30" s="74">
        <v>104.21</v>
      </c>
      <c r="AN30" s="74">
        <v>103.85</v>
      </c>
      <c r="AP30" s="33">
        <f t="shared" si="14"/>
        <v>0.21788571428571429</v>
      </c>
      <c r="AQ30" s="33">
        <f t="shared" si="15"/>
        <v>0.89180000000000004</v>
      </c>
      <c r="AR30" s="428"/>
      <c r="AS30" s="316">
        <v>3</v>
      </c>
      <c r="AT30" s="33">
        <f t="shared" si="16"/>
        <v>0.67391428571428569</v>
      </c>
      <c r="AU30" s="33">
        <f t="shared" si="16"/>
        <v>0.50848571428571421</v>
      </c>
      <c r="AV30" s="33">
        <f t="shared" si="16"/>
        <v>0.45497142857142858</v>
      </c>
      <c r="AW30" s="33">
        <f t="shared" si="16"/>
        <v>0.40114285714285713</v>
      </c>
      <c r="AX30" s="33">
        <f t="shared" si="16"/>
        <v>0.35125714285714282</v>
      </c>
      <c r="AY30" s="33">
        <f t="shared" si="16"/>
        <v>0.30065714285714285</v>
      </c>
      <c r="AZ30" s="33">
        <f t="shared" si="16"/>
        <v>0.24759999999999999</v>
      </c>
      <c r="BA30" s="33">
        <f t="shared" si="16"/>
        <v>0.1984571428571428</v>
      </c>
      <c r="BB30" s="33">
        <f t="shared" si="16"/>
        <v>0.16182857142857138</v>
      </c>
      <c r="BC30" s="33">
        <f t="shared" si="16"/>
        <v>0.13482857142857141</v>
      </c>
      <c r="BD30" s="33">
        <f t="shared" si="16"/>
        <v>0.11959999999999996</v>
      </c>
      <c r="BE30" s="33">
        <f t="shared" si="16"/>
        <v>0.10808571428571424</v>
      </c>
      <c r="BF30" s="33">
        <f t="shared" si="16"/>
        <v>9.8285714285714296E-2</v>
      </c>
      <c r="BG30" s="33">
        <f t="shared" si="16"/>
        <v>9.0028571428571402E-2</v>
      </c>
      <c r="BH30" s="33">
        <f t="shared" si="16"/>
        <v>8.3228571428571416E-2</v>
      </c>
      <c r="BI30" s="33">
        <f t="shared" si="16"/>
        <v>7.639999999999994E-2</v>
      </c>
      <c r="BJ30" s="33">
        <f t="shared" si="17"/>
        <v>7.0314285714285718E-2</v>
      </c>
      <c r="BK30" s="33">
        <f t="shared" si="17"/>
        <v>6.4771428571428535E-2</v>
      </c>
      <c r="BL30" s="33">
        <f t="shared" si="17"/>
        <v>0.06</v>
      </c>
      <c r="BM30" s="33">
        <f t="shared" si="17"/>
        <v>5.434285714285713E-2</v>
      </c>
      <c r="BN30" s="33">
        <f t="shared" si="17"/>
        <v>4.8371428571428551E-2</v>
      </c>
      <c r="BO30" s="33">
        <f t="shared" si="17"/>
        <v>4.3999999999999977E-2</v>
      </c>
      <c r="BP30" s="33">
        <f t="shared" si="17"/>
        <v>3.9485714285714263E-2</v>
      </c>
      <c r="BQ30" s="33">
        <f t="shared" si="17"/>
        <v>3.5628571428571426E-2</v>
      </c>
      <c r="BR30" s="33">
        <f t="shared" si="17"/>
        <v>3.2114285714285699E-2</v>
      </c>
      <c r="BS30" s="33">
        <f t="shared" si="17"/>
        <v>2.8599999999999973E-2</v>
      </c>
      <c r="BT30" s="33">
        <f t="shared" si="17"/>
        <v>2.5199999999999979E-2</v>
      </c>
      <c r="BU30" s="33">
        <f t="shared" si="17"/>
        <v>2.2028571428571411E-2</v>
      </c>
      <c r="BV30" s="33">
        <f t="shared" si="17"/>
        <v>1.8885714285714283E-2</v>
      </c>
      <c r="BW30" s="33">
        <f t="shared" si="17"/>
        <v>1.645714285714283E-2</v>
      </c>
      <c r="BX30" s="33">
        <f t="shared" si="17"/>
        <v>1.3999999999999976E-2</v>
      </c>
      <c r="BY30" s="33">
        <f t="shared" si="17"/>
        <v>1.1742857142857142E-2</v>
      </c>
      <c r="BZ30" s="33">
        <f t="shared" si="18"/>
        <v>9.8285714285714226E-3</v>
      </c>
      <c r="CA30" s="33">
        <f t="shared" si="18"/>
        <v>8.0285714285713936E-3</v>
      </c>
      <c r="CB30" s="33">
        <f t="shared" si="18"/>
        <v>6.5142857142856773E-3</v>
      </c>
      <c r="CC30" s="33">
        <f t="shared" si="18"/>
        <v>5.48571428571425E-3</v>
      </c>
    </row>
    <row r="31" spans="1:81" x14ac:dyDescent="0.3">
      <c r="A31" s="428"/>
      <c r="B31" s="316">
        <v>4</v>
      </c>
      <c r="C31" s="316">
        <v>24.81</v>
      </c>
      <c r="D31" s="74">
        <v>94.48</v>
      </c>
      <c r="E31" s="75">
        <v>361.22</v>
      </c>
      <c r="F31" s="75">
        <v>270.25</v>
      </c>
      <c r="G31" s="75">
        <v>250.9</v>
      </c>
      <c r="H31" s="75">
        <v>231.65</v>
      </c>
      <c r="I31" s="75">
        <v>213.31</v>
      </c>
      <c r="J31" s="75">
        <v>194.3</v>
      </c>
      <c r="K31" s="75">
        <v>175.98</v>
      </c>
      <c r="L31" s="75">
        <v>160.13999999999999</v>
      </c>
      <c r="M31" s="75">
        <v>148.91999999999999</v>
      </c>
      <c r="N31" s="75">
        <v>141.30000000000001</v>
      </c>
      <c r="O31" s="75">
        <v>136.5</v>
      </c>
      <c r="P31" s="75">
        <v>132.63999999999999</v>
      </c>
      <c r="Q31" s="75">
        <v>129.29</v>
      </c>
      <c r="R31" s="75">
        <v>126.42</v>
      </c>
      <c r="S31" s="75">
        <v>124.01</v>
      </c>
      <c r="T31" s="74">
        <v>121.73</v>
      </c>
      <c r="U31" s="74">
        <v>119.49</v>
      </c>
      <c r="V31" s="74">
        <v>117.52</v>
      </c>
      <c r="W31" s="74">
        <v>115.61</v>
      </c>
      <c r="X31" s="74">
        <v>113.24</v>
      </c>
      <c r="Y31" s="74">
        <v>111.3</v>
      </c>
      <c r="Z31" s="74">
        <v>109.75</v>
      </c>
      <c r="AA31" s="74">
        <v>107.94</v>
      </c>
      <c r="AB31" s="75">
        <v>106.49</v>
      </c>
      <c r="AC31" s="74">
        <v>105.08</v>
      </c>
      <c r="AD31" s="74">
        <v>103.88</v>
      </c>
      <c r="AE31" s="74">
        <v>102.74</v>
      </c>
      <c r="AF31" s="74">
        <v>101.39</v>
      </c>
      <c r="AG31" s="74">
        <v>100.22</v>
      </c>
      <c r="AH31" s="74">
        <v>99.38</v>
      </c>
      <c r="AI31" s="74">
        <v>98.52</v>
      </c>
      <c r="AJ31" s="74">
        <v>97.77</v>
      </c>
      <c r="AK31" s="74">
        <v>97.15</v>
      </c>
      <c r="AL31" s="74">
        <v>96.64</v>
      </c>
      <c r="AM31" s="74">
        <v>96.28</v>
      </c>
      <c r="AN31" s="74">
        <v>96.11</v>
      </c>
      <c r="AP31" s="33">
        <f t="shared" si="14"/>
        <v>0.19905714285714285</v>
      </c>
      <c r="AQ31" s="33">
        <f t="shared" si="15"/>
        <v>0.96117142857142868</v>
      </c>
      <c r="AR31" s="428"/>
      <c r="AS31" s="316">
        <v>4</v>
      </c>
      <c r="AT31" s="33">
        <f t="shared" si="16"/>
        <v>0.76211428571428574</v>
      </c>
      <c r="AU31" s="33">
        <f t="shared" si="16"/>
        <v>0.50219999999999998</v>
      </c>
      <c r="AV31" s="33">
        <f t="shared" si="16"/>
        <v>0.44691428571428576</v>
      </c>
      <c r="AW31" s="33">
        <f t="shared" si="16"/>
        <v>0.39191428571428577</v>
      </c>
      <c r="AX31" s="33">
        <f t="shared" si="16"/>
        <v>0.33951428571428571</v>
      </c>
      <c r="AY31" s="33">
        <f t="shared" si="16"/>
        <v>0.28520000000000001</v>
      </c>
      <c r="AZ31" s="33">
        <f t="shared" si="16"/>
        <v>0.23285714285714282</v>
      </c>
      <c r="BA31" s="33">
        <f t="shared" si="16"/>
        <v>0.18759999999999996</v>
      </c>
      <c r="BB31" s="33">
        <f t="shared" si="16"/>
        <v>0.15554285714285709</v>
      </c>
      <c r="BC31" s="33">
        <f t="shared" si="16"/>
        <v>0.1337714285714286</v>
      </c>
      <c r="BD31" s="33">
        <f t="shared" si="16"/>
        <v>0.12005714285714285</v>
      </c>
      <c r="BE31" s="33">
        <f t="shared" si="16"/>
        <v>0.10902857142857138</v>
      </c>
      <c r="BF31" s="33">
        <f t="shared" si="16"/>
        <v>9.9457142857142827E-2</v>
      </c>
      <c r="BG31" s="33">
        <f t="shared" si="16"/>
        <v>9.1257142857142856E-2</v>
      </c>
      <c r="BH31" s="33">
        <f t="shared" si="16"/>
        <v>8.4371428571428569E-2</v>
      </c>
      <c r="BI31" s="33">
        <f t="shared" si="16"/>
        <v>7.7857142857142861E-2</v>
      </c>
      <c r="BJ31" s="33">
        <f t="shared" si="17"/>
        <v>7.145714285714283E-2</v>
      </c>
      <c r="BK31" s="33">
        <f t="shared" si="17"/>
        <v>6.5828571428571403E-2</v>
      </c>
      <c r="BL31" s="33">
        <f t="shared" si="17"/>
        <v>6.0371428571428555E-2</v>
      </c>
      <c r="BM31" s="33">
        <f t="shared" si="17"/>
        <v>5.3599999999999974E-2</v>
      </c>
      <c r="BN31" s="33">
        <f t="shared" si="17"/>
        <v>4.805714285714284E-2</v>
      </c>
      <c r="BO31" s="33">
        <f t="shared" si="17"/>
        <v>4.3628571428571419E-2</v>
      </c>
      <c r="BP31" s="33">
        <f t="shared" si="17"/>
        <v>3.8457142857142843E-2</v>
      </c>
      <c r="BQ31" s="33">
        <f t="shared" si="17"/>
        <v>3.4314285714285686E-2</v>
      </c>
      <c r="BR31" s="33">
        <f t="shared" si="17"/>
        <v>3.028571428571427E-2</v>
      </c>
      <c r="BS31" s="33">
        <f t="shared" si="17"/>
        <v>2.6857142857142833E-2</v>
      </c>
      <c r="BT31" s="33">
        <f t="shared" si="17"/>
        <v>2.3599999999999975E-2</v>
      </c>
      <c r="BU31" s="33">
        <f t="shared" si="17"/>
        <v>1.9742857142857131E-2</v>
      </c>
      <c r="BV31" s="33">
        <f t="shared" si="17"/>
        <v>1.6399999999999984E-2</v>
      </c>
      <c r="BW31" s="33">
        <f t="shared" si="17"/>
        <v>1.3999999999999976E-2</v>
      </c>
      <c r="BX31" s="33">
        <f t="shared" si="17"/>
        <v>1.154285714285712E-2</v>
      </c>
      <c r="BY31" s="33">
        <f t="shared" si="17"/>
        <v>9.3999999999999778E-3</v>
      </c>
      <c r="BZ31" s="33">
        <f t="shared" si="18"/>
        <v>7.6285714285714333E-3</v>
      </c>
      <c r="CA31" s="33">
        <f t="shared" si="18"/>
        <v>6.1714285714285621E-3</v>
      </c>
      <c r="CB31" s="33">
        <f t="shared" si="18"/>
        <v>5.1428571428571348E-3</v>
      </c>
      <c r="CC31" s="33">
        <f t="shared" si="18"/>
        <v>4.6571428571428441E-3</v>
      </c>
    </row>
    <row r="32" spans="1:81" x14ac:dyDescent="0.3">
      <c r="A32" s="428"/>
      <c r="B32" s="316">
        <v>5</v>
      </c>
      <c r="C32" s="316">
        <v>25.87</v>
      </c>
      <c r="D32" s="74">
        <v>96.44</v>
      </c>
      <c r="E32" s="75">
        <v>348.55</v>
      </c>
      <c r="F32" s="75">
        <v>270.23</v>
      </c>
      <c r="G32" s="75">
        <v>249.67</v>
      </c>
      <c r="H32" s="75">
        <v>229.47</v>
      </c>
      <c r="I32" s="75">
        <v>211.38</v>
      </c>
      <c r="J32" s="75">
        <v>192.23</v>
      </c>
      <c r="K32" s="75">
        <v>174.48</v>
      </c>
      <c r="L32" s="75">
        <v>158.63</v>
      </c>
      <c r="M32" s="75">
        <v>146.85</v>
      </c>
      <c r="N32" s="75">
        <v>140.07</v>
      </c>
      <c r="O32" s="75">
        <v>135.66999999999999</v>
      </c>
      <c r="P32" s="75">
        <v>132.02000000000001</v>
      </c>
      <c r="Q32" s="75">
        <v>128.86000000000001</v>
      </c>
      <c r="R32" s="75">
        <v>126.03</v>
      </c>
      <c r="S32" s="75">
        <v>123.64</v>
      </c>
      <c r="T32" s="74">
        <v>121.53</v>
      </c>
      <c r="U32" s="74">
        <v>119.27</v>
      </c>
      <c r="V32" s="74">
        <v>117.6</v>
      </c>
      <c r="W32" s="74">
        <v>115.68</v>
      </c>
      <c r="X32" s="74">
        <v>113.74</v>
      </c>
      <c r="Y32" s="74">
        <v>112.11</v>
      </c>
      <c r="Z32" s="74">
        <v>110.71</v>
      </c>
      <c r="AA32" s="74">
        <v>109.01</v>
      </c>
      <c r="AB32" s="75">
        <v>107.72</v>
      </c>
      <c r="AC32" s="74">
        <v>106.34</v>
      </c>
      <c r="AD32" s="74">
        <v>105.3</v>
      </c>
      <c r="AE32" s="74">
        <v>104.13</v>
      </c>
      <c r="AF32" s="74">
        <v>102.93</v>
      </c>
      <c r="AG32" s="74">
        <v>101.82</v>
      </c>
      <c r="AH32" s="74">
        <v>101.01</v>
      </c>
      <c r="AI32" s="74">
        <v>100.16</v>
      </c>
      <c r="AJ32" s="74">
        <v>99.49</v>
      </c>
      <c r="AK32" s="74">
        <v>98.87</v>
      </c>
      <c r="AL32" s="74">
        <v>98.37</v>
      </c>
      <c r="AM32" s="74">
        <v>98.14</v>
      </c>
      <c r="AN32" s="74">
        <v>98.06</v>
      </c>
      <c r="AP32" s="33">
        <f t="shared" si="14"/>
        <v>0.20162857142857141</v>
      </c>
      <c r="AQ32" s="33">
        <f t="shared" si="15"/>
        <v>0.92194285714285718</v>
      </c>
      <c r="AR32" s="428"/>
      <c r="AS32" s="316">
        <v>5</v>
      </c>
      <c r="AT32" s="33">
        <f t="shared" si="16"/>
        <v>0.7203142857142858</v>
      </c>
      <c r="AU32" s="33">
        <f t="shared" si="16"/>
        <v>0.49654285714285717</v>
      </c>
      <c r="AV32" s="33">
        <f t="shared" si="16"/>
        <v>0.43779999999999997</v>
      </c>
      <c r="AW32" s="33">
        <f t="shared" si="16"/>
        <v>0.3800857142857143</v>
      </c>
      <c r="AX32" s="33">
        <f t="shared" si="16"/>
        <v>0.32839999999999997</v>
      </c>
      <c r="AY32" s="33">
        <f t="shared" si="16"/>
        <v>0.27368571428571425</v>
      </c>
      <c r="AZ32" s="33">
        <f t="shared" si="16"/>
        <v>0.22297142857142854</v>
      </c>
      <c r="BA32" s="33">
        <f t="shared" si="16"/>
        <v>0.17768571428571428</v>
      </c>
      <c r="BB32" s="33">
        <f t="shared" si="16"/>
        <v>0.14402857142857142</v>
      </c>
      <c r="BC32" s="33">
        <f t="shared" si="16"/>
        <v>0.12465714285714284</v>
      </c>
      <c r="BD32" s="33">
        <f t="shared" si="16"/>
        <v>0.11208571428571426</v>
      </c>
      <c r="BE32" s="33">
        <f t="shared" si="16"/>
        <v>0.10165714285714289</v>
      </c>
      <c r="BF32" s="33">
        <f t="shared" si="16"/>
        <v>9.2628571428571477E-2</v>
      </c>
      <c r="BG32" s="33">
        <f t="shared" si="16"/>
        <v>8.4542857142857156E-2</v>
      </c>
      <c r="BH32" s="33">
        <f t="shared" si="16"/>
        <v>7.7714285714285722E-2</v>
      </c>
      <c r="BI32" s="33">
        <f t="shared" si="16"/>
        <v>7.1685714285714297E-2</v>
      </c>
      <c r="BJ32" s="33">
        <f t="shared" si="17"/>
        <v>6.5228571428571427E-2</v>
      </c>
      <c r="BK32" s="33">
        <f t="shared" si="17"/>
        <v>6.0457142857142848E-2</v>
      </c>
      <c r="BL32" s="33">
        <f t="shared" si="17"/>
        <v>5.4971428571428595E-2</v>
      </c>
      <c r="BM32" s="33">
        <f t="shared" si="17"/>
        <v>4.9428571428571419E-2</v>
      </c>
      <c r="BN32" s="33">
        <f t="shared" si="17"/>
        <v>4.4771428571428573E-2</v>
      </c>
      <c r="BO32" s="33">
        <f t="shared" si="17"/>
        <v>4.0771428571428563E-2</v>
      </c>
      <c r="BP32" s="33">
        <f t="shared" si="17"/>
        <v>3.5914285714285739E-2</v>
      </c>
      <c r="BQ32" s="33">
        <f t="shared" si="17"/>
        <v>3.2228571428571433E-2</v>
      </c>
      <c r="BR32" s="33">
        <f t="shared" si="17"/>
        <v>2.8285714285714303E-2</v>
      </c>
      <c r="BS32" s="33">
        <f t="shared" si="17"/>
        <v>2.5314285714285713E-2</v>
      </c>
      <c r="BT32" s="33">
        <f t="shared" si="17"/>
        <v>2.1971428571428565E-2</v>
      </c>
      <c r="BU32" s="33">
        <f t="shared" si="17"/>
        <v>1.854285714285717E-2</v>
      </c>
      <c r="BV32" s="33">
        <f t="shared" si="17"/>
        <v>1.5371428571428558E-2</v>
      </c>
      <c r="BW32" s="33">
        <f t="shared" si="17"/>
        <v>1.3057142857142878E-2</v>
      </c>
      <c r="BX32" s="33">
        <f t="shared" si="17"/>
        <v>1.0628571428571425E-2</v>
      </c>
      <c r="BY32" s="33">
        <f t="shared" si="17"/>
        <v>8.7142857142857057E-3</v>
      </c>
      <c r="BZ32" s="33">
        <f t="shared" si="18"/>
        <v>6.9428571428571621E-3</v>
      </c>
      <c r="CA32" s="33">
        <f t="shared" si="18"/>
        <v>5.5142857142857337E-3</v>
      </c>
      <c r="CB32" s="33">
        <f t="shared" si="18"/>
        <v>4.8571428571428654E-3</v>
      </c>
      <c r="CC32" s="33">
        <f t="shared" si="18"/>
        <v>4.628571428571442E-3</v>
      </c>
    </row>
    <row r="33" spans="1:81" ht="15.35" customHeight="1" x14ac:dyDescent="0.3">
      <c r="A33" s="428" t="s">
        <v>64</v>
      </c>
      <c r="B33" s="316">
        <v>1</v>
      </c>
      <c r="C33" s="316">
        <v>25.88</v>
      </c>
      <c r="D33" s="74">
        <v>102.68</v>
      </c>
      <c r="E33" s="75">
        <v>356.04</v>
      </c>
      <c r="F33" s="75">
        <v>275.3</v>
      </c>
      <c r="G33" s="75">
        <v>255.03</v>
      </c>
      <c r="H33" s="75">
        <v>236.32</v>
      </c>
      <c r="I33" s="75">
        <v>217.64</v>
      </c>
      <c r="J33" s="75">
        <v>199.66</v>
      </c>
      <c r="K33" s="75">
        <v>184.23</v>
      </c>
      <c r="L33" s="75">
        <v>170.96</v>
      </c>
      <c r="M33" s="75">
        <v>159.85</v>
      </c>
      <c r="N33" s="75">
        <v>151.71</v>
      </c>
      <c r="O33" s="75">
        <v>145.9</v>
      </c>
      <c r="P33" s="75">
        <v>141.4</v>
      </c>
      <c r="Q33" s="75">
        <v>137.75</v>
      </c>
      <c r="R33" s="75">
        <v>134.69</v>
      </c>
      <c r="S33" s="75">
        <v>132.13</v>
      </c>
      <c r="T33" s="74">
        <v>129.69999999999999</v>
      </c>
      <c r="U33" s="74">
        <v>127.57</v>
      </c>
      <c r="V33" s="74">
        <v>125.26</v>
      </c>
      <c r="W33" s="74">
        <v>123.53</v>
      </c>
      <c r="X33" s="74">
        <v>121.45</v>
      </c>
      <c r="Y33" s="74">
        <v>119.44</v>
      </c>
      <c r="Z33" s="74">
        <v>117.65</v>
      </c>
      <c r="AA33" s="74">
        <v>115.86</v>
      </c>
      <c r="AB33" s="74">
        <v>114.19</v>
      </c>
      <c r="AC33" s="74">
        <v>112.83</v>
      </c>
      <c r="AD33" s="74">
        <v>111.45</v>
      </c>
      <c r="AE33" s="74">
        <v>110.19</v>
      </c>
      <c r="AF33" s="74">
        <v>108.91</v>
      </c>
      <c r="AG33" s="74">
        <v>107.78</v>
      </c>
      <c r="AH33" s="74">
        <v>106.86</v>
      </c>
      <c r="AI33" s="74">
        <v>106.11</v>
      </c>
      <c r="AJ33" s="74">
        <v>105.34</v>
      </c>
      <c r="AK33" s="74">
        <v>104.83</v>
      </c>
      <c r="AL33" s="74">
        <v>104.45</v>
      </c>
      <c r="AM33" s="74">
        <v>104.29</v>
      </c>
      <c r="AN33" s="74">
        <v>104.28</v>
      </c>
      <c r="AP33" s="33">
        <f t="shared" si="14"/>
        <v>0.21942857142857147</v>
      </c>
      <c r="AQ33" s="33">
        <f t="shared" si="15"/>
        <v>0.94331428571428577</v>
      </c>
      <c r="AR33" s="428" t="s">
        <v>64</v>
      </c>
      <c r="AS33" s="316">
        <v>1</v>
      </c>
      <c r="AT33" s="33">
        <f t="shared" si="16"/>
        <v>0.72388571428571435</v>
      </c>
      <c r="AU33" s="33">
        <f t="shared" si="16"/>
        <v>0.49320000000000003</v>
      </c>
      <c r="AV33" s="33">
        <f t="shared" si="16"/>
        <v>0.43528571428571428</v>
      </c>
      <c r="AW33" s="33">
        <f t="shared" si="16"/>
        <v>0.38182857142857141</v>
      </c>
      <c r="AX33" s="33">
        <f t="shared" si="16"/>
        <v>0.32845714285714278</v>
      </c>
      <c r="AY33" s="33">
        <f t="shared" si="16"/>
        <v>0.27708571428571427</v>
      </c>
      <c r="AZ33" s="33">
        <f t="shared" si="16"/>
        <v>0.23299999999999996</v>
      </c>
      <c r="BA33" s="33">
        <f t="shared" si="16"/>
        <v>0.19508571428571428</v>
      </c>
      <c r="BB33" s="33">
        <f t="shared" si="16"/>
        <v>0.1633428571428571</v>
      </c>
      <c r="BC33" s="33">
        <f t="shared" si="16"/>
        <v>0.14008571428571429</v>
      </c>
      <c r="BD33" s="33">
        <f t="shared" si="16"/>
        <v>0.12348571428571428</v>
      </c>
      <c r="BE33" s="33">
        <f t="shared" si="16"/>
        <v>0.11062857142857142</v>
      </c>
      <c r="BF33" s="33">
        <f t="shared" si="16"/>
        <v>0.10019999999999998</v>
      </c>
      <c r="BG33" s="33">
        <f t="shared" si="16"/>
        <v>9.1457142857142834E-2</v>
      </c>
      <c r="BH33" s="33">
        <f t="shared" si="16"/>
        <v>8.4142857142857116E-2</v>
      </c>
      <c r="BI33" s="33">
        <f t="shared" si="16"/>
        <v>7.7199999999999949E-2</v>
      </c>
      <c r="BJ33" s="33">
        <f t="shared" si="17"/>
        <v>7.1114285714285672E-2</v>
      </c>
      <c r="BK33" s="33">
        <f t="shared" si="17"/>
        <v>6.4514285714285705E-2</v>
      </c>
      <c r="BL33" s="33">
        <f t="shared" si="17"/>
        <v>5.9571428571428553E-2</v>
      </c>
      <c r="BM33" s="33">
        <f t="shared" si="17"/>
        <v>5.3628571428571414E-2</v>
      </c>
      <c r="BN33" s="33">
        <f t="shared" si="17"/>
        <v>4.7885714285714261E-2</v>
      </c>
      <c r="BO33" s="33">
        <f t="shared" si="17"/>
        <v>4.2771428571428571E-2</v>
      </c>
      <c r="BP33" s="33">
        <f t="shared" si="17"/>
        <v>3.7657142857142833E-2</v>
      </c>
      <c r="BQ33" s="33">
        <f t="shared" si="17"/>
        <v>3.2885714285714261E-2</v>
      </c>
      <c r="BR33" s="33">
        <f t="shared" si="17"/>
        <v>2.8999999999999977E-2</v>
      </c>
      <c r="BS33" s="33">
        <f t="shared" si="17"/>
        <v>2.5057142857142847E-2</v>
      </c>
      <c r="BT33" s="33">
        <f t="shared" si="17"/>
        <v>2.1457142857142831E-2</v>
      </c>
      <c r="BU33" s="33">
        <f t="shared" si="17"/>
        <v>1.7799999999999972E-2</v>
      </c>
      <c r="BV33" s="33">
        <f t="shared" si="17"/>
        <v>1.4571428571428555E-2</v>
      </c>
      <c r="BW33" s="33">
        <f t="shared" si="17"/>
        <v>1.1942857142857121E-2</v>
      </c>
      <c r="BX33" s="33">
        <f t="shared" si="17"/>
        <v>9.7999999999999789E-3</v>
      </c>
      <c r="BY33" s="33">
        <f t="shared" si="17"/>
        <v>7.5999999999999904E-3</v>
      </c>
      <c r="BZ33" s="33">
        <f t="shared" si="18"/>
        <v>6.1428571428571183E-3</v>
      </c>
      <c r="CA33" s="33">
        <f t="shared" si="18"/>
        <v>5.057142857142846E-3</v>
      </c>
      <c r="CB33" s="33">
        <f t="shared" si="18"/>
        <v>4.5999999999999982E-3</v>
      </c>
      <c r="CC33" s="33">
        <f t="shared" si="18"/>
        <v>4.5714285714285553E-3</v>
      </c>
    </row>
    <row r="34" spans="1:81" x14ac:dyDescent="0.3">
      <c r="A34" s="428"/>
      <c r="B34" s="316">
        <v>2</v>
      </c>
      <c r="C34" s="316">
        <v>25.83</v>
      </c>
      <c r="D34" s="74">
        <v>105.87</v>
      </c>
      <c r="E34" s="75">
        <v>340.17</v>
      </c>
      <c r="F34" s="75">
        <v>263.17</v>
      </c>
      <c r="G34" s="75">
        <v>243.32</v>
      </c>
      <c r="H34" s="75">
        <v>224.34</v>
      </c>
      <c r="I34" s="75">
        <v>204.17</v>
      </c>
      <c r="J34" s="75">
        <v>187.79</v>
      </c>
      <c r="K34" s="75">
        <v>171.91</v>
      </c>
      <c r="L34" s="75">
        <v>159.63999999999999</v>
      </c>
      <c r="M34" s="75">
        <v>152.4</v>
      </c>
      <c r="N34" s="75">
        <v>147.37</v>
      </c>
      <c r="O34" s="75">
        <v>143.72</v>
      </c>
      <c r="P34" s="75">
        <v>140.47999999999999</v>
      </c>
      <c r="Q34" s="75">
        <v>137.57</v>
      </c>
      <c r="R34" s="75">
        <v>135.02000000000001</v>
      </c>
      <c r="S34" s="75">
        <v>132.72</v>
      </c>
      <c r="T34" s="74">
        <v>130.52000000000001</v>
      </c>
      <c r="U34" s="74">
        <v>128.49</v>
      </c>
      <c r="V34" s="74">
        <v>126.43</v>
      </c>
      <c r="W34" s="74">
        <v>124.71</v>
      </c>
      <c r="X34" s="74">
        <v>122.57</v>
      </c>
      <c r="Y34" s="74">
        <v>120.62</v>
      </c>
      <c r="Z34" s="74">
        <v>118.97</v>
      </c>
      <c r="AA34" s="74">
        <v>117.43</v>
      </c>
      <c r="AB34" s="74">
        <v>116.01</v>
      </c>
      <c r="AC34" s="74">
        <v>114.88</v>
      </c>
      <c r="AD34" s="74">
        <v>113.69</v>
      </c>
      <c r="AE34" s="74">
        <v>112.56</v>
      </c>
      <c r="AF34" s="74">
        <v>111.5</v>
      </c>
      <c r="AG34" s="74">
        <v>110.48</v>
      </c>
      <c r="AH34" s="74">
        <v>109.68</v>
      </c>
      <c r="AI34" s="74">
        <v>108.98</v>
      </c>
      <c r="AJ34" s="74">
        <v>108.31</v>
      </c>
      <c r="AK34" s="74">
        <v>107.91</v>
      </c>
      <c r="AL34" s="74">
        <v>107.67</v>
      </c>
      <c r="AM34" s="74">
        <v>107.62</v>
      </c>
      <c r="AN34" s="74">
        <v>107.58</v>
      </c>
      <c r="AP34" s="33">
        <f t="shared" si="14"/>
        <v>0.2286857142857143</v>
      </c>
      <c r="AQ34" s="33">
        <f t="shared" si="15"/>
        <v>0.89811428571428575</v>
      </c>
      <c r="AR34" s="428"/>
      <c r="AS34" s="316">
        <v>2</v>
      </c>
      <c r="AT34" s="33">
        <f t="shared" si="16"/>
        <v>0.66942857142857148</v>
      </c>
      <c r="AU34" s="33">
        <f t="shared" si="16"/>
        <v>0.44942857142857146</v>
      </c>
      <c r="AV34" s="33">
        <f t="shared" si="16"/>
        <v>0.39271428571428568</v>
      </c>
      <c r="AW34" s="33">
        <f t="shared" si="16"/>
        <v>0.33848571428571428</v>
      </c>
      <c r="AX34" s="33">
        <f t="shared" si="16"/>
        <v>0.28085714285714281</v>
      </c>
      <c r="AY34" s="33">
        <f t="shared" si="16"/>
        <v>0.23405714285714282</v>
      </c>
      <c r="AZ34" s="33">
        <f t="shared" si="16"/>
        <v>0.18868571428571426</v>
      </c>
      <c r="BA34" s="33">
        <f t="shared" si="16"/>
        <v>0.15362857142857136</v>
      </c>
      <c r="BB34" s="33">
        <f t="shared" si="16"/>
        <v>0.13294285714285714</v>
      </c>
      <c r="BC34" s="33">
        <f t="shared" si="16"/>
        <v>0.11857142857142858</v>
      </c>
      <c r="BD34" s="33">
        <f t="shared" si="16"/>
        <v>0.10814285714285712</v>
      </c>
      <c r="BE34" s="33">
        <f t="shared" si="16"/>
        <v>9.8885714285714243E-2</v>
      </c>
      <c r="BF34" s="33">
        <f t="shared" si="16"/>
        <v>9.0571428571428539E-2</v>
      </c>
      <c r="BG34" s="33">
        <f t="shared" si="16"/>
        <v>8.3285714285714296E-2</v>
      </c>
      <c r="BH34" s="33">
        <f t="shared" si="16"/>
        <v>7.6714285714285693E-2</v>
      </c>
      <c r="BI34" s="33">
        <f t="shared" si="16"/>
        <v>7.0428571428571451E-2</v>
      </c>
      <c r="BJ34" s="33">
        <f t="shared" si="17"/>
        <v>6.4628571428571438E-2</v>
      </c>
      <c r="BK34" s="33">
        <f t="shared" si="17"/>
        <v>5.8742857142857152E-2</v>
      </c>
      <c r="BL34" s="33">
        <f t="shared" si="17"/>
        <v>5.3828571428571399E-2</v>
      </c>
      <c r="BM34" s="33">
        <f t="shared" si="17"/>
        <v>4.7714285714285681E-2</v>
      </c>
      <c r="BN34" s="33">
        <f t="shared" si="17"/>
        <v>4.2142857142857142E-2</v>
      </c>
      <c r="BO34" s="33">
        <f t="shared" si="17"/>
        <v>3.7428571428571415E-2</v>
      </c>
      <c r="BP34" s="33">
        <f t="shared" si="17"/>
        <v>3.3028571428571435E-2</v>
      </c>
      <c r="BQ34" s="33">
        <f t="shared" si="17"/>
        <v>2.8971428571428572E-2</v>
      </c>
      <c r="BR34" s="33">
        <f t="shared" si="17"/>
        <v>2.5742857142857116E-2</v>
      </c>
      <c r="BS34" s="33">
        <f t="shared" si="17"/>
        <v>2.2342857142857123E-2</v>
      </c>
      <c r="BT34" s="33">
        <f t="shared" si="17"/>
        <v>1.9114285714285709E-2</v>
      </c>
      <c r="BU34" s="33">
        <f t="shared" si="17"/>
        <v>1.6085714285714273E-2</v>
      </c>
      <c r="BV34" s="33">
        <f t="shared" si="17"/>
        <v>1.317142857142857E-2</v>
      </c>
      <c r="BW34" s="33">
        <f t="shared" si="17"/>
        <v>1.0885714285714292E-2</v>
      </c>
      <c r="BX34" s="33">
        <f t="shared" si="17"/>
        <v>8.8857142857142832E-3</v>
      </c>
      <c r="BY34" s="33">
        <f t="shared" si="17"/>
        <v>6.9714285714285651E-3</v>
      </c>
      <c r="BZ34" s="33">
        <f t="shared" si="18"/>
        <v>5.8285714285714061E-3</v>
      </c>
      <c r="CA34" s="33">
        <f t="shared" si="18"/>
        <v>5.1428571428571348E-3</v>
      </c>
      <c r="CB34" s="33">
        <f t="shared" si="18"/>
        <v>5.0000000000000001E-3</v>
      </c>
      <c r="CC34" s="33">
        <f t="shared" si="18"/>
        <v>4.8857142857142676E-3</v>
      </c>
    </row>
    <row r="35" spans="1:81" x14ac:dyDescent="0.3">
      <c r="A35" s="428"/>
      <c r="B35" s="316">
        <v>3</v>
      </c>
      <c r="C35" s="316">
        <v>25.96</v>
      </c>
      <c r="D35" s="74">
        <v>107.52</v>
      </c>
      <c r="E35" s="75">
        <v>356.1</v>
      </c>
      <c r="F35" s="75">
        <v>279.45</v>
      </c>
      <c r="G35" s="75">
        <v>260.22000000000003</v>
      </c>
      <c r="H35" s="75">
        <v>241.15</v>
      </c>
      <c r="I35" s="75">
        <v>219.78</v>
      </c>
      <c r="J35" s="75">
        <v>202.35</v>
      </c>
      <c r="K35" s="75">
        <v>185.51</v>
      </c>
      <c r="L35" s="75">
        <v>170.58</v>
      </c>
      <c r="M35" s="75">
        <v>159.05000000000001</v>
      </c>
      <c r="N35" s="75">
        <v>151.38999999999999</v>
      </c>
      <c r="O35" s="75">
        <v>147.03</v>
      </c>
      <c r="P35" s="75">
        <v>143.28</v>
      </c>
      <c r="Q35" s="75">
        <v>140.06</v>
      </c>
      <c r="R35" s="75">
        <v>137.4</v>
      </c>
      <c r="S35" s="75">
        <v>135.21</v>
      </c>
      <c r="T35" s="74">
        <v>132.97</v>
      </c>
      <c r="U35" s="74">
        <v>130.79</v>
      </c>
      <c r="V35" s="74">
        <v>128.81</v>
      </c>
      <c r="W35" s="74">
        <v>127.02</v>
      </c>
      <c r="X35" s="74">
        <v>125</v>
      </c>
      <c r="Y35" s="74">
        <v>123.18</v>
      </c>
      <c r="Z35" s="74">
        <v>121.72</v>
      </c>
      <c r="AA35" s="74">
        <v>120.19</v>
      </c>
      <c r="AB35" s="74">
        <v>118.87</v>
      </c>
      <c r="AC35" s="74">
        <v>117.69</v>
      </c>
      <c r="AD35" s="74">
        <v>116.57</v>
      </c>
      <c r="AE35" s="74">
        <v>115.4</v>
      </c>
      <c r="AF35" s="74">
        <v>114.31</v>
      </c>
      <c r="AG35" s="74">
        <v>113.22</v>
      </c>
      <c r="AH35" s="74">
        <v>112.37</v>
      </c>
      <c r="AI35" s="74">
        <v>111.56</v>
      </c>
      <c r="AJ35" s="74">
        <v>110.82</v>
      </c>
      <c r="AK35" s="74">
        <v>110.18</v>
      </c>
      <c r="AL35" s="74">
        <v>109.63</v>
      </c>
      <c r="AM35" s="74">
        <v>109.31</v>
      </c>
      <c r="AN35" s="74">
        <v>109.18</v>
      </c>
      <c r="AP35" s="33">
        <f t="shared" si="14"/>
        <v>0.23302857142857145</v>
      </c>
      <c r="AQ35" s="33">
        <f t="shared" si="15"/>
        <v>0.94325714285714302</v>
      </c>
      <c r="AR35" s="428"/>
      <c r="AS35" s="316">
        <v>3</v>
      </c>
      <c r="AT35" s="33">
        <f t="shared" si="16"/>
        <v>0.71022857142857154</v>
      </c>
      <c r="AU35" s="33">
        <f t="shared" si="16"/>
        <v>0.49122857142857146</v>
      </c>
      <c r="AV35" s="33">
        <f t="shared" si="16"/>
        <v>0.43628571428571444</v>
      </c>
      <c r="AW35" s="33">
        <f t="shared" si="16"/>
        <v>0.38179999999999997</v>
      </c>
      <c r="AX35" s="33">
        <f t="shared" si="16"/>
        <v>0.32074285714285716</v>
      </c>
      <c r="AY35" s="33">
        <f t="shared" si="16"/>
        <v>0.27094285714285715</v>
      </c>
      <c r="AZ35" s="33">
        <f t="shared" si="16"/>
        <v>0.2228285714285714</v>
      </c>
      <c r="BA35" s="33">
        <f t="shared" si="16"/>
        <v>0.18017142857142862</v>
      </c>
      <c r="BB35" s="33">
        <f t="shared" si="16"/>
        <v>0.14722857142857146</v>
      </c>
      <c r="BC35" s="33">
        <f t="shared" si="16"/>
        <v>0.12534285714285712</v>
      </c>
      <c r="BD35" s="33">
        <f t="shared" si="16"/>
        <v>0.1128857142857143</v>
      </c>
      <c r="BE35" s="33">
        <f t="shared" si="16"/>
        <v>0.10217142857142858</v>
      </c>
      <c r="BF35" s="33">
        <f t="shared" si="16"/>
        <v>9.2971428571428594E-2</v>
      </c>
      <c r="BG35" s="33">
        <f t="shared" si="16"/>
        <v>8.5371428571428598E-2</v>
      </c>
      <c r="BH35" s="33">
        <f t="shared" si="16"/>
        <v>7.9114285714285748E-2</v>
      </c>
      <c r="BI35" s="33">
        <f t="shared" si="16"/>
        <v>7.2714285714285717E-2</v>
      </c>
      <c r="BJ35" s="33">
        <f t="shared" si="17"/>
        <v>6.6485714285714273E-2</v>
      </c>
      <c r="BK35" s="33">
        <f t="shared" si="17"/>
        <v>6.0828571428571447E-2</v>
      </c>
      <c r="BL35" s="33">
        <f t="shared" si="17"/>
        <v>5.5714285714285716E-2</v>
      </c>
      <c r="BM35" s="33">
        <f t="shared" si="17"/>
        <v>4.9942857142857157E-2</v>
      </c>
      <c r="BN35" s="33">
        <f t="shared" si="17"/>
        <v>4.4742857142857174E-2</v>
      </c>
      <c r="BO35" s="33">
        <f t="shared" si="17"/>
        <v>4.0571428571428578E-2</v>
      </c>
      <c r="BP35" s="33">
        <f t="shared" si="17"/>
        <v>3.6200000000000003E-2</v>
      </c>
      <c r="BQ35" s="33">
        <f t="shared" si="17"/>
        <v>3.2428571428571452E-2</v>
      </c>
      <c r="BR35" s="33">
        <f t="shared" si="17"/>
        <v>2.9057142857142861E-2</v>
      </c>
      <c r="BS35" s="33">
        <f t="shared" si="17"/>
        <v>2.5857142857142849E-2</v>
      </c>
      <c r="BT35" s="33">
        <f t="shared" si="17"/>
        <v>2.2514285714285744E-2</v>
      </c>
      <c r="BU35" s="33">
        <f t="shared" si="17"/>
        <v>1.9400000000000018E-2</v>
      </c>
      <c r="BV35" s="33">
        <f t="shared" si="17"/>
        <v>1.6285714285714292E-2</v>
      </c>
      <c r="BW35" s="33">
        <f t="shared" si="17"/>
        <v>1.3857142857142882E-2</v>
      </c>
      <c r="BX35" s="33">
        <f t="shared" si="17"/>
        <v>1.154285714285716E-2</v>
      </c>
      <c r="BY35" s="33">
        <f t="shared" si="17"/>
        <v>9.4285714285714198E-3</v>
      </c>
      <c r="BZ35" s="33">
        <f t="shared" si="18"/>
        <v>7.6000000000000312E-3</v>
      </c>
      <c r="CA35" s="33">
        <f t="shared" si="18"/>
        <v>6.0285714285714265E-3</v>
      </c>
      <c r="CB35" s="33">
        <f t="shared" si="18"/>
        <v>5.1142857142857318E-3</v>
      </c>
      <c r="CC35" s="33">
        <f t="shared" si="18"/>
        <v>4.7428571428571736E-3</v>
      </c>
    </row>
    <row r="36" spans="1:81" x14ac:dyDescent="0.3">
      <c r="A36" s="428"/>
      <c r="B36" s="316">
        <v>4</v>
      </c>
      <c r="C36" s="316">
        <v>25.94</v>
      </c>
      <c r="D36" s="74">
        <v>102.77</v>
      </c>
      <c r="E36" s="75">
        <v>350.57</v>
      </c>
      <c r="F36" s="75">
        <v>269.49</v>
      </c>
      <c r="G36" s="75">
        <v>248.96</v>
      </c>
      <c r="H36" s="75">
        <v>229.1</v>
      </c>
      <c r="I36" s="75">
        <v>210.1</v>
      </c>
      <c r="J36" s="75">
        <v>192.57</v>
      </c>
      <c r="K36" s="75">
        <v>175.53</v>
      </c>
      <c r="L36" s="75">
        <v>161.22999999999999</v>
      </c>
      <c r="M36" s="75">
        <v>151.24</v>
      </c>
      <c r="N36" s="75">
        <v>145.37</v>
      </c>
      <c r="O36" s="75">
        <v>141.4</v>
      </c>
      <c r="P36" s="75">
        <v>137.88999999999999</v>
      </c>
      <c r="Q36" s="75">
        <v>134.78</v>
      </c>
      <c r="R36" s="75">
        <v>132.13</v>
      </c>
      <c r="S36" s="75">
        <v>129.83000000000001</v>
      </c>
      <c r="T36" s="74">
        <v>127.61</v>
      </c>
      <c r="U36" s="74">
        <v>125.18</v>
      </c>
      <c r="V36" s="74">
        <v>123.34</v>
      </c>
      <c r="W36" s="74">
        <v>121.38</v>
      </c>
      <c r="X36" s="74">
        <v>119.33</v>
      </c>
      <c r="Y36" s="74">
        <v>117.56</v>
      </c>
      <c r="Z36" s="74">
        <v>116.07</v>
      </c>
      <c r="AA36" s="74">
        <v>114.41</v>
      </c>
      <c r="AB36" s="74">
        <v>113.07</v>
      </c>
      <c r="AC36" s="74">
        <v>111.8</v>
      </c>
      <c r="AD36" s="74">
        <v>110.71</v>
      </c>
      <c r="AE36" s="74">
        <v>109.55</v>
      </c>
      <c r="AF36" s="74">
        <v>108.41</v>
      </c>
      <c r="AG36" s="74">
        <v>107.42</v>
      </c>
      <c r="AH36" s="74">
        <v>106.64</v>
      </c>
      <c r="AI36" s="74">
        <v>105.9</v>
      </c>
      <c r="AJ36" s="74">
        <v>105.25</v>
      </c>
      <c r="AK36" s="74">
        <v>104.74</v>
      </c>
      <c r="AL36" s="74">
        <v>104.42</v>
      </c>
      <c r="AM36" s="74">
        <v>104.37</v>
      </c>
      <c r="AN36" s="74">
        <v>104.33</v>
      </c>
      <c r="AP36" s="33">
        <f t="shared" si="14"/>
        <v>0.21951428571428572</v>
      </c>
      <c r="AQ36" s="33">
        <f t="shared" si="15"/>
        <v>0.92751428571428574</v>
      </c>
      <c r="AR36" s="428"/>
      <c r="AS36" s="316">
        <v>4</v>
      </c>
      <c r="AT36" s="33">
        <f t="shared" si="16"/>
        <v>0.70800000000000007</v>
      </c>
      <c r="AU36" s="33">
        <f t="shared" si="16"/>
        <v>0.47634285714285723</v>
      </c>
      <c r="AV36" s="33">
        <f t="shared" si="16"/>
        <v>0.41768571428571427</v>
      </c>
      <c r="AW36" s="33">
        <f t="shared" si="16"/>
        <v>0.36094285714285712</v>
      </c>
      <c r="AX36" s="33">
        <f t="shared" si="16"/>
        <v>0.30665714285714285</v>
      </c>
      <c r="AY36" s="33">
        <f t="shared" si="16"/>
        <v>0.25657142857142856</v>
      </c>
      <c r="AZ36" s="33">
        <f t="shared" si="16"/>
        <v>0.20788571428571431</v>
      </c>
      <c r="BA36" s="33">
        <f t="shared" si="16"/>
        <v>0.16702857142857142</v>
      </c>
      <c r="BB36" s="33">
        <f t="shared" si="16"/>
        <v>0.13848571428571432</v>
      </c>
      <c r="BC36" s="33">
        <f t="shared" si="16"/>
        <v>0.12171428571428573</v>
      </c>
      <c r="BD36" s="33">
        <f t="shared" si="16"/>
        <v>0.11037142857142859</v>
      </c>
      <c r="BE36" s="33">
        <f t="shared" si="16"/>
        <v>0.10034285714285711</v>
      </c>
      <c r="BF36" s="33">
        <f t="shared" si="16"/>
        <v>9.1457142857142876E-2</v>
      </c>
      <c r="BG36" s="33">
        <f t="shared" si="16"/>
        <v>8.3885714285714286E-2</v>
      </c>
      <c r="BH36" s="33">
        <f t="shared" si="16"/>
        <v>7.7314285714285766E-2</v>
      </c>
      <c r="BI36" s="33">
        <f t="shared" si="16"/>
        <v>7.0971428571428588E-2</v>
      </c>
      <c r="BJ36" s="33">
        <f t="shared" si="17"/>
        <v>6.4028571428571462E-2</v>
      </c>
      <c r="BK36" s="33">
        <f t="shared" si="17"/>
        <v>5.8771428571428593E-2</v>
      </c>
      <c r="BL36" s="33">
        <f t="shared" si="17"/>
        <v>5.3171428571428571E-2</v>
      </c>
      <c r="BM36" s="33">
        <f t="shared" si="17"/>
        <v>4.7314285714285718E-2</v>
      </c>
      <c r="BN36" s="33">
        <f t="shared" si="17"/>
        <v>4.2257142857142875E-2</v>
      </c>
      <c r="BO36" s="33">
        <f t="shared" si="17"/>
        <v>3.7999999999999992E-2</v>
      </c>
      <c r="BP36" s="33">
        <f t="shared" si="17"/>
        <v>3.325714285714286E-2</v>
      </c>
      <c r="BQ36" s="33">
        <f t="shared" si="17"/>
        <v>2.9428571428571422E-2</v>
      </c>
      <c r="BR36" s="33">
        <f t="shared" si="17"/>
        <v>2.5800000000000003E-2</v>
      </c>
      <c r="BS36" s="33">
        <f t="shared" si="17"/>
        <v>2.2685714285714278E-2</v>
      </c>
      <c r="BT36" s="33">
        <f t="shared" si="17"/>
        <v>1.9371428571428574E-2</v>
      </c>
      <c r="BU36" s="33">
        <f t="shared" si="17"/>
        <v>1.6114285714285716E-2</v>
      </c>
      <c r="BV36" s="33">
        <f t="shared" si="17"/>
        <v>1.3285714285714302E-2</v>
      </c>
      <c r="BW36" s="33">
        <f t="shared" si="17"/>
        <v>1.105714285714287E-2</v>
      </c>
      <c r="BX36" s="33">
        <f t="shared" si="17"/>
        <v>8.9428571428571708E-3</v>
      </c>
      <c r="BY36" s="33">
        <f t="shared" si="17"/>
        <v>7.0857142857142967E-3</v>
      </c>
      <c r="BZ36" s="33">
        <f t="shared" si="18"/>
        <v>5.6285714285714255E-3</v>
      </c>
      <c r="CA36" s="33">
        <f t="shared" si="18"/>
        <v>4.7142857142857307E-3</v>
      </c>
      <c r="CB36" s="33">
        <f t="shared" si="18"/>
        <v>4.5714285714285961E-3</v>
      </c>
      <c r="CC36" s="33">
        <f t="shared" si="18"/>
        <v>4.4571428571428635E-3</v>
      </c>
    </row>
    <row r="37" spans="1:81" x14ac:dyDescent="0.3">
      <c r="A37" s="428"/>
      <c r="B37" s="316">
        <v>5</v>
      </c>
      <c r="C37" s="316">
        <v>25.65</v>
      </c>
      <c r="D37" s="74">
        <v>107.73</v>
      </c>
      <c r="E37" s="75">
        <v>363.48</v>
      </c>
      <c r="F37" s="75">
        <v>271.79000000000002</v>
      </c>
      <c r="G37" s="75">
        <v>246.38</v>
      </c>
      <c r="H37" s="75">
        <v>224.38</v>
      </c>
      <c r="I37" s="75">
        <v>207.85</v>
      </c>
      <c r="J37" s="75">
        <v>189.43</v>
      </c>
      <c r="K37" s="75">
        <v>171.83</v>
      </c>
      <c r="L37" s="75">
        <v>159.24</v>
      </c>
      <c r="M37" s="75">
        <v>152.16999999999999</v>
      </c>
      <c r="N37" s="75">
        <v>147.61000000000001</v>
      </c>
      <c r="O37" s="75">
        <v>144.41</v>
      </c>
      <c r="P37" s="75">
        <v>141.44</v>
      </c>
      <c r="Q37" s="75">
        <v>138.81</v>
      </c>
      <c r="R37" s="75">
        <v>136.11000000000001</v>
      </c>
      <c r="S37" s="75">
        <v>133.72999999999999</v>
      </c>
      <c r="T37" s="74">
        <v>131.28</v>
      </c>
      <c r="U37" s="74">
        <v>129.19</v>
      </c>
      <c r="V37" s="74">
        <v>127.11</v>
      </c>
      <c r="W37" s="74">
        <v>125.34</v>
      </c>
      <c r="X37" s="74">
        <v>123.53</v>
      </c>
      <c r="Y37" s="74">
        <v>121.68</v>
      </c>
      <c r="Z37" s="74">
        <v>120.09</v>
      </c>
      <c r="AA37" s="74">
        <v>118.6</v>
      </c>
      <c r="AB37" s="74">
        <v>117.24</v>
      </c>
      <c r="AC37" s="74">
        <v>116.09</v>
      </c>
      <c r="AD37" s="74">
        <v>115.04</v>
      </c>
      <c r="AE37" s="74">
        <v>114.02</v>
      </c>
      <c r="AF37" s="74">
        <v>113.09</v>
      </c>
      <c r="AG37" s="74">
        <v>112.12</v>
      </c>
      <c r="AH37" s="74">
        <v>111.31</v>
      </c>
      <c r="AI37" s="74">
        <v>110.54</v>
      </c>
      <c r="AJ37" s="74">
        <v>110</v>
      </c>
      <c r="AK37" s="74">
        <v>109.64</v>
      </c>
      <c r="AL37" s="74">
        <v>109.43</v>
      </c>
      <c r="AM37" s="74">
        <v>109.38</v>
      </c>
      <c r="AN37" s="74">
        <v>109.43</v>
      </c>
      <c r="AP37" s="33">
        <f t="shared" si="14"/>
        <v>0.23451428571428576</v>
      </c>
      <c r="AQ37" s="33">
        <f t="shared" si="15"/>
        <v>0.96522857142857155</v>
      </c>
      <c r="AR37" s="428"/>
      <c r="AS37" s="316">
        <v>5</v>
      </c>
      <c r="AT37" s="33">
        <f t="shared" si="16"/>
        <v>0.73071428571428576</v>
      </c>
      <c r="AU37" s="33">
        <f t="shared" si="16"/>
        <v>0.46874285714285713</v>
      </c>
      <c r="AV37" s="33">
        <f t="shared" si="16"/>
        <v>0.39614285714285707</v>
      </c>
      <c r="AW37" s="33">
        <f t="shared" si="16"/>
        <v>0.33328571428571424</v>
      </c>
      <c r="AX37" s="33">
        <f t="shared" si="16"/>
        <v>0.28605714285714284</v>
      </c>
      <c r="AY37" s="33">
        <f t="shared" si="16"/>
        <v>0.23342857142857143</v>
      </c>
      <c r="AZ37" s="33">
        <f t="shared" si="16"/>
        <v>0.18314285714285716</v>
      </c>
      <c r="BA37" s="33">
        <f t="shared" si="16"/>
        <v>0.14717142857142859</v>
      </c>
      <c r="BB37" s="33">
        <f t="shared" si="16"/>
        <v>0.12697142857142851</v>
      </c>
      <c r="BC37" s="33">
        <f t="shared" si="16"/>
        <v>0.11394285714285717</v>
      </c>
      <c r="BD37" s="33">
        <f t="shared" si="16"/>
        <v>0.10479999999999998</v>
      </c>
      <c r="BE37" s="33">
        <f t="shared" si="16"/>
        <v>9.63142857142857E-2</v>
      </c>
      <c r="BF37" s="33">
        <f t="shared" si="16"/>
        <v>8.879999999999999E-2</v>
      </c>
      <c r="BG37" s="33">
        <f t="shared" si="16"/>
        <v>8.1085714285714316E-2</v>
      </c>
      <c r="BH37" s="33">
        <f t="shared" si="16"/>
        <v>7.4285714285714247E-2</v>
      </c>
      <c r="BI37" s="33">
        <f t="shared" si="16"/>
        <v>6.7285714285714282E-2</v>
      </c>
      <c r="BJ37" s="33">
        <f t="shared" si="17"/>
        <v>6.1314285714285696E-2</v>
      </c>
      <c r="BK37" s="33">
        <f t="shared" si="17"/>
        <v>5.5371428571428558E-2</v>
      </c>
      <c r="BL37" s="33">
        <f t="shared" si="17"/>
        <v>5.0314285714285714E-2</v>
      </c>
      <c r="BM37" s="33">
        <f t="shared" si="17"/>
        <v>4.5142857142857137E-2</v>
      </c>
      <c r="BN37" s="33">
        <f t="shared" si="17"/>
        <v>3.9857142857142862E-2</v>
      </c>
      <c r="BO37" s="33">
        <f t="shared" si="17"/>
        <v>3.5314285714285715E-2</v>
      </c>
      <c r="BP37" s="33">
        <f t="shared" si="17"/>
        <v>3.1057142857142828E-2</v>
      </c>
      <c r="BQ37" s="33">
        <f t="shared" si="17"/>
        <v>2.7171428571428544E-2</v>
      </c>
      <c r="BR37" s="33">
        <f t="shared" si="17"/>
        <v>2.3885714285714284E-2</v>
      </c>
      <c r="BS37" s="33">
        <f t="shared" si="17"/>
        <v>2.0885714285714292E-2</v>
      </c>
      <c r="BT37" s="33">
        <f t="shared" si="17"/>
        <v>1.7971428571428548E-2</v>
      </c>
      <c r="BU37" s="33">
        <f t="shared" si="17"/>
        <v>1.5314285714285713E-2</v>
      </c>
      <c r="BV37" s="33">
        <f t="shared" si="17"/>
        <v>1.2542857142857144E-2</v>
      </c>
      <c r="BW37" s="33">
        <f t="shared" si="17"/>
        <v>1.0228571428571424E-2</v>
      </c>
      <c r="BX37" s="33">
        <f t="shared" si="17"/>
        <v>8.0285714285714353E-3</v>
      </c>
      <c r="BY37" s="33">
        <f t="shared" si="17"/>
        <v>6.4857142857142744E-3</v>
      </c>
      <c r="BZ37" s="33">
        <f t="shared" si="18"/>
        <v>5.457142857142847E-3</v>
      </c>
      <c r="CA37" s="33">
        <f t="shared" si="18"/>
        <v>4.8571428571428654E-3</v>
      </c>
      <c r="CB37" s="33">
        <f t="shared" si="18"/>
        <v>4.71428571428569E-3</v>
      </c>
      <c r="CC37" s="33">
        <f t="shared" si="18"/>
        <v>4.8571428571428654E-3</v>
      </c>
    </row>
    <row r="38" spans="1:81" ht="15.35" customHeight="1" x14ac:dyDescent="0.3">
      <c r="A38" s="428" t="s">
        <v>91</v>
      </c>
      <c r="B38" s="316">
        <v>1</v>
      </c>
      <c r="C38" s="316">
        <v>25.87</v>
      </c>
      <c r="D38" s="74">
        <v>126.08</v>
      </c>
      <c r="E38" s="75">
        <v>358.25</v>
      </c>
      <c r="F38" s="75">
        <v>296.29000000000002</v>
      </c>
      <c r="G38" s="75">
        <v>272</v>
      </c>
      <c r="H38" s="75">
        <v>251.61</v>
      </c>
      <c r="I38" s="75">
        <v>234.8</v>
      </c>
      <c r="J38" s="75">
        <v>217.09</v>
      </c>
      <c r="K38" s="75">
        <v>197.93</v>
      </c>
      <c r="L38" s="75">
        <v>183.52</v>
      </c>
      <c r="M38" s="75">
        <v>175.54</v>
      </c>
      <c r="N38" s="75">
        <v>170.17</v>
      </c>
      <c r="O38" s="75">
        <v>166.29</v>
      </c>
      <c r="P38" s="75">
        <v>163.15</v>
      </c>
      <c r="Q38" s="75">
        <v>160.16</v>
      </c>
      <c r="R38" s="75">
        <v>157.54</v>
      </c>
      <c r="S38" s="75">
        <v>155.03</v>
      </c>
      <c r="T38" s="74">
        <v>152.44</v>
      </c>
      <c r="U38" s="74">
        <v>150.12</v>
      </c>
      <c r="V38" s="74">
        <v>147.93</v>
      </c>
      <c r="W38" s="74">
        <v>146.04</v>
      </c>
      <c r="X38" s="74">
        <v>144.25</v>
      </c>
      <c r="Y38" s="74">
        <v>142.44999999999999</v>
      </c>
      <c r="Z38" s="74">
        <v>140.83000000000001</v>
      </c>
      <c r="AA38" s="74">
        <v>139.15</v>
      </c>
      <c r="AB38" s="74">
        <v>137.75</v>
      </c>
      <c r="AC38" s="74">
        <v>136.44999999999999</v>
      </c>
      <c r="AD38" s="74">
        <v>135.21</v>
      </c>
      <c r="AE38" s="74">
        <v>134.13999999999999</v>
      </c>
      <c r="AF38" s="74">
        <v>133.08000000000001</v>
      </c>
      <c r="AG38" s="74">
        <v>131.94999999999999</v>
      </c>
      <c r="AH38" s="74">
        <v>130.94999999999999</v>
      </c>
      <c r="AI38" s="74">
        <v>129.97</v>
      </c>
      <c r="AJ38" s="74">
        <v>129.19</v>
      </c>
      <c r="AK38" s="74">
        <v>128.53</v>
      </c>
      <c r="AL38" s="74">
        <v>128.13</v>
      </c>
      <c r="AM38" s="74">
        <v>127.94</v>
      </c>
      <c r="AN38" s="74">
        <v>127.96</v>
      </c>
      <c r="AP38" s="33">
        <f t="shared" si="14"/>
        <v>0.28631428571428569</v>
      </c>
      <c r="AQ38" s="33">
        <f t="shared" si="15"/>
        <v>0.94965714285714287</v>
      </c>
      <c r="AR38" s="428" t="s">
        <v>91</v>
      </c>
      <c r="AS38" s="316">
        <v>1</v>
      </c>
      <c r="AT38" s="33">
        <f t="shared" si="16"/>
        <v>0.66334285714285723</v>
      </c>
      <c r="AU38" s="33">
        <f t="shared" si="16"/>
        <v>0.48631428571428581</v>
      </c>
      <c r="AV38" s="33">
        <f t="shared" si="16"/>
        <v>0.41691428571428574</v>
      </c>
      <c r="AW38" s="33">
        <f t="shared" si="16"/>
        <v>0.3586571428571429</v>
      </c>
      <c r="AX38" s="33">
        <f t="shared" si="16"/>
        <v>0.31062857142857148</v>
      </c>
      <c r="AY38" s="33">
        <f t="shared" si="16"/>
        <v>0.26002857142857144</v>
      </c>
      <c r="AZ38" s="33">
        <f t="shared" si="16"/>
        <v>0.20528571428571432</v>
      </c>
      <c r="BA38" s="33">
        <f t="shared" si="16"/>
        <v>0.16411428571428574</v>
      </c>
      <c r="BB38" s="33">
        <f t="shared" si="16"/>
        <v>0.1413142857142857</v>
      </c>
      <c r="BC38" s="33">
        <f t="shared" si="16"/>
        <v>0.12597142857142854</v>
      </c>
      <c r="BD38" s="33">
        <f t="shared" si="16"/>
        <v>0.11488571428571427</v>
      </c>
      <c r="BE38" s="33">
        <f t="shared" si="16"/>
        <v>0.10591428571428574</v>
      </c>
      <c r="BF38" s="33">
        <f t="shared" si="16"/>
        <v>9.7371428571428567E-2</v>
      </c>
      <c r="BG38" s="33">
        <f t="shared" si="16"/>
        <v>8.9885714285714263E-2</v>
      </c>
      <c r="BH38" s="33">
        <f t="shared" si="16"/>
        <v>8.2714285714285726E-2</v>
      </c>
      <c r="BI38" s="33">
        <f t="shared" si="16"/>
        <v>7.5314285714285709E-2</v>
      </c>
      <c r="BJ38" s="33">
        <f t="shared" si="17"/>
        <v>6.8685714285714308E-2</v>
      </c>
      <c r="BK38" s="33">
        <f t="shared" si="17"/>
        <v>6.2428571428571451E-2</v>
      </c>
      <c r="BL38" s="33">
        <f t="shared" si="17"/>
        <v>5.7028571428571408E-2</v>
      </c>
      <c r="BM38" s="33">
        <f t="shared" si="17"/>
        <v>5.1914285714285718E-2</v>
      </c>
      <c r="BN38" s="33">
        <f t="shared" si="17"/>
        <v>4.6771428571428547E-2</v>
      </c>
      <c r="BO38" s="33">
        <f t="shared" si="17"/>
        <v>4.2142857142857183E-2</v>
      </c>
      <c r="BP38" s="33">
        <f t="shared" si="17"/>
        <v>3.7342857142857164E-2</v>
      </c>
      <c r="BQ38" s="33">
        <f t="shared" si="17"/>
        <v>3.3342857142857146E-2</v>
      </c>
      <c r="BR38" s="33">
        <f t="shared" si="17"/>
        <v>2.96285714285714E-2</v>
      </c>
      <c r="BS38" s="33">
        <f t="shared" si="17"/>
        <v>2.6085714285714313E-2</v>
      </c>
      <c r="BT38" s="33">
        <f t="shared" si="17"/>
        <v>2.3028571428571395E-2</v>
      </c>
      <c r="BU38" s="33">
        <f t="shared" si="17"/>
        <v>2.0000000000000042E-2</v>
      </c>
      <c r="BV38" s="33">
        <f t="shared" si="17"/>
        <v>1.6771428571428545E-2</v>
      </c>
      <c r="BW38" s="33">
        <f t="shared" si="17"/>
        <v>1.3914285714285686E-2</v>
      </c>
      <c r="BX38" s="33">
        <f t="shared" si="17"/>
        <v>1.1114285714285715E-2</v>
      </c>
      <c r="BY38" s="33">
        <f t="shared" si="17"/>
        <v>8.8857142857142832E-3</v>
      </c>
      <c r="BZ38" s="33">
        <f t="shared" si="18"/>
        <v>7.000000000000008E-3</v>
      </c>
      <c r="CA38" s="33">
        <f t="shared" si="18"/>
        <v>5.857142857142849E-3</v>
      </c>
      <c r="CB38" s="33">
        <f t="shared" si="18"/>
        <v>5.3142857142857124E-3</v>
      </c>
      <c r="CC38" s="33">
        <f t="shared" si="18"/>
        <v>5.3714285714285583E-3</v>
      </c>
    </row>
    <row r="39" spans="1:81" x14ac:dyDescent="0.3">
      <c r="A39" s="428"/>
      <c r="B39" s="316">
        <v>2</v>
      </c>
      <c r="C39" s="316">
        <v>25.88</v>
      </c>
      <c r="D39" s="74">
        <v>124.98</v>
      </c>
      <c r="E39" s="75">
        <v>361.08</v>
      </c>
      <c r="F39" s="75">
        <v>289</v>
      </c>
      <c r="G39" s="75">
        <v>263.88</v>
      </c>
      <c r="H39" s="75">
        <v>240.97</v>
      </c>
      <c r="I39" s="75">
        <v>224.39</v>
      </c>
      <c r="J39" s="75">
        <v>207.37</v>
      </c>
      <c r="K39" s="75">
        <v>189.57</v>
      </c>
      <c r="L39" s="75">
        <v>177.41</v>
      </c>
      <c r="M39" s="75">
        <v>170.84</v>
      </c>
      <c r="N39" s="75">
        <v>165.95</v>
      </c>
      <c r="O39" s="75">
        <v>162.37</v>
      </c>
      <c r="P39" s="75">
        <v>159.26</v>
      </c>
      <c r="Q39" s="75">
        <v>156.44999999999999</v>
      </c>
      <c r="R39" s="75">
        <v>154.13999999999999</v>
      </c>
      <c r="S39" s="75">
        <v>151.83000000000001</v>
      </c>
      <c r="T39" s="74">
        <v>149.29</v>
      </c>
      <c r="U39" s="74">
        <v>146.99</v>
      </c>
      <c r="V39" s="74">
        <v>144.91</v>
      </c>
      <c r="W39" s="74">
        <v>143.09</v>
      </c>
      <c r="X39" s="74">
        <v>141.37</v>
      </c>
      <c r="Y39" s="74">
        <v>139.6</v>
      </c>
      <c r="Z39" s="74">
        <v>138.08000000000001</v>
      </c>
      <c r="AA39" s="74">
        <v>136.54</v>
      </c>
      <c r="AB39" s="74">
        <v>135.26</v>
      </c>
      <c r="AC39" s="74">
        <v>134.02000000000001</v>
      </c>
      <c r="AD39" s="74">
        <v>132.83000000000001</v>
      </c>
      <c r="AE39" s="74">
        <v>131.81</v>
      </c>
      <c r="AF39" s="74">
        <v>130.80000000000001</v>
      </c>
      <c r="AG39" s="74">
        <v>129.79</v>
      </c>
      <c r="AH39" s="74">
        <v>128.91</v>
      </c>
      <c r="AI39" s="74">
        <v>128.07</v>
      </c>
      <c r="AJ39" s="74">
        <v>127.47</v>
      </c>
      <c r="AK39" s="74">
        <v>127.03</v>
      </c>
      <c r="AL39" s="74">
        <v>126.88</v>
      </c>
      <c r="AM39" s="74">
        <v>126.8</v>
      </c>
      <c r="AN39" s="74">
        <v>126.82</v>
      </c>
      <c r="AP39" s="33">
        <f t="shared" si="14"/>
        <v>0.28314285714285714</v>
      </c>
      <c r="AQ39" s="33">
        <f t="shared" si="15"/>
        <v>0.95771428571428563</v>
      </c>
      <c r="AR39" s="428"/>
      <c r="AS39" s="316">
        <v>2</v>
      </c>
      <c r="AT39" s="33">
        <f t="shared" si="16"/>
        <v>0.67457142857142849</v>
      </c>
      <c r="AU39" s="33">
        <f t="shared" si="16"/>
        <v>0.46862857142857139</v>
      </c>
      <c r="AV39" s="33">
        <f t="shared" si="16"/>
        <v>0.3968571428571428</v>
      </c>
      <c r="AW39" s="33">
        <f t="shared" si="16"/>
        <v>0.33139999999999997</v>
      </c>
      <c r="AX39" s="33">
        <f t="shared" si="16"/>
        <v>0.28402857142857135</v>
      </c>
      <c r="AY39" s="33">
        <f t="shared" si="16"/>
        <v>0.2354</v>
      </c>
      <c r="AZ39" s="33">
        <f t="shared" si="16"/>
        <v>0.18454285714285712</v>
      </c>
      <c r="BA39" s="33">
        <f t="shared" si="16"/>
        <v>0.14979999999999999</v>
      </c>
      <c r="BB39" s="33">
        <f t="shared" si="16"/>
        <v>0.13102857142857144</v>
      </c>
      <c r="BC39" s="33">
        <f t="shared" si="16"/>
        <v>0.11705714285714282</v>
      </c>
      <c r="BD39" s="33">
        <f t="shared" si="16"/>
        <v>0.10682857142857143</v>
      </c>
      <c r="BE39" s="33">
        <f t="shared" si="16"/>
        <v>9.7942857142857109E-2</v>
      </c>
      <c r="BF39" s="33">
        <f t="shared" si="16"/>
        <v>8.9914285714285669E-2</v>
      </c>
      <c r="BG39" s="33">
        <f t="shared" si="16"/>
        <v>8.331428571428566E-2</v>
      </c>
      <c r="BH39" s="33">
        <f t="shared" si="16"/>
        <v>7.6714285714285735E-2</v>
      </c>
      <c r="BI39" s="33">
        <f t="shared" si="16"/>
        <v>6.9457142857142828E-2</v>
      </c>
      <c r="BJ39" s="33">
        <f t="shared" si="17"/>
        <v>6.2885714285714295E-2</v>
      </c>
      <c r="BK39" s="33">
        <f t="shared" si="17"/>
        <v>5.6942857142857121E-2</v>
      </c>
      <c r="BL39" s="33">
        <f t="shared" si="17"/>
        <v>5.1742857142857139E-2</v>
      </c>
      <c r="BM39" s="33">
        <f t="shared" si="17"/>
        <v>4.6828571428571428E-2</v>
      </c>
      <c r="BN39" s="33">
        <f t="shared" si="17"/>
        <v>4.1771428571428543E-2</v>
      </c>
      <c r="BO39" s="33">
        <f t="shared" si="17"/>
        <v>3.742857142857145E-2</v>
      </c>
      <c r="BP39" s="33">
        <f t="shared" si="17"/>
        <v>3.3028571428571393E-2</v>
      </c>
      <c r="BQ39" s="33">
        <f t="shared" si="17"/>
        <v>2.9371428571428534E-2</v>
      </c>
      <c r="BR39" s="33">
        <f t="shared" si="17"/>
        <v>2.5828571428571447E-2</v>
      </c>
      <c r="BS39" s="33">
        <f t="shared" si="17"/>
        <v>2.2428571428571454E-2</v>
      </c>
      <c r="BT39" s="33">
        <f t="shared" si="17"/>
        <v>1.951428571428571E-2</v>
      </c>
      <c r="BU39" s="33">
        <f t="shared" si="17"/>
        <v>1.6628571428571451E-2</v>
      </c>
      <c r="BV39" s="33">
        <f t="shared" si="17"/>
        <v>1.3742857142857109E-2</v>
      </c>
      <c r="BW39" s="33">
        <f t="shared" si="17"/>
        <v>1.1228571428571407E-2</v>
      </c>
      <c r="BX39" s="33">
        <f t="shared" si="17"/>
        <v>8.8285714285713975E-3</v>
      </c>
      <c r="BY39" s="33">
        <f t="shared" si="17"/>
        <v>7.1142857142856997E-3</v>
      </c>
      <c r="BZ39" s="33">
        <f t="shared" si="18"/>
        <v>5.857142857142849E-3</v>
      </c>
      <c r="CA39" s="33">
        <f t="shared" si="18"/>
        <v>5.4285714285714042E-3</v>
      </c>
      <c r="CB39" s="33">
        <f t="shared" si="18"/>
        <v>5.1999999999999807E-3</v>
      </c>
      <c r="CC39" s="33">
        <f t="shared" si="18"/>
        <v>5.2571428571428266E-3</v>
      </c>
    </row>
    <row r="40" spans="1:81" x14ac:dyDescent="0.3">
      <c r="A40" s="428"/>
      <c r="B40" s="316">
        <v>3</v>
      </c>
      <c r="C40" s="316">
        <v>25.88</v>
      </c>
      <c r="D40" s="74">
        <v>122.6</v>
      </c>
      <c r="E40" s="75">
        <v>363.08</v>
      </c>
      <c r="F40" s="75">
        <v>291.60000000000002</v>
      </c>
      <c r="G40" s="75">
        <v>267.56</v>
      </c>
      <c r="H40" s="75">
        <v>246.23</v>
      </c>
      <c r="I40" s="75">
        <v>228.54</v>
      </c>
      <c r="J40" s="75">
        <v>208.47</v>
      </c>
      <c r="K40" s="75">
        <v>189.6</v>
      </c>
      <c r="L40" s="75">
        <v>175.72</v>
      </c>
      <c r="M40" s="75">
        <v>168.04</v>
      </c>
      <c r="N40" s="75">
        <v>162.94999999999999</v>
      </c>
      <c r="O40" s="75">
        <v>159.26</v>
      </c>
      <c r="P40" s="75">
        <v>156.08000000000001</v>
      </c>
      <c r="Q40" s="75">
        <v>153.31</v>
      </c>
      <c r="R40" s="75">
        <v>150.49</v>
      </c>
      <c r="S40" s="75">
        <v>148.30000000000001</v>
      </c>
      <c r="T40" s="74">
        <v>145.87</v>
      </c>
      <c r="U40" s="74">
        <v>143.58000000000001</v>
      </c>
      <c r="V40" s="74">
        <v>141.6</v>
      </c>
      <c r="W40" s="74">
        <v>139.77000000000001</v>
      </c>
      <c r="X40" s="74">
        <v>137.97</v>
      </c>
      <c r="Y40" s="74">
        <v>136.15</v>
      </c>
      <c r="Z40" s="74">
        <v>134.62</v>
      </c>
      <c r="AA40" s="74">
        <v>133.12</v>
      </c>
      <c r="AB40" s="74">
        <v>131.66999999999999</v>
      </c>
      <c r="AC40" s="74">
        <v>130.47</v>
      </c>
      <c r="AD40" s="74">
        <v>129.30000000000001</v>
      </c>
      <c r="AE40" s="74">
        <v>128.31</v>
      </c>
      <c r="AF40" s="74">
        <v>127.31</v>
      </c>
      <c r="AG40" s="74">
        <v>126.38</v>
      </c>
      <c r="AH40" s="74">
        <v>125.62</v>
      </c>
      <c r="AI40" s="74">
        <v>124.97</v>
      </c>
      <c r="AJ40" s="74">
        <v>124.58</v>
      </c>
      <c r="AK40" s="74">
        <v>124.45</v>
      </c>
      <c r="AL40" s="74">
        <v>124.45</v>
      </c>
      <c r="AM40" s="74">
        <v>124.37</v>
      </c>
      <c r="AN40" s="74">
        <v>124.37</v>
      </c>
      <c r="AP40" s="33">
        <f t="shared" si="14"/>
        <v>0.27634285714285711</v>
      </c>
      <c r="AQ40" s="33">
        <f t="shared" si="15"/>
        <v>0.96342857142857141</v>
      </c>
      <c r="AR40" s="428"/>
      <c r="AS40" s="316">
        <v>3</v>
      </c>
      <c r="AT40" s="33">
        <f t="shared" si="16"/>
        <v>0.6870857142857143</v>
      </c>
      <c r="AU40" s="33">
        <f t="shared" si="16"/>
        <v>0.48285714285714293</v>
      </c>
      <c r="AV40" s="33">
        <f t="shared" si="16"/>
        <v>0.41417142857142858</v>
      </c>
      <c r="AW40" s="33">
        <f t="shared" si="16"/>
        <v>0.35322857142857139</v>
      </c>
      <c r="AX40" s="33">
        <f t="shared" si="16"/>
        <v>0.30268571428571428</v>
      </c>
      <c r="AY40" s="33">
        <f t="shared" si="16"/>
        <v>0.24534285714285717</v>
      </c>
      <c r="AZ40" s="33">
        <f t="shared" si="16"/>
        <v>0.19142857142857142</v>
      </c>
      <c r="BA40" s="33">
        <f t="shared" si="16"/>
        <v>0.15177142857142858</v>
      </c>
      <c r="BB40" s="33">
        <f t="shared" si="16"/>
        <v>0.12982857142857143</v>
      </c>
      <c r="BC40" s="33">
        <f t="shared" si="16"/>
        <v>0.11528571428571427</v>
      </c>
      <c r="BD40" s="33">
        <f t="shared" si="16"/>
        <v>0.10474285714285714</v>
      </c>
      <c r="BE40" s="33">
        <f t="shared" si="16"/>
        <v>9.5657142857142913E-2</v>
      </c>
      <c r="BF40" s="33">
        <f t="shared" si="16"/>
        <v>8.7742857142857164E-2</v>
      </c>
      <c r="BG40" s="33">
        <f t="shared" si="16"/>
        <v>7.9685714285714332E-2</v>
      </c>
      <c r="BH40" s="33">
        <f t="shared" si="16"/>
        <v>7.3428571428571482E-2</v>
      </c>
      <c r="BI40" s="33">
        <f t="shared" si="16"/>
        <v>6.6485714285714315E-2</v>
      </c>
      <c r="BJ40" s="33">
        <f t="shared" si="17"/>
        <v>5.9942857142857194E-2</v>
      </c>
      <c r="BK40" s="33">
        <f t="shared" si="17"/>
        <v>5.4285714285714284E-2</v>
      </c>
      <c r="BL40" s="33">
        <f t="shared" si="17"/>
        <v>4.9057142857142903E-2</v>
      </c>
      <c r="BM40" s="33">
        <f t="shared" si="17"/>
        <v>4.3914285714285725E-2</v>
      </c>
      <c r="BN40" s="33">
        <f t="shared" si="17"/>
        <v>3.871428571428575E-2</v>
      </c>
      <c r="BO40" s="33">
        <f t="shared" si="17"/>
        <v>3.4342857142857175E-2</v>
      </c>
      <c r="BP40" s="33">
        <f t="shared" si="17"/>
        <v>3.0057142857142886E-2</v>
      </c>
      <c r="BQ40" s="33">
        <f t="shared" si="17"/>
        <v>2.5914285714285695E-2</v>
      </c>
      <c r="BR40" s="33">
        <f t="shared" si="17"/>
        <v>2.24857142857143E-2</v>
      </c>
      <c r="BS40" s="33">
        <f t="shared" si="17"/>
        <v>1.9142857142857191E-2</v>
      </c>
      <c r="BT40" s="33">
        <f t="shared" si="17"/>
        <v>1.6314285714285736E-2</v>
      </c>
      <c r="BU40" s="33">
        <f t="shared" si="17"/>
        <v>1.3457142857142879E-2</v>
      </c>
      <c r="BV40" s="33">
        <f t="shared" si="17"/>
        <v>1.0800000000000004E-2</v>
      </c>
      <c r="BW40" s="33">
        <f t="shared" si="17"/>
        <v>8.6285714285714576E-3</v>
      </c>
      <c r="BX40" s="33">
        <f t="shared" si="17"/>
        <v>6.7714285714285845E-3</v>
      </c>
      <c r="BY40" s="33">
        <f t="shared" si="17"/>
        <v>5.6571428571428684E-3</v>
      </c>
      <c r="BZ40" s="33">
        <f t="shared" si="18"/>
        <v>5.2857142857143102E-3</v>
      </c>
      <c r="CA40" s="33">
        <f t="shared" si="18"/>
        <v>5.2857142857143102E-3</v>
      </c>
      <c r="CB40" s="33">
        <f t="shared" si="18"/>
        <v>5.0571428571428868E-3</v>
      </c>
      <c r="CC40" s="33">
        <f t="shared" si="18"/>
        <v>5.0571428571428868E-3</v>
      </c>
    </row>
    <row r="41" spans="1:81" x14ac:dyDescent="0.3">
      <c r="A41" s="428"/>
      <c r="B41" s="316">
        <v>4</v>
      </c>
      <c r="C41" s="316">
        <v>25.91</v>
      </c>
      <c r="D41" s="74">
        <v>120.16</v>
      </c>
      <c r="E41" s="75">
        <v>354</v>
      </c>
      <c r="F41" s="75">
        <v>283.67</v>
      </c>
      <c r="G41" s="75">
        <v>260.16000000000003</v>
      </c>
      <c r="H41" s="75">
        <v>238.34</v>
      </c>
      <c r="I41" s="75">
        <v>220.31</v>
      </c>
      <c r="J41" s="75">
        <v>199.92</v>
      </c>
      <c r="K41" s="75">
        <v>181.33</v>
      </c>
      <c r="L41" s="75">
        <v>170.18</v>
      </c>
      <c r="M41" s="75">
        <v>163.83000000000001</v>
      </c>
      <c r="N41" s="75">
        <v>159.24</v>
      </c>
      <c r="O41" s="75">
        <v>155.85</v>
      </c>
      <c r="P41" s="75">
        <v>152.77000000000001</v>
      </c>
      <c r="Q41" s="75">
        <v>149.97</v>
      </c>
      <c r="R41" s="75">
        <v>147.41999999999999</v>
      </c>
      <c r="S41" s="75">
        <v>145.18</v>
      </c>
      <c r="T41" s="74">
        <v>142.81</v>
      </c>
      <c r="U41" s="74">
        <v>140.72</v>
      </c>
      <c r="V41" s="74">
        <v>138.88999999999999</v>
      </c>
      <c r="W41" s="74">
        <v>137.30000000000001</v>
      </c>
      <c r="X41" s="74">
        <v>135.65</v>
      </c>
      <c r="Y41" s="74">
        <v>133.93</v>
      </c>
      <c r="Z41" s="74">
        <v>132.36000000000001</v>
      </c>
      <c r="AA41" s="74">
        <v>130.94999999999999</v>
      </c>
      <c r="AB41" s="74">
        <v>129.6</v>
      </c>
      <c r="AC41" s="74">
        <v>128.41999999999999</v>
      </c>
      <c r="AD41" s="74">
        <v>127.34</v>
      </c>
      <c r="AE41" s="74">
        <v>126.39</v>
      </c>
      <c r="AF41" s="74">
        <v>125.46</v>
      </c>
      <c r="AG41" s="74">
        <v>124.59</v>
      </c>
      <c r="AH41" s="74">
        <v>123.69</v>
      </c>
      <c r="AI41" s="74">
        <v>122.95</v>
      </c>
      <c r="AJ41" s="74">
        <v>122.38</v>
      </c>
      <c r="AK41" s="74">
        <v>122</v>
      </c>
      <c r="AL41" s="74">
        <v>121.91</v>
      </c>
      <c r="AM41" s="74">
        <v>121.85</v>
      </c>
      <c r="AN41" s="74">
        <v>121.86</v>
      </c>
      <c r="AP41" s="33">
        <f t="shared" si="14"/>
        <v>0.26928571428571429</v>
      </c>
      <c r="AQ41" s="33">
        <f t="shared" si="15"/>
        <v>0.9373999999999999</v>
      </c>
      <c r="AR41" s="428"/>
      <c r="AS41" s="316">
        <v>4</v>
      </c>
      <c r="AT41" s="33">
        <f t="shared" si="16"/>
        <v>0.66811428571428577</v>
      </c>
      <c r="AU41" s="33">
        <f t="shared" si="16"/>
        <v>0.46717142857142863</v>
      </c>
      <c r="AV41" s="33">
        <f t="shared" si="16"/>
        <v>0.40000000000000008</v>
      </c>
      <c r="AW41" s="33">
        <f t="shared" si="16"/>
        <v>0.33765714285714288</v>
      </c>
      <c r="AX41" s="33">
        <f t="shared" si="16"/>
        <v>0.28614285714285714</v>
      </c>
      <c r="AY41" s="33">
        <f t="shared" si="16"/>
        <v>0.22788571428571425</v>
      </c>
      <c r="AZ41" s="33">
        <f t="shared" si="16"/>
        <v>0.17477142857142861</v>
      </c>
      <c r="BA41" s="33">
        <f t="shared" si="16"/>
        <v>0.14291428571428574</v>
      </c>
      <c r="BB41" s="33">
        <f t="shared" si="16"/>
        <v>0.12477142857142862</v>
      </c>
      <c r="BC41" s="33">
        <f t="shared" si="16"/>
        <v>0.1116571428571429</v>
      </c>
      <c r="BD41" s="33">
        <f t="shared" si="16"/>
        <v>0.10197142857142856</v>
      </c>
      <c r="BE41" s="33">
        <f t="shared" si="16"/>
        <v>9.3171428571428613E-2</v>
      </c>
      <c r="BF41" s="33">
        <f t="shared" si="16"/>
        <v>8.5171428571428578E-2</v>
      </c>
      <c r="BG41" s="33">
        <f t="shared" si="16"/>
        <v>7.7885714285714266E-2</v>
      </c>
      <c r="BH41" s="33">
        <f t="shared" si="16"/>
        <v>7.1485714285714319E-2</v>
      </c>
      <c r="BI41" s="33">
        <f t="shared" si="16"/>
        <v>6.4714285714285724E-2</v>
      </c>
      <c r="BJ41" s="33">
        <f t="shared" si="17"/>
        <v>5.8742857142857152E-2</v>
      </c>
      <c r="BK41" s="33">
        <f t="shared" si="17"/>
        <v>5.3514285714285688E-2</v>
      </c>
      <c r="BL41" s="33">
        <f t="shared" si="17"/>
        <v>4.8971428571428617E-2</v>
      </c>
      <c r="BM41" s="33">
        <f t="shared" si="17"/>
        <v>4.4257142857142884E-2</v>
      </c>
      <c r="BN41" s="33">
        <f t="shared" si="17"/>
        <v>3.9342857142857172E-2</v>
      </c>
      <c r="BO41" s="33">
        <f t="shared" si="17"/>
        <v>3.4857142857142906E-2</v>
      </c>
      <c r="BP41" s="33">
        <f t="shared" si="17"/>
        <v>3.0828571428571407E-2</v>
      </c>
      <c r="BQ41" s="33">
        <f t="shared" si="17"/>
        <v>2.6971428571428566E-2</v>
      </c>
      <c r="BR41" s="33">
        <f t="shared" si="17"/>
        <v>2.3599999999999975E-2</v>
      </c>
      <c r="BS41" s="33">
        <f t="shared" si="17"/>
        <v>2.0514285714285735E-2</v>
      </c>
      <c r="BT41" s="33">
        <f t="shared" si="17"/>
        <v>1.780000000000001E-2</v>
      </c>
      <c r="BU41" s="33">
        <f t="shared" si="17"/>
        <v>1.5142857142857135E-2</v>
      </c>
      <c r="BV41" s="33">
        <f t="shared" si="17"/>
        <v>1.2657142857142877E-2</v>
      </c>
      <c r="BW41" s="33">
        <f t="shared" si="17"/>
        <v>1.0085714285714288E-2</v>
      </c>
      <c r="BX41" s="33">
        <f t="shared" si="17"/>
        <v>7.9714285714285894E-3</v>
      </c>
      <c r="BY41" s="33">
        <f t="shared" si="17"/>
        <v>6.3428571428571397E-3</v>
      </c>
      <c r="BZ41" s="33">
        <f t="shared" si="18"/>
        <v>5.2571428571428665E-3</v>
      </c>
      <c r="CA41" s="33">
        <f t="shared" si="18"/>
        <v>5.0000000000000001E-3</v>
      </c>
      <c r="CB41" s="33">
        <f t="shared" si="18"/>
        <v>4.8285714285714217E-3</v>
      </c>
      <c r="CC41" s="33">
        <f t="shared" si="18"/>
        <v>4.8571428571428654E-3</v>
      </c>
    </row>
    <row r="42" spans="1:81" x14ac:dyDescent="0.3">
      <c r="A42" s="428"/>
      <c r="B42" s="316">
        <v>5</v>
      </c>
      <c r="C42" s="316">
        <v>25.88</v>
      </c>
      <c r="D42" s="74">
        <v>122.28</v>
      </c>
      <c r="E42" s="75">
        <v>369.41</v>
      </c>
      <c r="F42" s="75">
        <v>293.14</v>
      </c>
      <c r="G42" s="75">
        <v>270.97000000000003</v>
      </c>
      <c r="H42" s="75">
        <v>250.95</v>
      </c>
      <c r="I42" s="75">
        <v>233.79</v>
      </c>
      <c r="J42" s="75">
        <v>214.57</v>
      </c>
      <c r="K42" s="75">
        <v>195.38</v>
      </c>
      <c r="L42" s="75">
        <v>178.94</v>
      </c>
      <c r="M42" s="75">
        <v>169.39</v>
      </c>
      <c r="N42" s="75">
        <v>163.95</v>
      </c>
      <c r="O42" s="75">
        <v>160.16</v>
      </c>
      <c r="P42" s="75">
        <v>156.88999999999999</v>
      </c>
      <c r="Q42" s="75">
        <v>153.94999999999999</v>
      </c>
      <c r="R42" s="75">
        <v>151.47</v>
      </c>
      <c r="S42" s="75">
        <v>149.19</v>
      </c>
      <c r="T42" s="74">
        <v>146.78</v>
      </c>
      <c r="U42" s="74">
        <v>144.68</v>
      </c>
      <c r="V42" s="74">
        <v>142.66</v>
      </c>
      <c r="W42" s="74">
        <v>140.87</v>
      </c>
      <c r="X42" s="74">
        <v>139.33000000000001</v>
      </c>
      <c r="Y42" s="74">
        <v>137.5</v>
      </c>
      <c r="Z42" s="74">
        <v>135.91</v>
      </c>
      <c r="AA42" s="74">
        <v>134.38999999999999</v>
      </c>
      <c r="AB42" s="74">
        <v>133</v>
      </c>
      <c r="AC42" s="74">
        <v>131.79</v>
      </c>
      <c r="AD42" s="74">
        <v>130.63999999999999</v>
      </c>
      <c r="AE42" s="74">
        <v>129.69999999999999</v>
      </c>
      <c r="AF42" s="74">
        <v>128.77000000000001</v>
      </c>
      <c r="AG42" s="74">
        <v>127.86</v>
      </c>
      <c r="AH42" s="74">
        <v>126.94</v>
      </c>
      <c r="AI42" s="74">
        <v>126.11</v>
      </c>
      <c r="AJ42" s="74">
        <v>125.4</v>
      </c>
      <c r="AK42" s="74">
        <v>124.77</v>
      </c>
      <c r="AL42" s="74">
        <v>124.35</v>
      </c>
      <c r="AM42" s="74">
        <v>124.14</v>
      </c>
      <c r="AN42" s="74">
        <v>124.11</v>
      </c>
      <c r="AP42" s="33">
        <f t="shared" si="14"/>
        <v>0.27542857142857147</v>
      </c>
      <c r="AQ42" s="33">
        <f t="shared" si="15"/>
        <v>0.98151428571428578</v>
      </c>
      <c r="AR42" s="428"/>
      <c r="AS42" s="316">
        <v>5</v>
      </c>
      <c r="AT42" s="33">
        <f t="shared" si="16"/>
        <v>0.70608571428571432</v>
      </c>
      <c r="AU42" s="33">
        <f t="shared" si="16"/>
        <v>0.48817142857142853</v>
      </c>
      <c r="AV42" s="33">
        <f t="shared" si="16"/>
        <v>0.4248285714285715</v>
      </c>
      <c r="AW42" s="33">
        <f t="shared" si="16"/>
        <v>0.36762857142857142</v>
      </c>
      <c r="AX42" s="33">
        <f t="shared" si="16"/>
        <v>0.31859999999999999</v>
      </c>
      <c r="AY42" s="33">
        <f t="shared" si="16"/>
        <v>0.26368571428571425</v>
      </c>
      <c r="AZ42" s="33">
        <f t="shared" si="16"/>
        <v>0.20885714285714285</v>
      </c>
      <c r="BA42" s="33">
        <f t="shared" si="16"/>
        <v>0.16188571428571427</v>
      </c>
      <c r="BB42" s="33">
        <f t="shared" si="16"/>
        <v>0.13459999999999997</v>
      </c>
      <c r="BC42" s="33">
        <f t="shared" si="16"/>
        <v>0.11905714285714282</v>
      </c>
      <c r="BD42" s="33">
        <f t="shared" si="16"/>
        <v>0.10822857142857141</v>
      </c>
      <c r="BE42" s="33">
        <f t="shared" si="16"/>
        <v>9.8885714285714243E-2</v>
      </c>
      <c r="BF42" s="33">
        <f t="shared" si="16"/>
        <v>9.0485714285714253E-2</v>
      </c>
      <c r="BG42" s="33">
        <f t="shared" si="16"/>
        <v>8.3399999999999988E-2</v>
      </c>
      <c r="BH42" s="33">
        <f t="shared" si="16"/>
        <v>7.6885714285714279E-2</v>
      </c>
      <c r="BI42" s="33">
        <f t="shared" si="16"/>
        <v>7.0000000000000007E-2</v>
      </c>
      <c r="BJ42" s="33">
        <f t="shared" si="17"/>
        <v>6.4000000000000015E-2</v>
      </c>
      <c r="BK42" s="33">
        <f t="shared" si="17"/>
        <v>5.8228571428571414E-2</v>
      </c>
      <c r="BL42" s="33">
        <f t="shared" si="17"/>
        <v>5.3114285714285725E-2</v>
      </c>
      <c r="BM42" s="33">
        <f t="shared" si="17"/>
        <v>4.8714285714285745E-2</v>
      </c>
      <c r="BN42" s="33">
        <f t="shared" si="17"/>
        <v>4.348571428571428E-2</v>
      </c>
      <c r="BO42" s="33">
        <f t="shared" si="17"/>
        <v>3.8942857142857133E-2</v>
      </c>
      <c r="BP42" s="33">
        <f t="shared" si="17"/>
        <v>3.4599999999999957E-2</v>
      </c>
      <c r="BQ42" s="33">
        <f t="shared" si="17"/>
        <v>3.0628571428571425E-2</v>
      </c>
      <c r="BR42" s="33">
        <f t="shared" si="17"/>
        <v>2.7171428571428544E-2</v>
      </c>
      <c r="BS42" s="33">
        <f t="shared" si="17"/>
        <v>2.3885714285714243E-2</v>
      </c>
      <c r="BT42" s="33">
        <f t="shared" si="17"/>
        <v>2.1199999999999965E-2</v>
      </c>
      <c r="BU42" s="33">
        <f t="shared" si="17"/>
        <v>1.854285714285717E-2</v>
      </c>
      <c r="BV42" s="33">
        <f t="shared" si="17"/>
        <v>1.5942857142857137E-2</v>
      </c>
      <c r="BW42" s="33">
        <f t="shared" si="17"/>
        <v>1.3314285714285704E-2</v>
      </c>
      <c r="BX42" s="33">
        <f t="shared" si="17"/>
        <v>1.0942857142857138E-2</v>
      </c>
      <c r="BY42" s="33">
        <f t="shared" si="17"/>
        <v>8.914285714285727E-3</v>
      </c>
      <c r="BZ42" s="33">
        <f t="shared" si="18"/>
        <v>7.1142857142856997E-3</v>
      </c>
      <c r="CA42" s="33">
        <f t="shared" si="18"/>
        <v>5.9142857142856949E-3</v>
      </c>
      <c r="CB42" s="33">
        <f t="shared" si="18"/>
        <v>5.3142857142857124E-3</v>
      </c>
      <c r="CC42" s="33">
        <f t="shared" si="18"/>
        <v>5.2285714285714236E-3</v>
      </c>
    </row>
    <row r="43" spans="1:81" s="15" customFormat="1" ht="15.35" customHeight="1" x14ac:dyDescent="0.3">
      <c r="A43" s="429" t="s">
        <v>119</v>
      </c>
      <c r="B43" s="317">
        <v>1</v>
      </c>
      <c r="C43" s="317">
        <v>25.63</v>
      </c>
      <c r="D43" s="74">
        <v>133.32</v>
      </c>
      <c r="E43" s="74">
        <v>344.03</v>
      </c>
      <c r="F43" s="74">
        <v>300.10000000000002</v>
      </c>
      <c r="G43" s="74">
        <v>277.41000000000003</v>
      </c>
      <c r="H43" s="74">
        <v>257.25</v>
      </c>
      <c r="I43" s="74">
        <v>239.95</v>
      </c>
      <c r="J43" s="74">
        <v>222.75</v>
      </c>
      <c r="K43" s="74">
        <v>205.49</v>
      </c>
      <c r="L43" s="74">
        <v>192.04</v>
      </c>
      <c r="M43" s="74">
        <v>183.78</v>
      </c>
      <c r="N43" s="74">
        <v>178.52</v>
      </c>
      <c r="O43" s="74">
        <v>174.78</v>
      </c>
      <c r="P43" s="74">
        <v>171.56</v>
      </c>
      <c r="Q43" s="74">
        <v>168.33</v>
      </c>
      <c r="R43" s="74">
        <v>166.12</v>
      </c>
      <c r="S43" s="74">
        <v>163.9</v>
      </c>
      <c r="T43" s="74">
        <v>161.32</v>
      </c>
      <c r="U43" s="74">
        <v>159.21</v>
      </c>
      <c r="V43" s="74">
        <v>157.12</v>
      </c>
      <c r="W43" s="74">
        <v>155.41999999999999</v>
      </c>
      <c r="X43" s="74">
        <v>153.72</v>
      </c>
      <c r="Y43" s="74">
        <v>151.88</v>
      </c>
      <c r="Z43" s="74">
        <v>150.28</v>
      </c>
      <c r="AA43" s="74">
        <v>148.71</v>
      </c>
      <c r="AB43" s="74">
        <v>147.19</v>
      </c>
      <c r="AC43" s="74">
        <v>145.88999999999999</v>
      </c>
      <c r="AD43" s="74">
        <v>144.63</v>
      </c>
      <c r="AE43" s="74">
        <v>143.5</v>
      </c>
      <c r="AF43" s="74">
        <v>142.32</v>
      </c>
      <c r="AG43" s="74">
        <v>141.13999999999999</v>
      </c>
      <c r="AH43" s="74">
        <v>140.16</v>
      </c>
      <c r="AI43" s="74">
        <v>139.18</v>
      </c>
      <c r="AJ43" s="74">
        <v>138.28</v>
      </c>
      <c r="AK43" s="74">
        <v>137.44</v>
      </c>
      <c r="AL43" s="74">
        <v>136.72999999999999</v>
      </c>
      <c r="AM43" s="74">
        <v>136.02000000000001</v>
      </c>
      <c r="AN43" s="74">
        <v>135.56</v>
      </c>
      <c r="AP43" s="33">
        <f t="shared" si="14"/>
        <v>0.30768571428571428</v>
      </c>
      <c r="AQ43" s="33">
        <f t="shared" si="15"/>
        <v>0.9097142857142857</v>
      </c>
      <c r="AR43" s="429" t="s">
        <v>119</v>
      </c>
      <c r="AS43" s="317">
        <v>1</v>
      </c>
      <c r="AT43" s="33">
        <f t="shared" si="16"/>
        <v>0.60202857142857136</v>
      </c>
      <c r="AU43" s="33">
        <f t="shared" si="16"/>
        <v>0.47651428571428578</v>
      </c>
      <c r="AV43" s="33">
        <f t="shared" si="16"/>
        <v>0.41168571428571438</v>
      </c>
      <c r="AW43" s="33">
        <f t="shared" si="16"/>
        <v>0.35408571428571428</v>
      </c>
      <c r="AX43" s="33">
        <f t="shared" si="16"/>
        <v>0.30465714285714285</v>
      </c>
      <c r="AY43" s="33">
        <f t="shared" si="16"/>
        <v>0.25551428571428575</v>
      </c>
      <c r="AZ43" s="33">
        <f t="shared" si="16"/>
        <v>0.20620000000000005</v>
      </c>
      <c r="BA43" s="33">
        <f t="shared" si="16"/>
        <v>0.16777142857142857</v>
      </c>
      <c r="BB43" s="33">
        <f t="shared" si="16"/>
        <v>0.14417142857142859</v>
      </c>
      <c r="BC43" s="33">
        <f t="shared" si="16"/>
        <v>0.1291428571428572</v>
      </c>
      <c r="BD43" s="33">
        <f t="shared" si="16"/>
        <v>0.11845714285714289</v>
      </c>
      <c r="BE43" s="33">
        <f t="shared" si="16"/>
        <v>0.10925714285714289</v>
      </c>
      <c r="BF43" s="33">
        <f t="shared" si="16"/>
        <v>0.10002857142857148</v>
      </c>
      <c r="BG43" s="33">
        <f t="shared" si="16"/>
        <v>9.371428571428575E-2</v>
      </c>
      <c r="BH43" s="33">
        <f t="shared" si="16"/>
        <v>8.7371428571428614E-2</v>
      </c>
      <c r="BI43" s="33">
        <f t="shared" si="16"/>
        <v>0.08</v>
      </c>
      <c r="BJ43" s="33">
        <f t="shared" si="17"/>
        <v>7.3971428571428618E-2</v>
      </c>
      <c r="BK43" s="33">
        <f t="shared" si="17"/>
        <v>6.8000000000000033E-2</v>
      </c>
      <c r="BL43" s="33">
        <f t="shared" si="17"/>
        <v>6.3142857142857126E-2</v>
      </c>
      <c r="BM43" s="33">
        <f t="shared" si="17"/>
        <v>5.8285714285714302E-2</v>
      </c>
      <c r="BN43" s="33">
        <f t="shared" si="17"/>
        <v>5.3028571428571432E-2</v>
      </c>
      <c r="BO43" s="33">
        <f t="shared" si="17"/>
        <v>4.8457142857142879E-2</v>
      </c>
      <c r="BP43" s="33">
        <f t="shared" si="17"/>
        <v>4.3971428571428613E-2</v>
      </c>
      <c r="BQ43" s="33">
        <f t="shared" si="17"/>
        <v>3.9628571428571444E-2</v>
      </c>
      <c r="BR43" s="33">
        <f t="shared" si="17"/>
        <v>3.5914285714285697E-2</v>
      </c>
      <c r="BS43" s="33">
        <f t="shared" si="17"/>
        <v>3.2314285714285719E-2</v>
      </c>
      <c r="BT43" s="33">
        <f t="shared" si="17"/>
        <v>2.9085714285714305E-2</v>
      </c>
      <c r="BU43" s="33">
        <f t="shared" si="17"/>
        <v>2.5714285714285714E-2</v>
      </c>
      <c r="BV43" s="33">
        <f t="shared" si="17"/>
        <v>2.2342857142857123E-2</v>
      </c>
      <c r="BW43" s="33">
        <f t="shared" si="17"/>
        <v>1.9542857142857153E-2</v>
      </c>
      <c r="BX43" s="33">
        <f t="shared" si="17"/>
        <v>1.6742857142857181E-2</v>
      </c>
      <c r="BY43" s="33">
        <f t="shared" si="17"/>
        <v>1.4171428571428593E-2</v>
      </c>
      <c r="BZ43" s="33">
        <f t="shared" si="18"/>
        <v>1.1771428571428584E-2</v>
      </c>
      <c r="CA43" s="33">
        <f t="shared" si="18"/>
        <v>9.742857142857133E-3</v>
      </c>
      <c r="CB43" s="33">
        <f t="shared" si="18"/>
        <v>7.7142857142857629E-3</v>
      </c>
      <c r="CC43" s="33">
        <f t="shared" si="18"/>
        <v>6.4000000000000263E-3</v>
      </c>
    </row>
    <row r="44" spans="1:81" s="15" customFormat="1" x14ac:dyDescent="0.3">
      <c r="A44" s="429"/>
      <c r="B44" s="317">
        <v>2</v>
      </c>
      <c r="C44" s="317">
        <v>25.84</v>
      </c>
      <c r="D44" s="74">
        <v>135.5</v>
      </c>
      <c r="E44" s="74">
        <v>336.94</v>
      </c>
      <c r="F44" s="74">
        <v>293.95999999999998</v>
      </c>
      <c r="G44" s="74">
        <v>271.19</v>
      </c>
      <c r="H44" s="74">
        <v>250.64</v>
      </c>
      <c r="I44" s="74">
        <v>232.64</v>
      </c>
      <c r="J44" s="74">
        <v>213.74</v>
      </c>
      <c r="K44" s="74">
        <v>195.49</v>
      </c>
      <c r="L44" s="74">
        <v>186.46</v>
      </c>
      <c r="M44" s="74">
        <v>180.97</v>
      </c>
      <c r="N44" s="74">
        <v>176.52</v>
      </c>
      <c r="O44" s="74">
        <v>173.18</v>
      </c>
      <c r="P44" s="74">
        <v>170.11</v>
      </c>
      <c r="Q44" s="74">
        <v>167.29</v>
      </c>
      <c r="R44" s="74">
        <v>164.6</v>
      </c>
      <c r="S44" s="74">
        <v>162.43</v>
      </c>
      <c r="T44" s="74">
        <v>159.94999999999999</v>
      </c>
      <c r="U44" s="74">
        <v>157.63999999999999</v>
      </c>
      <c r="V44" s="74">
        <v>155.62</v>
      </c>
      <c r="W44" s="74">
        <v>153.93</v>
      </c>
      <c r="X44" s="74">
        <v>152.16</v>
      </c>
      <c r="Y44" s="74">
        <v>150.47</v>
      </c>
      <c r="Z44" s="74">
        <v>148.91999999999999</v>
      </c>
      <c r="AA44" s="74">
        <v>147.41</v>
      </c>
      <c r="AB44" s="74">
        <v>146.06</v>
      </c>
      <c r="AC44" s="74">
        <v>144.80000000000001</v>
      </c>
      <c r="AD44" s="74">
        <v>143.65</v>
      </c>
      <c r="AE44" s="74">
        <v>142.54</v>
      </c>
      <c r="AF44" s="74">
        <v>141.51</v>
      </c>
      <c r="AG44" s="74">
        <v>140.51</v>
      </c>
      <c r="AH44" s="74">
        <v>139.6</v>
      </c>
      <c r="AI44" s="74">
        <v>138.79</v>
      </c>
      <c r="AJ44" s="74">
        <v>138.15</v>
      </c>
      <c r="AK44" s="74">
        <v>137.69999999999999</v>
      </c>
      <c r="AL44" s="74">
        <v>137.52000000000001</v>
      </c>
      <c r="AM44" s="74">
        <v>137.44999999999999</v>
      </c>
      <c r="AN44" s="74">
        <v>137.43</v>
      </c>
      <c r="AP44" s="33">
        <f t="shared" si="14"/>
        <v>0.31331428571428571</v>
      </c>
      <c r="AQ44" s="33">
        <f t="shared" si="15"/>
        <v>0.8888571428571429</v>
      </c>
      <c r="AR44" s="429"/>
      <c r="AS44" s="317">
        <v>2</v>
      </c>
      <c r="AT44" s="33">
        <f t="shared" ref="AT44:BI47" si="19">(E44-$D44)/350</f>
        <v>0.57554285714285713</v>
      </c>
      <c r="AU44" s="33">
        <f t="shared" si="19"/>
        <v>0.45274285714285706</v>
      </c>
      <c r="AV44" s="33">
        <f t="shared" si="19"/>
        <v>0.3876857142857143</v>
      </c>
      <c r="AW44" s="33">
        <f t="shared" si="19"/>
        <v>0.32897142857142853</v>
      </c>
      <c r="AX44" s="33">
        <f t="shared" si="19"/>
        <v>0.27754285714285709</v>
      </c>
      <c r="AY44" s="33">
        <f t="shared" si="19"/>
        <v>0.22354285714285718</v>
      </c>
      <c r="AZ44" s="33">
        <f t="shared" si="19"/>
        <v>0.17140000000000002</v>
      </c>
      <c r="BA44" s="33">
        <f t="shared" si="19"/>
        <v>0.14560000000000003</v>
      </c>
      <c r="BB44" s="33">
        <f t="shared" si="19"/>
        <v>0.1299142857142857</v>
      </c>
      <c r="BC44" s="33">
        <f t="shared" si="19"/>
        <v>0.11720000000000003</v>
      </c>
      <c r="BD44" s="33">
        <f t="shared" si="19"/>
        <v>0.10765714285714288</v>
      </c>
      <c r="BE44" s="33">
        <f t="shared" si="19"/>
        <v>9.8885714285714327E-2</v>
      </c>
      <c r="BF44" s="33">
        <f t="shared" si="19"/>
        <v>9.0828571428571411E-2</v>
      </c>
      <c r="BG44" s="33">
        <f t="shared" si="19"/>
        <v>8.3142857142857129E-2</v>
      </c>
      <c r="BH44" s="33">
        <f t="shared" si="19"/>
        <v>7.694285714285716E-2</v>
      </c>
      <c r="BI44" s="33">
        <f t="shared" si="19"/>
        <v>6.9857142857142826E-2</v>
      </c>
      <c r="BJ44" s="33">
        <f>(U44-$D44)/350</f>
        <v>6.3257142857142817E-2</v>
      </c>
      <c r="BK44" s="33">
        <f t="shared" si="17"/>
        <v>5.74857142857143E-2</v>
      </c>
      <c r="BL44" s="33">
        <f t="shared" si="17"/>
        <v>5.2657142857142875E-2</v>
      </c>
      <c r="BM44" s="33">
        <f t="shared" si="17"/>
        <v>4.759999999999999E-2</v>
      </c>
      <c r="BN44" s="33">
        <f t="shared" si="17"/>
        <v>4.2771428571428571E-2</v>
      </c>
      <c r="BO44" s="33">
        <f t="shared" si="17"/>
        <v>3.8342857142857109E-2</v>
      </c>
      <c r="BP44" s="33">
        <f t="shared" si="17"/>
        <v>3.4028571428571422E-2</v>
      </c>
      <c r="BQ44" s="33">
        <f t="shared" si="17"/>
        <v>3.0171428571428578E-2</v>
      </c>
      <c r="BR44" s="33">
        <f t="shared" si="17"/>
        <v>2.6571428571428603E-2</v>
      </c>
      <c r="BS44" s="33">
        <f t="shared" si="17"/>
        <v>2.3285714285714302E-2</v>
      </c>
      <c r="BT44" s="33">
        <f t="shared" si="17"/>
        <v>2.0114285714285692E-2</v>
      </c>
      <c r="BU44" s="33">
        <f t="shared" si="17"/>
        <v>1.7171428571428546E-2</v>
      </c>
      <c r="BV44" s="33">
        <f t="shared" si="17"/>
        <v>1.4314285714285689E-2</v>
      </c>
      <c r="BW44" s="33">
        <f t="shared" si="17"/>
        <v>1.1714285714285698E-2</v>
      </c>
      <c r="BX44" s="33">
        <f t="shared" si="17"/>
        <v>9.3999999999999778E-3</v>
      </c>
      <c r="BY44" s="33">
        <f t="shared" si="17"/>
        <v>7.5714285714285874E-3</v>
      </c>
      <c r="BZ44" s="33">
        <f t="shared" si="18"/>
        <v>6.285714285714253E-3</v>
      </c>
      <c r="CA44" s="33">
        <f t="shared" si="18"/>
        <v>5.7714285714286009E-3</v>
      </c>
      <c r="CB44" s="33">
        <f t="shared" si="18"/>
        <v>5.5714285714285388E-3</v>
      </c>
      <c r="CC44" s="33">
        <f t="shared" si="18"/>
        <v>5.5142857142857337E-3</v>
      </c>
    </row>
    <row r="45" spans="1:81" s="15" customFormat="1" x14ac:dyDescent="0.3">
      <c r="A45" s="429"/>
      <c r="B45" s="317">
        <v>3</v>
      </c>
      <c r="C45" s="317">
        <v>25.91</v>
      </c>
      <c r="D45" s="74">
        <v>129.44999999999999</v>
      </c>
      <c r="E45" s="74">
        <v>373.99</v>
      </c>
      <c r="F45" s="74">
        <v>293.14999999999998</v>
      </c>
      <c r="G45" s="74">
        <v>271.39999999999998</v>
      </c>
      <c r="H45" s="74">
        <v>251.15</v>
      </c>
      <c r="I45" s="74">
        <v>232.82</v>
      </c>
      <c r="J45" s="74">
        <v>211.24</v>
      </c>
      <c r="K45" s="74">
        <v>192.15</v>
      </c>
      <c r="L45" s="74">
        <v>180.61</v>
      </c>
      <c r="M45" s="74">
        <v>174.44</v>
      </c>
      <c r="N45" s="74">
        <v>169.73</v>
      </c>
      <c r="O45" s="74">
        <v>166.18</v>
      </c>
      <c r="P45" s="74">
        <v>162.94</v>
      </c>
      <c r="Q45" s="74">
        <v>160.08000000000001</v>
      </c>
      <c r="R45" s="74">
        <v>157.54</v>
      </c>
      <c r="S45" s="74">
        <v>155.30000000000001</v>
      </c>
      <c r="T45" s="74">
        <v>152.80000000000001</v>
      </c>
      <c r="U45" s="74">
        <v>150.66999999999999</v>
      </c>
      <c r="V45" s="74">
        <v>148.56</v>
      </c>
      <c r="W45" s="74">
        <v>146.85</v>
      </c>
      <c r="X45" s="74">
        <v>145.12</v>
      </c>
      <c r="Y45" s="74">
        <v>143.21</v>
      </c>
      <c r="Z45" s="74">
        <v>141.65</v>
      </c>
      <c r="AA45" s="74">
        <v>140.26</v>
      </c>
      <c r="AB45" s="74">
        <v>138.88999999999999</v>
      </c>
      <c r="AC45" s="74">
        <v>137.76</v>
      </c>
      <c r="AD45" s="74">
        <v>136.61000000000001</v>
      </c>
      <c r="AE45" s="74">
        <v>135.56</v>
      </c>
      <c r="AF45" s="74">
        <v>134.61000000000001</v>
      </c>
      <c r="AG45" s="74">
        <v>133.69999999999999</v>
      </c>
      <c r="AH45" s="74">
        <v>132.84</v>
      </c>
      <c r="AI45" s="74">
        <v>132.16999999999999</v>
      </c>
      <c r="AJ45" s="74">
        <v>131.66999999999999</v>
      </c>
      <c r="AK45" s="74">
        <v>131.44</v>
      </c>
      <c r="AL45" s="74">
        <v>131.34</v>
      </c>
      <c r="AM45" s="74">
        <v>131.28</v>
      </c>
      <c r="AN45" s="74">
        <v>131.31</v>
      </c>
      <c r="AP45" s="33">
        <f t="shared" si="14"/>
        <v>0.29582857142857139</v>
      </c>
      <c r="AQ45" s="33">
        <f t="shared" si="15"/>
        <v>0.99451428571428568</v>
      </c>
      <c r="AR45" s="429"/>
      <c r="AS45" s="317">
        <v>3</v>
      </c>
      <c r="AT45" s="33">
        <f t="shared" si="19"/>
        <v>0.69868571428571435</v>
      </c>
      <c r="AU45" s="33">
        <f t="shared" si="19"/>
        <v>0.46771428571428569</v>
      </c>
      <c r="AV45" s="33">
        <f t="shared" si="19"/>
        <v>0.40557142857142853</v>
      </c>
      <c r="AW45" s="33">
        <f t="shared" si="19"/>
        <v>0.34771428571428575</v>
      </c>
      <c r="AX45" s="33">
        <f t="shared" si="19"/>
        <v>0.29534285714285713</v>
      </c>
      <c r="AY45" s="33">
        <f t="shared" si="19"/>
        <v>0.23368571428571436</v>
      </c>
      <c r="AZ45" s="33">
        <f t="shared" si="19"/>
        <v>0.17914285714285719</v>
      </c>
      <c r="BA45" s="33">
        <f t="shared" si="19"/>
        <v>0.14617142857142865</v>
      </c>
      <c r="BB45" s="33">
        <f t="shared" si="19"/>
        <v>0.12854285714285718</v>
      </c>
      <c r="BC45" s="33">
        <f t="shared" si="19"/>
        <v>0.11508571428571429</v>
      </c>
      <c r="BD45" s="33">
        <f t="shared" si="19"/>
        <v>0.1049428571428572</v>
      </c>
      <c r="BE45" s="33">
        <f t="shared" si="19"/>
        <v>9.5685714285714318E-2</v>
      </c>
      <c r="BF45" s="33">
        <f t="shared" si="19"/>
        <v>8.7514285714285781E-2</v>
      </c>
      <c r="BG45" s="33">
        <f t="shared" si="19"/>
        <v>8.025714285714286E-2</v>
      </c>
      <c r="BH45" s="33">
        <f t="shared" si="19"/>
        <v>7.3857142857142927E-2</v>
      </c>
      <c r="BI45" s="33">
        <f t="shared" si="19"/>
        <v>6.6714285714285781E-2</v>
      </c>
      <c r="BJ45" s="33">
        <f>(U45-$D45)/350</f>
        <v>6.0628571428571428E-2</v>
      </c>
      <c r="BK45" s="33">
        <f t="shared" ref="BK45:BY47" si="20">(V45-$D45)/350</f>
        <v>5.4600000000000037E-2</v>
      </c>
      <c r="BL45" s="33">
        <f t="shared" si="20"/>
        <v>4.9714285714285732E-2</v>
      </c>
      <c r="BM45" s="33">
        <f t="shared" si="20"/>
        <v>4.4771428571428615E-2</v>
      </c>
      <c r="BN45" s="33">
        <f t="shared" si="20"/>
        <v>3.9314285714285767E-2</v>
      </c>
      <c r="BO45" s="33">
        <f t="shared" si="20"/>
        <v>3.4857142857142906E-2</v>
      </c>
      <c r="BP45" s="33">
        <f t="shared" si="20"/>
        <v>3.0885714285714291E-2</v>
      </c>
      <c r="BQ45" s="33">
        <f t="shared" si="20"/>
        <v>2.6971428571428566E-2</v>
      </c>
      <c r="BR45" s="33">
        <f t="shared" si="20"/>
        <v>2.3742857142857149E-2</v>
      </c>
      <c r="BS45" s="33">
        <f t="shared" si="20"/>
        <v>2.0457142857142927E-2</v>
      </c>
      <c r="BT45" s="33">
        <f t="shared" si="20"/>
        <v>1.7457142857142897E-2</v>
      </c>
      <c r="BU45" s="33">
        <f t="shared" si="20"/>
        <v>1.4742857142857214E-2</v>
      </c>
      <c r="BV45" s="33">
        <f t="shared" si="20"/>
        <v>1.2142857142857143E-2</v>
      </c>
      <c r="BW45" s="33">
        <f t="shared" si="20"/>
        <v>9.6857142857143287E-3</v>
      </c>
      <c r="BX45" s="33">
        <f t="shared" si="20"/>
        <v>7.771428571428568E-3</v>
      </c>
      <c r="BY45" s="33">
        <f t="shared" si="20"/>
        <v>6.3428571428571397E-3</v>
      </c>
      <c r="BZ45" s="33">
        <f t="shared" si="18"/>
        <v>5.6857142857143113E-3</v>
      </c>
      <c r="CA45" s="33">
        <f t="shared" si="18"/>
        <v>5.4000000000000419E-3</v>
      </c>
      <c r="CB45" s="33">
        <f t="shared" si="18"/>
        <v>5.2285714285714643E-3</v>
      </c>
      <c r="CC45" s="33">
        <f t="shared" si="18"/>
        <v>5.3142857142857531E-3</v>
      </c>
    </row>
    <row r="46" spans="1:81" s="15" customFormat="1" x14ac:dyDescent="0.3">
      <c r="A46" s="429"/>
      <c r="B46" s="317">
        <v>4</v>
      </c>
      <c r="C46" s="317">
        <v>25.88</v>
      </c>
      <c r="D46" s="74">
        <v>129.02000000000001</v>
      </c>
      <c r="E46" s="74">
        <v>368.5</v>
      </c>
      <c r="F46" s="74">
        <v>289.95999999999998</v>
      </c>
      <c r="G46" s="74">
        <v>268.86</v>
      </c>
      <c r="H46" s="74">
        <v>250.09</v>
      </c>
      <c r="I46" s="74">
        <v>232.29</v>
      </c>
      <c r="J46" s="74">
        <v>213.84</v>
      </c>
      <c r="K46" s="74">
        <v>195.67</v>
      </c>
      <c r="L46" s="74">
        <v>181.22</v>
      </c>
      <c r="M46" s="74">
        <v>173.13</v>
      </c>
      <c r="N46" s="74">
        <v>168.23</v>
      </c>
      <c r="O46" s="74">
        <v>164.7</v>
      </c>
      <c r="P46" s="74">
        <v>161.63999999999999</v>
      </c>
      <c r="Q46" s="74">
        <v>158.88</v>
      </c>
      <c r="R46" s="74">
        <v>156.5</v>
      </c>
      <c r="S46" s="74">
        <v>154.31</v>
      </c>
      <c r="T46" s="74">
        <v>151.94</v>
      </c>
      <c r="U46" s="74">
        <v>149.77000000000001</v>
      </c>
      <c r="V46" s="74">
        <v>147.75</v>
      </c>
      <c r="W46" s="74">
        <v>146.08000000000001</v>
      </c>
      <c r="X46" s="74">
        <v>144.38</v>
      </c>
      <c r="Y46" s="74">
        <v>142.56</v>
      </c>
      <c r="Z46" s="74">
        <v>140.99</v>
      </c>
      <c r="AA46" s="74">
        <v>139.46</v>
      </c>
      <c r="AB46" s="74">
        <v>138.05000000000001</v>
      </c>
      <c r="AC46" s="74">
        <v>136.91</v>
      </c>
      <c r="AD46" s="74">
        <v>135.72999999999999</v>
      </c>
      <c r="AE46" s="74">
        <v>134.68</v>
      </c>
      <c r="AF46" s="74">
        <v>133.78</v>
      </c>
      <c r="AG46" s="74">
        <v>132.9</v>
      </c>
      <c r="AH46" s="74">
        <v>132.11000000000001</v>
      </c>
      <c r="AI46" s="74">
        <v>131.46</v>
      </c>
      <c r="AJ46" s="74">
        <v>131.05000000000001</v>
      </c>
      <c r="AK46" s="74">
        <v>130.93</v>
      </c>
      <c r="AL46" s="74">
        <v>130.88</v>
      </c>
      <c r="AM46" s="74">
        <v>130.87</v>
      </c>
      <c r="AN46" s="74">
        <v>130.87</v>
      </c>
      <c r="AP46" s="33">
        <f t="shared" si="14"/>
        <v>0.29468571428571433</v>
      </c>
      <c r="AQ46" s="33">
        <f t="shared" si="15"/>
        <v>0.97891428571428574</v>
      </c>
      <c r="AR46" s="429"/>
      <c r="AS46" s="317">
        <v>4</v>
      </c>
      <c r="AT46" s="33">
        <f t="shared" si="19"/>
        <v>0.68422857142857141</v>
      </c>
      <c r="AU46" s="33">
        <f t="shared" si="19"/>
        <v>0.45982857142857136</v>
      </c>
      <c r="AV46" s="33">
        <f t="shared" si="19"/>
        <v>0.39954285714285714</v>
      </c>
      <c r="AW46" s="33">
        <f t="shared" si="19"/>
        <v>0.34591428571428567</v>
      </c>
      <c r="AX46" s="33">
        <f t="shared" si="19"/>
        <v>0.2950571428571428</v>
      </c>
      <c r="AY46" s="33">
        <f t="shared" si="19"/>
        <v>0.24234285714285711</v>
      </c>
      <c r="AZ46" s="33">
        <f t="shared" si="19"/>
        <v>0.19042857142857136</v>
      </c>
      <c r="BA46" s="33">
        <f t="shared" si="19"/>
        <v>0.1491428571428571</v>
      </c>
      <c r="BB46" s="33">
        <f t="shared" si="19"/>
        <v>0.12602857142857138</v>
      </c>
      <c r="BC46" s="33">
        <f t="shared" si="19"/>
        <v>0.11202857142857137</v>
      </c>
      <c r="BD46" s="33">
        <f t="shared" si="19"/>
        <v>0.10194285714285709</v>
      </c>
      <c r="BE46" s="33">
        <f t="shared" si="19"/>
        <v>9.3199999999999936E-2</v>
      </c>
      <c r="BF46" s="33">
        <f t="shared" si="19"/>
        <v>8.5314285714285676E-2</v>
      </c>
      <c r="BG46" s="33">
        <f t="shared" si="19"/>
        <v>7.8514285714285689E-2</v>
      </c>
      <c r="BH46" s="33">
        <f t="shared" si="19"/>
        <v>7.2257142857142839E-2</v>
      </c>
      <c r="BI46" s="33">
        <f t="shared" si="19"/>
        <v>6.5485714285714244E-2</v>
      </c>
      <c r="BJ46" s="33">
        <f>(U46-$D46)/350</f>
        <v>5.9285714285714289E-2</v>
      </c>
      <c r="BK46" s="33">
        <f t="shared" si="20"/>
        <v>5.3514285714285688E-2</v>
      </c>
      <c r="BL46" s="33">
        <f t="shared" si="20"/>
        <v>4.874285714285715E-2</v>
      </c>
      <c r="BM46" s="33">
        <f t="shared" si="20"/>
        <v>4.3885714285714243E-2</v>
      </c>
      <c r="BN46" s="33">
        <f t="shared" si="20"/>
        <v>3.8685714285714261E-2</v>
      </c>
      <c r="BO46" s="33">
        <f t="shared" si="20"/>
        <v>3.4199999999999994E-2</v>
      </c>
      <c r="BP46" s="33">
        <f t="shared" si="20"/>
        <v>2.9828571428571423E-2</v>
      </c>
      <c r="BQ46" s="33">
        <f t="shared" si="20"/>
        <v>2.5800000000000003E-2</v>
      </c>
      <c r="BR46" s="33">
        <f t="shared" si="20"/>
        <v>2.2542857142857104E-2</v>
      </c>
      <c r="BS46" s="33">
        <f t="shared" si="20"/>
        <v>1.9171428571428513E-2</v>
      </c>
      <c r="BT46" s="33">
        <f t="shared" si="20"/>
        <v>1.6171428571428562E-2</v>
      </c>
      <c r="BU46" s="33">
        <f t="shared" si="20"/>
        <v>1.3599999999999973E-2</v>
      </c>
      <c r="BV46" s="33">
        <f t="shared" si="20"/>
        <v>1.1085714285714273E-2</v>
      </c>
      <c r="BW46" s="33">
        <f t="shared" si="20"/>
        <v>8.8285714285714391E-3</v>
      </c>
      <c r="BX46" s="33">
        <f t="shared" si="20"/>
        <v>6.9714285714285651E-3</v>
      </c>
      <c r="BY46" s="33">
        <f t="shared" si="20"/>
        <v>5.8000000000000031E-3</v>
      </c>
      <c r="BZ46" s="33">
        <f t="shared" si="18"/>
        <v>5.457142857142847E-3</v>
      </c>
      <c r="CA46" s="33">
        <f t="shared" si="18"/>
        <v>5.3142857142856725E-3</v>
      </c>
      <c r="CB46" s="33">
        <f t="shared" si="18"/>
        <v>5.2857142857142695E-3</v>
      </c>
      <c r="CC46" s="33">
        <f t="shared" si="18"/>
        <v>5.2857142857142695E-3</v>
      </c>
    </row>
    <row r="47" spans="1:81" s="15" customFormat="1" x14ac:dyDescent="0.3">
      <c r="A47" s="429"/>
      <c r="B47" s="317">
        <v>5</v>
      </c>
      <c r="C47" s="317">
        <v>24.7</v>
      </c>
      <c r="D47" s="74">
        <v>136.84</v>
      </c>
      <c r="E47" s="74">
        <v>355.58</v>
      </c>
      <c r="F47" s="74">
        <v>310.07</v>
      </c>
      <c r="G47" s="74">
        <v>287.66000000000003</v>
      </c>
      <c r="H47" s="74">
        <v>267.67</v>
      </c>
      <c r="I47" s="74">
        <v>247.71</v>
      </c>
      <c r="J47" s="74">
        <v>228.94</v>
      </c>
      <c r="K47" s="74">
        <v>209.9</v>
      </c>
      <c r="L47" s="74">
        <v>195.09</v>
      </c>
      <c r="M47" s="74">
        <v>186.65</v>
      </c>
      <c r="N47" s="74">
        <v>181.42</v>
      </c>
      <c r="O47" s="74">
        <v>177.64</v>
      </c>
      <c r="P47" s="74">
        <v>174.22</v>
      </c>
      <c r="Q47" s="74">
        <v>171.48</v>
      </c>
      <c r="R47" s="74">
        <v>168.99</v>
      </c>
      <c r="S47" s="74">
        <v>166.59</v>
      </c>
      <c r="T47" s="74">
        <v>164.14</v>
      </c>
      <c r="U47" s="74">
        <v>161.74</v>
      </c>
      <c r="V47" s="74">
        <v>159.55000000000001</v>
      </c>
      <c r="W47" s="74">
        <v>157.62</v>
      </c>
      <c r="X47" s="74">
        <v>155.66999999999999</v>
      </c>
      <c r="Y47" s="74">
        <v>153.51</v>
      </c>
      <c r="Z47" s="74">
        <v>151.68</v>
      </c>
      <c r="AA47" s="317">
        <v>149.91</v>
      </c>
      <c r="AB47" s="74">
        <v>148.29</v>
      </c>
      <c r="AC47" s="74">
        <v>146.91</v>
      </c>
      <c r="AD47" s="74">
        <v>145.53</v>
      </c>
      <c r="AE47" s="74">
        <v>144.26</v>
      </c>
      <c r="AF47" s="74">
        <v>143.12</v>
      </c>
      <c r="AG47" s="74">
        <v>142.08000000000001</v>
      </c>
      <c r="AH47" s="74">
        <v>141.13</v>
      </c>
      <c r="AI47" s="74">
        <v>140.29</v>
      </c>
      <c r="AJ47" s="74">
        <v>139.62</v>
      </c>
      <c r="AK47" s="74">
        <v>139.13</v>
      </c>
      <c r="AL47" s="74">
        <v>138.91999999999999</v>
      </c>
      <c r="AM47" s="74">
        <v>138.81</v>
      </c>
      <c r="AN47" s="74">
        <v>138.81</v>
      </c>
      <c r="AP47" s="33">
        <f t="shared" si="14"/>
        <v>0.32040000000000002</v>
      </c>
      <c r="AQ47" s="33">
        <f t="shared" si="15"/>
        <v>0.94537142857142853</v>
      </c>
      <c r="AR47" s="429"/>
      <c r="AS47" s="317">
        <v>5</v>
      </c>
      <c r="AT47" s="33">
        <f t="shared" si="19"/>
        <v>0.62497142857142851</v>
      </c>
      <c r="AU47" s="33">
        <f t="shared" si="19"/>
        <v>0.49494285714285713</v>
      </c>
      <c r="AV47" s="33">
        <f t="shared" si="19"/>
        <v>0.43091428571428575</v>
      </c>
      <c r="AW47" s="33">
        <f t="shared" si="19"/>
        <v>0.37380000000000002</v>
      </c>
      <c r="AX47" s="33">
        <f t="shared" si="19"/>
        <v>0.31677142857142859</v>
      </c>
      <c r="AY47" s="33">
        <f t="shared" si="19"/>
        <v>0.26314285714285712</v>
      </c>
      <c r="AZ47" s="33">
        <f t="shared" si="19"/>
        <v>0.20874285714285715</v>
      </c>
      <c r="BA47" s="33">
        <f t="shared" si="19"/>
        <v>0.16642857142857143</v>
      </c>
      <c r="BB47" s="33">
        <f t="shared" si="19"/>
        <v>0.14231428571428573</v>
      </c>
      <c r="BC47" s="33">
        <f t="shared" si="19"/>
        <v>0.12737142857142852</v>
      </c>
      <c r="BD47" s="33">
        <f t="shared" si="19"/>
        <v>0.11657142857142852</v>
      </c>
      <c r="BE47" s="33">
        <f t="shared" si="19"/>
        <v>0.10679999999999999</v>
      </c>
      <c r="BF47" s="33">
        <f t="shared" si="19"/>
        <v>9.897142857142853E-2</v>
      </c>
      <c r="BG47" s="33">
        <f t="shared" si="19"/>
        <v>9.1857142857142873E-2</v>
      </c>
      <c r="BH47" s="33">
        <f t="shared" si="19"/>
        <v>8.5000000000000006E-2</v>
      </c>
      <c r="BI47" s="33">
        <f t="shared" si="19"/>
        <v>7.7999999999999944E-2</v>
      </c>
      <c r="BJ47" s="33">
        <f>(U47-$D47)/350</f>
        <v>7.114285714285716E-2</v>
      </c>
      <c r="BK47" s="33">
        <f t="shared" si="20"/>
        <v>6.488571428571431E-2</v>
      </c>
      <c r="BL47" s="33">
        <f t="shared" si="20"/>
        <v>5.9371428571428575E-2</v>
      </c>
      <c r="BM47" s="33">
        <f t="shared" si="20"/>
        <v>5.3799999999999952E-2</v>
      </c>
      <c r="BN47" s="33">
        <f t="shared" si="20"/>
        <v>4.7628571428571395E-2</v>
      </c>
      <c r="BO47" s="33">
        <f t="shared" si="20"/>
        <v>4.2400000000000007E-2</v>
      </c>
      <c r="BP47" s="33">
        <f t="shared" si="20"/>
        <v>3.7342857142857122E-2</v>
      </c>
      <c r="BQ47" s="33">
        <f t="shared" si="20"/>
        <v>3.2714285714285682E-2</v>
      </c>
      <c r="BR47" s="33">
        <f t="shared" si="20"/>
        <v>2.8771428571428552E-2</v>
      </c>
      <c r="BS47" s="33">
        <f t="shared" si="20"/>
        <v>2.4828571428571422E-2</v>
      </c>
      <c r="BT47" s="33">
        <f t="shared" si="20"/>
        <v>2.1199999999999965E-2</v>
      </c>
      <c r="BU47" s="33">
        <f t="shared" si="20"/>
        <v>1.7942857142857146E-2</v>
      </c>
      <c r="BV47" s="33">
        <f t="shared" si="20"/>
        <v>1.4971428571428597E-2</v>
      </c>
      <c r="BW47" s="33">
        <f t="shared" si="20"/>
        <v>1.2257142857142835E-2</v>
      </c>
      <c r="BX47" s="33">
        <f t="shared" si="20"/>
        <v>9.8571428571428248E-3</v>
      </c>
      <c r="BY47" s="33">
        <f t="shared" si="20"/>
        <v>7.9428571428571456E-3</v>
      </c>
      <c r="BZ47" s="33">
        <f t="shared" si="18"/>
        <v>6.5428571428571202E-3</v>
      </c>
      <c r="CA47" s="33">
        <f t="shared" si="18"/>
        <v>5.942857142857097E-3</v>
      </c>
      <c r="CB47" s="33">
        <f t="shared" si="18"/>
        <v>5.6285714285714255E-3</v>
      </c>
      <c r="CC47" s="33">
        <f t="shared" si="18"/>
        <v>5.6285714285714255E-3</v>
      </c>
    </row>
    <row r="48" spans="1:81" s="15" customFormat="1" x14ac:dyDescent="0.3">
      <c r="A48" s="5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S48" s="16"/>
      <c r="BO48" s="42"/>
      <c r="BP48" s="100"/>
    </row>
    <row r="49" spans="6:13" x14ac:dyDescent="0.3">
      <c r="F49" s="337"/>
      <c r="G49" s="30"/>
      <c r="H49" s="336"/>
      <c r="I49" s="30"/>
      <c r="J49" s="336"/>
      <c r="K49" s="336"/>
      <c r="L49" s="337"/>
      <c r="M49" s="337"/>
    </row>
    <row r="50" spans="6:13" x14ac:dyDescent="0.3">
      <c r="F50" s="337"/>
      <c r="G50" s="30"/>
      <c r="H50" s="336"/>
      <c r="I50" s="30"/>
      <c r="J50" s="336"/>
      <c r="K50" s="336"/>
      <c r="L50" s="337"/>
      <c r="M50" s="337"/>
    </row>
    <row r="51" spans="6:13" x14ac:dyDescent="0.3">
      <c r="F51" s="337"/>
      <c r="G51" s="30"/>
      <c r="H51" s="336"/>
      <c r="I51" s="30"/>
      <c r="J51" s="336"/>
      <c r="K51" s="336"/>
      <c r="L51" s="337"/>
      <c r="M51" s="337"/>
    </row>
    <row r="52" spans="6:13" x14ac:dyDescent="0.3">
      <c r="F52" s="337"/>
      <c r="G52" s="30"/>
      <c r="H52" s="336"/>
      <c r="I52" s="30"/>
      <c r="J52" s="336"/>
      <c r="K52" s="336"/>
      <c r="L52" s="337"/>
      <c r="M52" s="337"/>
    </row>
    <row r="53" spans="6:13" x14ac:dyDescent="0.3">
      <c r="F53" s="337"/>
      <c r="G53" s="30"/>
      <c r="H53" s="336"/>
      <c r="I53" s="30"/>
      <c r="J53" s="336"/>
      <c r="K53" s="336"/>
      <c r="L53" s="337"/>
      <c r="M53" s="337"/>
    </row>
    <row r="54" spans="6:13" x14ac:dyDescent="0.3">
      <c r="F54" s="337"/>
      <c r="G54" s="30"/>
      <c r="H54" s="336"/>
      <c r="I54" s="30"/>
      <c r="J54" s="336"/>
      <c r="K54" s="336"/>
      <c r="L54" s="337"/>
      <c r="M54" s="337"/>
    </row>
    <row r="55" spans="6:13" x14ac:dyDescent="0.3">
      <c r="F55" s="337"/>
      <c r="G55" s="30"/>
      <c r="H55" s="336"/>
      <c r="I55" s="30"/>
      <c r="J55" s="336"/>
      <c r="K55" s="336"/>
      <c r="L55" s="337"/>
      <c r="M55" s="337"/>
    </row>
    <row r="56" spans="6:13" x14ac:dyDescent="0.3">
      <c r="F56" s="337"/>
      <c r="G56" s="30"/>
      <c r="H56" s="336"/>
      <c r="I56" s="30"/>
      <c r="J56" s="336"/>
      <c r="K56" s="336"/>
      <c r="L56" s="337"/>
      <c r="M56" s="337"/>
    </row>
    <row r="57" spans="6:13" x14ac:dyDescent="0.3">
      <c r="F57" s="337"/>
      <c r="G57" s="30"/>
      <c r="H57" s="336"/>
      <c r="I57" s="30"/>
      <c r="J57" s="336"/>
      <c r="K57" s="336"/>
      <c r="L57" s="337"/>
      <c r="M57" s="337"/>
    </row>
    <row r="58" spans="6:13" x14ac:dyDescent="0.3">
      <c r="F58" s="337"/>
      <c r="G58" s="30"/>
      <c r="H58" s="336"/>
      <c r="I58" s="30"/>
      <c r="J58" s="336"/>
      <c r="K58" s="336"/>
      <c r="L58" s="337"/>
      <c r="M58" s="337"/>
    </row>
    <row r="59" spans="6:13" x14ac:dyDescent="0.3">
      <c r="F59" s="337"/>
      <c r="G59" s="30"/>
      <c r="H59" s="336"/>
      <c r="I59" s="30"/>
      <c r="J59" s="336"/>
      <c r="K59" s="336"/>
      <c r="L59" s="337"/>
      <c r="M59" s="337"/>
    </row>
    <row r="60" spans="6:13" x14ac:dyDescent="0.3">
      <c r="F60" s="337"/>
      <c r="G60" s="30"/>
      <c r="H60" s="336"/>
      <c r="I60" s="30"/>
      <c r="J60" s="336"/>
      <c r="K60" s="336"/>
      <c r="L60" s="337"/>
      <c r="M60" s="337"/>
    </row>
    <row r="61" spans="6:13" x14ac:dyDescent="0.3">
      <c r="F61" s="337"/>
      <c r="G61" s="30"/>
      <c r="H61" s="336"/>
      <c r="I61" s="30"/>
      <c r="J61" s="336"/>
      <c r="K61" s="336"/>
      <c r="L61" s="337"/>
      <c r="M61" s="337"/>
    </row>
    <row r="62" spans="6:13" x14ac:dyDescent="0.3">
      <c r="F62" s="337"/>
      <c r="G62" s="30"/>
      <c r="H62" s="336"/>
      <c r="I62" s="30"/>
      <c r="J62" s="336"/>
      <c r="K62" s="336"/>
      <c r="L62" s="337"/>
      <c r="M62" s="337"/>
    </row>
    <row r="63" spans="6:13" x14ac:dyDescent="0.3">
      <c r="F63" s="337"/>
      <c r="G63" s="30"/>
      <c r="H63" s="336"/>
      <c r="I63" s="30"/>
      <c r="J63" s="336"/>
      <c r="K63" s="336"/>
      <c r="L63" s="337"/>
      <c r="M63" s="337"/>
    </row>
    <row r="64" spans="6:13" x14ac:dyDescent="0.3">
      <c r="F64" s="337"/>
      <c r="G64" s="30"/>
      <c r="H64" s="336"/>
      <c r="I64" s="30"/>
      <c r="J64" s="336"/>
      <c r="K64" s="336"/>
      <c r="L64" s="337"/>
      <c r="M64" s="337"/>
    </row>
    <row r="65" spans="6:13" x14ac:dyDescent="0.3">
      <c r="F65" s="337"/>
      <c r="G65" s="30"/>
      <c r="H65" s="336"/>
      <c r="I65" s="30"/>
      <c r="J65" s="336"/>
      <c r="K65" s="336"/>
      <c r="L65" s="337"/>
      <c r="M65" s="337"/>
    </row>
    <row r="66" spans="6:13" x14ac:dyDescent="0.3">
      <c r="F66" s="337"/>
      <c r="G66" s="30"/>
      <c r="H66" s="336"/>
      <c r="I66" s="30"/>
      <c r="J66" s="336"/>
      <c r="K66" s="336"/>
      <c r="L66" s="337"/>
      <c r="M66" s="337"/>
    </row>
    <row r="67" spans="6:13" x14ac:dyDescent="0.3">
      <c r="F67" s="337"/>
      <c r="G67" s="30"/>
      <c r="H67" s="336"/>
      <c r="I67" s="30"/>
      <c r="J67" s="336"/>
      <c r="K67" s="336"/>
      <c r="L67" s="337"/>
      <c r="M67" s="337"/>
    </row>
    <row r="68" spans="6:13" x14ac:dyDescent="0.3">
      <c r="F68" s="337"/>
      <c r="G68" s="30"/>
      <c r="H68" s="336"/>
      <c r="I68" s="30"/>
      <c r="J68" s="336"/>
      <c r="K68" s="336"/>
      <c r="L68" s="337"/>
      <c r="M68" s="337"/>
    </row>
    <row r="69" spans="6:13" x14ac:dyDescent="0.3">
      <c r="F69" s="337"/>
      <c r="G69" s="30"/>
      <c r="H69" s="336"/>
      <c r="I69" s="30"/>
      <c r="J69" s="336"/>
      <c r="K69" s="336"/>
      <c r="L69" s="337"/>
      <c r="M69" s="337"/>
    </row>
    <row r="70" spans="6:13" x14ac:dyDescent="0.3">
      <c r="F70" s="337"/>
      <c r="G70" s="30"/>
      <c r="H70" s="336"/>
      <c r="I70" s="30"/>
      <c r="J70" s="336"/>
      <c r="K70" s="336"/>
      <c r="L70" s="337"/>
      <c r="M70" s="337"/>
    </row>
    <row r="71" spans="6:13" x14ac:dyDescent="0.3">
      <c r="F71" s="337"/>
      <c r="G71" s="30"/>
      <c r="H71" s="336"/>
      <c r="I71" s="30"/>
      <c r="J71" s="336"/>
      <c r="K71" s="336"/>
      <c r="L71" s="337"/>
      <c r="M71" s="337"/>
    </row>
    <row r="72" spans="6:13" x14ac:dyDescent="0.3">
      <c r="F72" s="337"/>
      <c r="G72" s="30"/>
      <c r="H72" s="336"/>
      <c r="I72" s="30"/>
      <c r="J72" s="336"/>
      <c r="K72" s="336"/>
      <c r="L72" s="337"/>
      <c r="M72" s="337"/>
    </row>
    <row r="73" spans="6:13" x14ac:dyDescent="0.3">
      <c r="F73" s="337"/>
      <c r="G73" s="30"/>
      <c r="H73" s="336"/>
      <c r="I73" s="30"/>
      <c r="J73" s="336"/>
      <c r="K73" s="336"/>
      <c r="L73" s="337"/>
      <c r="M73" s="337"/>
    </row>
    <row r="74" spans="6:13" x14ac:dyDescent="0.3">
      <c r="F74" s="337"/>
      <c r="G74" s="30"/>
      <c r="H74" s="336"/>
      <c r="I74" s="30"/>
      <c r="J74" s="336"/>
      <c r="K74" s="336"/>
      <c r="L74" s="337"/>
      <c r="M74" s="337"/>
    </row>
    <row r="75" spans="6:13" x14ac:dyDescent="0.3">
      <c r="F75" s="337"/>
      <c r="G75" s="30"/>
      <c r="H75" s="336"/>
      <c r="I75" s="30"/>
      <c r="J75" s="336"/>
      <c r="K75" s="336"/>
      <c r="L75" s="337"/>
      <c r="M75" s="337"/>
    </row>
    <row r="76" spans="6:13" x14ac:dyDescent="0.3">
      <c r="H76" s="336"/>
    </row>
    <row r="77" spans="6:13" x14ac:dyDescent="0.3">
      <c r="H77" s="336"/>
    </row>
    <row r="78" spans="6:13" x14ac:dyDescent="0.3">
      <c r="H78" s="336"/>
    </row>
    <row r="79" spans="6:13" x14ac:dyDescent="0.3">
      <c r="H79" s="336"/>
    </row>
    <row r="80" spans="6:13" x14ac:dyDescent="0.3">
      <c r="H80" s="336"/>
    </row>
    <row r="81" spans="8:8" x14ac:dyDescent="0.3">
      <c r="H81" s="336"/>
    </row>
    <row r="82" spans="8:8" x14ac:dyDescent="0.3">
      <c r="H82" s="336"/>
    </row>
    <row r="83" spans="8:8" x14ac:dyDescent="0.3">
      <c r="H83" s="336"/>
    </row>
  </sheetData>
  <mergeCells count="16">
    <mergeCell ref="AH1:AJ1"/>
    <mergeCell ref="AK1:AL1"/>
    <mergeCell ref="A13:A17"/>
    <mergeCell ref="AR13:AR17"/>
    <mergeCell ref="A18:A22"/>
    <mergeCell ref="AR18:AR22"/>
    <mergeCell ref="A38:A42"/>
    <mergeCell ref="AR38:AR42"/>
    <mergeCell ref="A43:A47"/>
    <mergeCell ref="AR43:AR47"/>
    <mergeCell ref="A23:A27"/>
    <mergeCell ref="AR23:AR27"/>
    <mergeCell ref="A28:A32"/>
    <mergeCell ref="AR28:AR32"/>
    <mergeCell ref="A33:A37"/>
    <mergeCell ref="AR33:AR3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C77"/>
  <sheetViews>
    <sheetView topLeftCell="BW1" zoomScaleNormal="100" workbookViewId="0">
      <selection activeCell="CE28" sqref="CE28"/>
    </sheetView>
  </sheetViews>
  <sheetFormatPr defaultColWidth="9.109375" defaultRowHeight="15.35" x14ac:dyDescent="0.3"/>
  <cols>
    <col min="1" max="1" width="4.6640625" style="50" customWidth="1"/>
    <col min="2" max="2" width="4.109375" style="35" bestFit="1" customWidth="1"/>
    <col min="3" max="3" width="7.5546875" style="35" bestFit="1" customWidth="1"/>
    <col min="4" max="4" width="7.44140625" style="35" bestFit="1" customWidth="1"/>
    <col min="5" max="5" width="10.33203125" style="35" bestFit="1" customWidth="1"/>
    <col min="6" max="6" width="6.44140625" style="35" customWidth="1"/>
    <col min="7" max="19" width="6.44140625" style="35" bestFit="1" customWidth="1"/>
    <col min="20" max="40" width="6.44140625" style="16" bestFit="1" customWidth="1"/>
    <col min="41" max="41" width="6.109375" style="100" bestFit="1" customWidth="1"/>
    <col min="42" max="42" width="6.33203125" style="100" customWidth="1"/>
    <col min="43" max="43" width="6.33203125" style="100" bestFit="1" customWidth="1"/>
    <col min="44" max="44" width="4.6640625" style="100" customWidth="1"/>
    <col min="45" max="45" width="4.6640625" style="35" customWidth="1"/>
    <col min="46" max="46" width="5.88671875" style="100" customWidth="1"/>
    <col min="47" max="48" width="5.88671875" style="100" bestFit="1" customWidth="1"/>
    <col min="49" max="55" width="5.44140625" style="100" bestFit="1" customWidth="1"/>
    <col min="56" max="81" width="6.44140625" style="100" bestFit="1" customWidth="1"/>
    <col min="82" max="16384" width="9.109375" style="100"/>
  </cols>
  <sheetData>
    <row r="1" spans="1:81" x14ac:dyDescent="0.3">
      <c r="A1" s="57" t="s">
        <v>284</v>
      </c>
      <c r="O1" s="11"/>
      <c r="P1" s="72"/>
      <c r="R1" s="73"/>
      <c r="T1" s="70"/>
      <c r="Y1" s="333"/>
      <c r="Z1" s="334"/>
      <c r="AA1" s="334"/>
      <c r="AB1" s="333"/>
      <c r="AC1" s="35"/>
      <c r="AH1" s="430" t="s">
        <v>235</v>
      </c>
      <c r="AI1" s="430"/>
      <c r="AJ1" s="430"/>
      <c r="AK1" s="430" t="s">
        <v>86</v>
      </c>
      <c r="AL1" s="430"/>
      <c r="AT1" s="334"/>
      <c r="AX1" s="35"/>
    </row>
    <row r="2" spans="1:81" x14ac:dyDescent="0.3">
      <c r="A2" s="10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72"/>
      <c r="R2" s="73"/>
      <c r="T2" s="35"/>
      <c r="U2" s="35"/>
      <c r="W2" s="100"/>
      <c r="X2" s="100"/>
      <c r="Y2" s="100"/>
      <c r="Z2" s="100"/>
      <c r="AA2" s="41" t="s">
        <v>236</v>
      </c>
      <c r="AB2" s="16" t="s">
        <v>237</v>
      </c>
      <c r="AC2" s="35" t="s">
        <v>238</v>
      </c>
      <c r="AD2" s="35" t="s">
        <v>239</v>
      </c>
      <c r="AE2" s="35"/>
      <c r="AF2" s="35"/>
      <c r="AG2" s="41" t="s">
        <v>81</v>
      </c>
      <c r="AH2" s="35" t="s">
        <v>238</v>
      </c>
      <c r="AI2" s="35" t="s">
        <v>239</v>
      </c>
      <c r="AJ2" s="35" t="s">
        <v>240</v>
      </c>
      <c r="AK2" s="35" t="s">
        <v>239</v>
      </c>
      <c r="AL2" s="35" t="s">
        <v>240</v>
      </c>
      <c r="AM2" s="16" t="s">
        <v>241</v>
      </c>
      <c r="AN2" s="35"/>
      <c r="AO2" s="41" t="s">
        <v>81</v>
      </c>
      <c r="AP2" s="16" t="s">
        <v>237</v>
      </c>
      <c r="AQ2" s="35" t="s">
        <v>238</v>
      </c>
      <c r="AS2" s="11" t="s">
        <v>31</v>
      </c>
      <c r="AT2" s="35">
        <v>0</v>
      </c>
      <c r="AU2" s="35">
        <v>1</v>
      </c>
      <c r="AV2" s="35">
        <v>2</v>
      </c>
      <c r="AW2" s="35">
        <v>3</v>
      </c>
      <c r="AX2" s="13">
        <v>4</v>
      </c>
      <c r="AY2" s="35">
        <v>5</v>
      </c>
      <c r="AZ2" s="35">
        <v>6</v>
      </c>
      <c r="BA2" s="35">
        <v>7</v>
      </c>
      <c r="BB2" s="35">
        <v>8</v>
      </c>
      <c r="BC2" s="35">
        <v>9</v>
      </c>
      <c r="BD2" s="35">
        <v>10</v>
      </c>
      <c r="BE2" s="35">
        <v>11</v>
      </c>
      <c r="BF2" s="35">
        <v>12</v>
      </c>
      <c r="BG2" s="35">
        <v>13</v>
      </c>
      <c r="BH2" s="35">
        <v>14</v>
      </c>
      <c r="BI2" s="35">
        <v>15</v>
      </c>
      <c r="BJ2" s="35">
        <v>16</v>
      </c>
      <c r="BK2" s="35">
        <v>17</v>
      </c>
      <c r="BL2" s="35">
        <v>18</v>
      </c>
      <c r="BM2" s="35">
        <v>19</v>
      </c>
      <c r="BN2" s="35">
        <v>20</v>
      </c>
      <c r="BO2" s="35">
        <v>21</v>
      </c>
      <c r="BP2" s="35">
        <v>22</v>
      </c>
      <c r="BQ2" s="35">
        <v>23</v>
      </c>
      <c r="BR2" s="35">
        <v>24</v>
      </c>
      <c r="BS2" s="35">
        <v>25</v>
      </c>
      <c r="BT2" s="35">
        <v>26</v>
      </c>
      <c r="BU2" s="35">
        <v>27</v>
      </c>
      <c r="BV2" s="35">
        <v>28</v>
      </c>
      <c r="BW2" s="35">
        <v>29</v>
      </c>
      <c r="BX2" s="35">
        <v>30</v>
      </c>
      <c r="BY2" s="35">
        <v>31</v>
      </c>
      <c r="BZ2" s="35">
        <v>32</v>
      </c>
      <c r="CA2" s="35">
        <v>33</v>
      </c>
      <c r="CB2" s="35">
        <v>34</v>
      </c>
      <c r="CC2" s="35">
        <v>35</v>
      </c>
    </row>
    <row r="3" spans="1:81" x14ac:dyDescent="0.3">
      <c r="A3" s="49" t="s">
        <v>214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R3" s="72"/>
      <c r="S3" s="14"/>
      <c r="T3" s="69"/>
      <c r="U3" s="69"/>
      <c r="W3" s="100"/>
      <c r="X3" s="100"/>
      <c r="Y3" s="100"/>
      <c r="Z3" s="100"/>
      <c r="AA3" s="11" t="s">
        <v>242</v>
      </c>
      <c r="AB3" s="42">
        <f>STDEV(AP13:AP17)/SQRT(5)</f>
        <v>2.4026583916443018E-3</v>
      </c>
      <c r="AC3" s="42">
        <f>STDEV(AQ13:AQ17)/SQRT(5)</f>
        <v>8.5447995880535543E-3</v>
      </c>
      <c r="AD3" s="42">
        <f>STDEV(AT13:AT17)/SQRT(5)</f>
        <v>6.4955457265509576E-3</v>
      </c>
      <c r="AE3" s="42"/>
      <c r="AF3" s="42"/>
      <c r="AG3" s="11" t="s">
        <v>242</v>
      </c>
      <c r="AH3" s="28">
        <f t="shared" ref="AH3:AH9" si="0">(AQ3*9)+0.814299900695134</f>
        <v>7.2938884721237054</v>
      </c>
      <c r="AI3" s="28">
        <f t="shared" ref="AI3:AI9" si="1">AT3*9</f>
        <v>5.5628228571428568</v>
      </c>
      <c r="AJ3" s="28">
        <f t="shared" ref="AJ3:AJ9" si="2">BH3*9</f>
        <v>0.74561142857142859</v>
      </c>
      <c r="AK3" s="16">
        <v>7</v>
      </c>
      <c r="AL3" s="16">
        <v>1</v>
      </c>
      <c r="AM3" s="16">
        <f>SUM(AK3:AL3)</f>
        <v>8</v>
      </c>
      <c r="AN3" s="42"/>
      <c r="AP3" s="22">
        <f>AVERAGE(AP13:AP17)</f>
        <v>0.10186285714285712</v>
      </c>
      <c r="AQ3" s="22">
        <f>AVERAGE(AQ13:AQ17)</f>
        <v>0.71995428571428577</v>
      </c>
      <c r="AR3" s="35"/>
      <c r="AS3" s="11" t="s">
        <v>260</v>
      </c>
      <c r="AT3" s="22">
        <f>AVERAGE(AT13:AT17)</f>
        <v>0.61809142857142851</v>
      </c>
      <c r="AU3" s="22">
        <f t="shared" ref="AU3:CC3" si="3">AVERAGE(AU13:AU17)</f>
        <v>0.55140571428571428</v>
      </c>
      <c r="AV3" s="22">
        <f t="shared" si="3"/>
        <v>0.48200000000000004</v>
      </c>
      <c r="AW3" s="22">
        <f t="shared" si="3"/>
        <v>0.41747999999999996</v>
      </c>
      <c r="AX3" s="22">
        <f t="shared" si="3"/>
        <v>0.36504571428571425</v>
      </c>
      <c r="AY3" s="22">
        <f t="shared" si="3"/>
        <v>0.30970285714285711</v>
      </c>
      <c r="AZ3" s="22">
        <f t="shared" si="3"/>
        <v>0.26038857142857141</v>
      </c>
      <c r="BA3" s="22">
        <f t="shared" si="3"/>
        <v>0.22024571428571429</v>
      </c>
      <c r="BB3" s="22">
        <f t="shared" si="3"/>
        <v>0.18479428571428574</v>
      </c>
      <c r="BC3" s="22">
        <f t="shared" si="3"/>
        <v>0.15224571428571426</v>
      </c>
      <c r="BD3" s="22">
        <f t="shared" si="3"/>
        <v>0.13005142857142854</v>
      </c>
      <c r="BE3" s="22">
        <f t="shared" si="3"/>
        <v>0.11359999999999999</v>
      </c>
      <c r="BF3" s="22">
        <f t="shared" si="3"/>
        <v>0.10148000000000001</v>
      </c>
      <c r="BG3" s="22">
        <f t="shared" si="3"/>
        <v>9.1382857142857127E-2</v>
      </c>
      <c r="BH3" s="22">
        <f t="shared" si="3"/>
        <v>8.2845714285714286E-2</v>
      </c>
      <c r="BI3" s="22">
        <f t="shared" si="3"/>
        <v>7.426285714285713E-2</v>
      </c>
      <c r="BJ3" s="22">
        <f t="shared" si="3"/>
        <v>6.6217142857142836E-2</v>
      </c>
      <c r="BK3" s="22">
        <f t="shared" si="3"/>
        <v>5.9274285714285724E-2</v>
      </c>
      <c r="BL3" s="22">
        <f t="shared" si="3"/>
        <v>5.2874285714285721E-2</v>
      </c>
      <c r="BM3" s="22">
        <f t="shared" si="3"/>
        <v>4.7171428571428572E-2</v>
      </c>
      <c r="BN3" s="22">
        <f t="shared" si="3"/>
        <v>4.088E-2</v>
      </c>
      <c r="BO3" s="22">
        <f t="shared" si="3"/>
        <v>3.6068571428571429E-2</v>
      </c>
      <c r="BP3" s="22">
        <f t="shared" si="3"/>
        <v>3.1217142857142853E-2</v>
      </c>
      <c r="BQ3" s="22">
        <f>AVERAGE(BQ13:BQ17)</f>
        <v>2.7234285714285711E-2</v>
      </c>
      <c r="BR3" s="22">
        <f t="shared" si="3"/>
        <v>2.3594285714285724E-2</v>
      </c>
      <c r="BS3" s="22">
        <f t="shared" si="3"/>
        <v>2.0262857142857148E-2</v>
      </c>
      <c r="BT3" s="22">
        <f t="shared" si="3"/>
        <v>1.7165714285714288E-2</v>
      </c>
      <c r="BU3" s="22">
        <f t="shared" si="3"/>
        <v>1.4074285714285711E-2</v>
      </c>
      <c r="BV3" s="22">
        <f t="shared" si="3"/>
        <v>1.1462857142857148E-2</v>
      </c>
      <c r="BW3" s="22">
        <f t="shared" si="3"/>
        <v>9.3142857142857211E-3</v>
      </c>
      <c r="BX3" s="22">
        <f t="shared" si="3"/>
        <v>7.3942857142857126E-3</v>
      </c>
      <c r="BY3" s="22">
        <f t="shared" si="3"/>
        <v>6.2514285714285744E-3</v>
      </c>
      <c r="BZ3" s="22">
        <f t="shared" si="3"/>
        <v>5.4399999999999978E-3</v>
      </c>
      <c r="CA3" s="22">
        <f t="shared" si="3"/>
        <v>5.0171428571428615E-3</v>
      </c>
      <c r="CB3" s="22">
        <f t="shared" si="3"/>
        <v>4.7542857142857152E-3</v>
      </c>
      <c r="CC3" s="22">
        <f t="shared" si="3"/>
        <v>4.6571428571428571E-3</v>
      </c>
    </row>
    <row r="4" spans="1:81" x14ac:dyDescent="0.3">
      <c r="A4" s="9" t="s">
        <v>261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S4" s="71"/>
      <c r="T4" s="69"/>
      <c r="U4" s="69"/>
      <c r="W4" s="100"/>
      <c r="X4" s="100"/>
      <c r="Y4" s="100"/>
      <c r="Z4" s="100"/>
      <c r="AA4" s="18" t="s">
        <v>243</v>
      </c>
      <c r="AB4" s="42">
        <f>STDEV(AP18:AP22)/SQRT(5)</f>
        <v>5.3700788577799724E-3</v>
      </c>
      <c r="AC4" s="42">
        <f>STDEV(AQ18:AQ22)/SQRT(5)</f>
        <v>1.719622027762889E-2</v>
      </c>
      <c r="AD4" s="42">
        <f>STDEV(AT18:AT22)/SQRT(5)</f>
        <v>1.7396259508812798E-2</v>
      </c>
      <c r="AE4" s="42"/>
      <c r="AF4" s="42"/>
      <c r="AG4" s="18" t="s">
        <v>243</v>
      </c>
      <c r="AH4" s="28">
        <f t="shared" si="0"/>
        <v>7.6458656149808482</v>
      </c>
      <c r="AI4" s="28">
        <f t="shared" si="1"/>
        <v>5.6289600000000002</v>
      </c>
      <c r="AJ4" s="28">
        <f t="shared" si="2"/>
        <v>0.71773714285714274</v>
      </c>
      <c r="AK4" s="16">
        <v>5</v>
      </c>
      <c r="AL4" s="16">
        <v>2</v>
      </c>
      <c r="AM4" s="16">
        <f t="shared" ref="AM4:AM9" si="4">SUM(AK4:AL4)</f>
        <v>7</v>
      </c>
      <c r="AN4" s="42"/>
      <c r="AP4" s="22">
        <f>AVERAGE(AP18:AP22)</f>
        <v>0.13362285714285713</v>
      </c>
      <c r="AQ4" s="22">
        <f>AVERAGE(AQ18:AQ22)</f>
        <v>0.75906285714285715</v>
      </c>
      <c r="AR4" s="35"/>
      <c r="AS4" s="18" t="s">
        <v>262</v>
      </c>
      <c r="AT4" s="22">
        <f>AVERAGE(AT18:AT22)</f>
        <v>0.62544</v>
      </c>
      <c r="AU4" s="22">
        <f t="shared" ref="AU4:CC4" si="5">AVERAGE(AU18:AU22)</f>
        <v>0.48226857142857149</v>
      </c>
      <c r="AV4" s="22">
        <f t="shared" si="5"/>
        <v>0.41105714285714284</v>
      </c>
      <c r="AW4" s="22">
        <f t="shared" si="5"/>
        <v>0.34944571428571425</v>
      </c>
      <c r="AX4" s="22">
        <f t="shared" si="5"/>
        <v>0.30024571428571428</v>
      </c>
      <c r="AY4" s="22">
        <f t="shared" si="5"/>
        <v>0.25241714285714284</v>
      </c>
      <c r="AZ4" s="22">
        <f t="shared" si="5"/>
        <v>0.21053142857142859</v>
      </c>
      <c r="BA4" s="22">
        <f t="shared" si="5"/>
        <v>0.1741428571428571</v>
      </c>
      <c r="BB4" s="22">
        <f t="shared" si="5"/>
        <v>0.14853714285714284</v>
      </c>
      <c r="BC4" s="22">
        <f t="shared" si="5"/>
        <v>0.12858285714285717</v>
      </c>
      <c r="BD4" s="22">
        <f t="shared" si="5"/>
        <v>0.11522857142857142</v>
      </c>
      <c r="BE4" s="22">
        <f t="shared" si="5"/>
        <v>0.10407999999999999</v>
      </c>
      <c r="BF4" s="22">
        <f t="shared" si="5"/>
        <v>9.4925714285714266E-2</v>
      </c>
      <c r="BG4" s="22">
        <f t="shared" si="5"/>
        <v>8.6748571428571425E-2</v>
      </c>
      <c r="BH4" s="328">
        <f t="shared" si="5"/>
        <v>7.9748571428571419E-2</v>
      </c>
      <c r="BI4" s="22">
        <f t="shared" si="5"/>
        <v>7.1834285714285712E-2</v>
      </c>
      <c r="BJ4" s="22">
        <f t="shared" si="5"/>
        <v>6.4382857142857117E-2</v>
      </c>
      <c r="BK4" s="22">
        <f t="shared" si="5"/>
        <v>5.7765714285714288E-2</v>
      </c>
      <c r="BL4" s="22">
        <f t="shared" si="5"/>
        <v>5.1697142857142844E-2</v>
      </c>
      <c r="BM4" s="22">
        <f t="shared" si="5"/>
        <v>4.5822857142857137E-2</v>
      </c>
      <c r="BN4" s="22">
        <f t="shared" si="5"/>
        <v>3.9457142857142857E-2</v>
      </c>
      <c r="BO4" s="22">
        <f t="shared" si="5"/>
        <v>3.4548571428571415E-2</v>
      </c>
      <c r="BP4" s="22">
        <f t="shared" si="5"/>
        <v>2.9559999999999996E-2</v>
      </c>
      <c r="BQ4" s="22">
        <f>AVERAGE(BQ18:BQ22)</f>
        <v>2.5399999999999999E-2</v>
      </c>
      <c r="BR4" s="22">
        <f t="shared" si="5"/>
        <v>2.1651428571428571E-2</v>
      </c>
      <c r="BS4" s="22">
        <f t="shared" si="5"/>
        <v>1.8371428571428566E-2</v>
      </c>
      <c r="BT4" s="22">
        <f t="shared" si="5"/>
        <v>1.5411428571428572E-2</v>
      </c>
      <c r="BU4" s="22">
        <f t="shared" si="5"/>
        <v>1.2331428571428563E-2</v>
      </c>
      <c r="BV4" s="22">
        <f t="shared" si="5"/>
        <v>9.8571428571428577E-3</v>
      </c>
      <c r="BW4" s="22">
        <f t="shared" si="5"/>
        <v>7.9485714285714194E-3</v>
      </c>
      <c r="BX4" s="22">
        <f t="shared" si="5"/>
        <v>6.3542857142857099E-3</v>
      </c>
      <c r="BY4" s="22">
        <f t="shared" si="5"/>
        <v>5.3599999999999976E-3</v>
      </c>
      <c r="BZ4" s="22">
        <f t="shared" si="5"/>
        <v>4.7599999999999986E-3</v>
      </c>
      <c r="CA4" s="22">
        <f t="shared" si="5"/>
        <v>4.4685714285714337E-3</v>
      </c>
      <c r="CB4" s="22">
        <f t="shared" si="5"/>
        <v>4.1999999999999971E-3</v>
      </c>
      <c r="CC4" s="22">
        <f t="shared" si="5"/>
        <v>4.1314285714285654E-3</v>
      </c>
    </row>
    <row r="5" spans="1:81" x14ac:dyDescent="0.3">
      <c r="A5" s="9" t="s">
        <v>218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S5" s="14"/>
      <c r="T5" s="69"/>
      <c r="U5" s="69"/>
      <c r="W5" s="100"/>
      <c r="X5" s="100"/>
      <c r="Y5" s="100"/>
      <c r="Z5" s="100"/>
      <c r="AA5" s="18" t="s">
        <v>244</v>
      </c>
      <c r="AB5" s="42">
        <f>STDEV(AP23:AP27)/SQRT(5)</f>
        <v>4.7040789941999832E-3</v>
      </c>
      <c r="AC5" s="42">
        <f>STDEV(AQ23:AQ27)/SQRT(5)</f>
        <v>1.7413851863809286E-2</v>
      </c>
      <c r="AD5" s="42">
        <f>STDEV(AT23:AT27)/SQRT(5)</f>
        <v>1.6840424154821221E-2</v>
      </c>
      <c r="AE5" s="42"/>
      <c r="AF5" s="42"/>
      <c r="AG5" s="18" t="s">
        <v>244</v>
      </c>
      <c r="AH5" s="28">
        <f t="shared" si="0"/>
        <v>8.0943227578379897</v>
      </c>
      <c r="AI5" s="28">
        <f t="shared" si="1"/>
        <v>5.8295314285714284</v>
      </c>
      <c r="AJ5" s="28">
        <f t="shared" si="2"/>
        <v>0.62403428571428565</v>
      </c>
      <c r="AK5" s="16">
        <v>4</v>
      </c>
      <c r="AL5" s="16">
        <v>5</v>
      </c>
      <c r="AM5" s="16">
        <f t="shared" si="4"/>
        <v>9</v>
      </c>
      <c r="AN5" s="42"/>
      <c r="AP5" s="22">
        <f>AVERAGE(AP23:AP27)</f>
        <v>0.16116571428571427</v>
      </c>
      <c r="AQ5" s="22">
        <f>AVERAGE(AQ23:AQ27)</f>
        <v>0.80889142857142848</v>
      </c>
      <c r="AR5" s="35"/>
      <c r="AS5" s="18" t="s">
        <v>263</v>
      </c>
      <c r="AT5" s="22">
        <f>AVERAGE(AT23:AT27)</f>
        <v>0.64772571428571424</v>
      </c>
      <c r="AU5" s="22">
        <f t="shared" ref="AU5:CC5" si="6">AVERAGE(AU23:AU27)</f>
        <v>0.45989142857142856</v>
      </c>
      <c r="AV5" s="22">
        <f t="shared" si="6"/>
        <v>0.39565142857142854</v>
      </c>
      <c r="AW5" s="22">
        <f t="shared" si="6"/>
        <v>0.3329542857142857</v>
      </c>
      <c r="AX5" s="22">
        <f t="shared" si="6"/>
        <v>0.27822285714285711</v>
      </c>
      <c r="AY5" s="22">
        <f t="shared" si="6"/>
        <v>0.23715999999999998</v>
      </c>
      <c r="AZ5" s="22">
        <f t="shared" si="6"/>
        <v>0.18945142857142855</v>
      </c>
      <c r="BA5" s="22">
        <f t="shared" si="6"/>
        <v>0.15570285714285712</v>
      </c>
      <c r="BB5" s="22">
        <f t="shared" si="6"/>
        <v>0.13049714285714287</v>
      </c>
      <c r="BC5" s="22">
        <f t="shared" si="6"/>
        <v>0.11338285714285716</v>
      </c>
      <c r="BD5" s="22">
        <f t="shared" si="6"/>
        <v>0.10205714285714285</v>
      </c>
      <c r="BE5" s="22">
        <f t="shared" si="6"/>
        <v>9.1840000000000005E-2</v>
      </c>
      <c r="BF5" s="22">
        <f t="shared" si="6"/>
        <v>8.3542857142857155E-2</v>
      </c>
      <c r="BG5" s="22">
        <f t="shared" si="6"/>
        <v>7.6079999999999995E-2</v>
      </c>
      <c r="BH5" s="22">
        <f t="shared" si="6"/>
        <v>6.9337142857142847E-2</v>
      </c>
      <c r="BI5" s="22">
        <f t="shared" si="6"/>
        <v>6.2005714285714289E-2</v>
      </c>
      <c r="BJ5" s="22">
        <f t="shared" si="6"/>
        <v>5.4845714285714289E-2</v>
      </c>
      <c r="BK5" s="22">
        <f t="shared" si="6"/>
        <v>4.8405714285714288E-2</v>
      </c>
      <c r="BL5" s="22">
        <f t="shared" si="6"/>
        <v>4.2845714285714286E-2</v>
      </c>
      <c r="BM5" s="22">
        <f t="shared" si="6"/>
        <v>3.7520000000000012E-2</v>
      </c>
      <c r="BN5" s="22">
        <f t="shared" si="6"/>
        <v>3.2285714285714286E-2</v>
      </c>
      <c r="BO5" s="22">
        <f t="shared" si="6"/>
        <v>2.7748571428571421E-2</v>
      </c>
      <c r="BP5" s="22">
        <f t="shared" si="6"/>
        <v>2.3222857142857146E-2</v>
      </c>
      <c r="BQ5" s="22">
        <f>AVERAGE(BQ23:BQ27)</f>
        <v>1.9451428571428574E-2</v>
      </c>
      <c r="BR5" s="22">
        <f t="shared" si="6"/>
        <v>1.6142857142857143E-2</v>
      </c>
      <c r="BS5" s="22">
        <f t="shared" si="6"/>
        <v>1.3114285714285722E-2</v>
      </c>
      <c r="BT5" s="22">
        <f t="shared" si="6"/>
        <v>1.0439999999999989E-2</v>
      </c>
      <c r="BU5" s="22">
        <f t="shared" si="6"/>
        <v>8.097142857142867E-3</v>
      </c>
      <c r="BV5" s="22">
        <f t="shared" si="6"/>
        <v>6.2742857142857166E-3</v>
      </c>
      <c r="BW5" s="22">
        <f t="shared" si="6"/>
        <v>5.0742857142857117E-3</v>
      </c>
      <c r="BX5" s="22">
        <f t="shared" si="6"/>
        <v>4.5428571428571445E-3</v>
      </c>
      <c r="BY5" s="22">
        <f t="shared" si="6"/>
        <v>4.4514285714285671E-3</v>
      </c>
      <c r="BZ5" s="22">
        <f t="shared" si="6"/>
        <v>4.4342857142857179E-3</v>
      </c>
      <c r="CA5" s="22">
        <f t="shared" si="6"/>
        <v>4.3885714285714326E-3</v>
      </c>
      <c r="CB5" s="22">
        <f t="shared" si="6"/>
        <v>4.2514285714285623E-3</v>
      </c>
      <c r="CC5" s="22">
        <f t="shared" si="6"/>
        <v>4.2571428571428586E-3</v>
      </c>
    </row>
    <row r="6" spans="1:81" x14ac:dyDescent="0.3">
      <c r="A6" s="9" t="s">
        <v>212</v>
      </c>
      <c r="B6" s="11"/>
      <c r="C6" s="11"/>
      <c r="D6" s="11"/>
      <c r="S6" s="14"/>
      <c r="T6" s="69"/>
      <c r="U6" s="69"/>
      <c r="W6" s="100"/>
      <c r="X6" s="100"/>
      <c r="Y6" s="100"/>
      <c r="Z6" s="100"/>
      <c r="AA6" s="18" t="s">
        <v>245</v>
      </c>
      <c r="AB6" s="42">
        <f>STDEV(AP28:AP32)/SQRT(5)</f>
        <v>4.2554512458871452E-3</v>
      </c>
      <c r="AC6" s="42">
        <f>STDEV(AQ28:AQ32)/SQRT(5)</f>
        <v>1.7423943179382978E-2</v>
      </c>
      <c r="AD6" s="42">
        <f>STDEV(AT28:AT32)/SQRT(5)</f>
        <v>1.5836639511601202E-2</v>
      </c>
      <c r="AE6" s="42"/>
      <c r="AF6" s="42"/>
      <c r="AG6" s="18" t="s">
        <v>245</v>
      </c>
      <c r="AH6" s="28">
        <f t="shared" si="0"/>
        <v>8.5131570435522779</v>
      </c>
      <c r="AI6" s="28">
        <f t="shared" si="1"/>
        <v>5.9404499999999993</v>
      </c>
      <c r="AJ6" s="28">
        <f t="shared" si="2"/>
        <v>0.69094285714285719</v>
      </c>
      <c r="AK6" s="16">
        <v>2</v>
      </c>
      <c r="AL6" s="16">
        <v>3</v>
      </c>
      <c r="AM6" s="16">
        <f t="shared" si="4"/>
        <v>5</v>
      </c>
      <c r="AN6" s="42"/>
      <c r="AP6" s="22">
        <f>AVERAGE(AP28:AP32)</f>
        <v>0.1990742857142857</v>
      </c>
      <c r="AQ6" s="22">
        <f>AVERAGE(AQ28:AQ32)</f>
        <v>0.85542857142857154</v>
      </c>
      <c r="AR6" s="35"/>
      <c r="AS6" s="482" t="s">
        <v>264</v>
      </c>
      <c r="AT6" s="22">
        <f>AVERAGE(AT29:AT32)</f>
        <v>0.66004999999999991</v>
      </c>
      <c r="AU6" s="22">
        <f>AVERAGE(AU29:AU32)</f>
        <v>0.46978571428571431</v>
      </c>
      <c r="AV6" s="22">
        <f>AVERAGE(AV29:AV32)</f>
        <v>0.40953571428571428</v>
      </c>
      <c r="AW6" s="22">
        <f t="shared" ref="AU6:CC6" si="7">AVERAGE(AW29:AW32)</f>
        <v>0.35160714285714284</v>
      </c>
      <c r="AX6" s="22">
        <f t="shared" si="7"/>
        <v>0.29218571428571433</v>
      </c>
      <c r="AY6" s="22">
        <f t="shared" si="7"/>
        <v>0.24722857142857144</v>
      </c>
      <c r="AZ6" s="22">
        <f t="shared" si="7"/>
        <v>0.20690714285714287</v>
      </c>
      <c r="BA6" s="22">
        <f t="shared" si="7"/>
        <v>0.17119285714285717</v>
      </c>
      <c r="BB6" s="22">
        <f t="shared" si="7"/>
        <v>0.14360000000000001</v>
      </c>
      <c r="BC6" s="22">
        <f t="shared" si="7"/>
        <v>0.12487142857142856</v>
      </c>
      <c r="BD6" s="22">
        <f t="shared" si="7"/>
        <v>0.11212857142857141</v>
      </c>
      <c r="BE6" s="22">
        <f t="shared" si="7"/>
        <v>0.10117857142857142</v>
      </c>
      <c r="BF6" s="22">
        <f t="shared" si="7"/>
        <v>9.2257142857142857E-2</v>
      </c>
      <c r="BG6" s="22">
        <f t="shared" si="7"/>
        <v>8.4221428571428558E-2</v>
      </c>
      <c r="BH6" s="22">
        <f t="shared" si="7"/>
        <v>7.6771428571428574E-2</v>
      </c>
      <c r="BI6" s="22">
        <f t="shared" si="7"/>
        <v>6.9228571428571417E-2</v>
      </c>
      <c r="BJ6" s="22">
        <f t="shared" si="7"/>
        <v>6.1678571428571423E-2</v>
      </c>
      <c r="BK6" s="22">
        <f t="shared" si="7"/>
        <v>5.486428571428572E-2</v>
      </c>
      <c r="BL6" s="22">
        <f t="shared" si="7"/>
        <v>4.8907142857142871E-2</v>
      </c>
      <c r="BM6" s="22">
        <f t="shared" si="7"/>
        <v>4.3342857142857134E-2</v>
      </c>
      <c r="BN6" s="22">
        <f t="shared" si="7"/>
        <v>3.7728571428571431E-2</v>
      </c>
      <c r="BO6" s="22">
        <f t="shared" si="7"/>
        <v>3.2557142857142854E-2</v>
      </c>
      <c r="BP6" s="22">
        <f t="shared" si="7"/>
        <v>2.7635714285714284E-2</v>
      </c>
      <c r="BQ6" s="22">
        <f t="shared" si="7"/>
        <v>2.3442857142857137E-2</v>
      </c>
      <c r="BR6" s="22">
        <f t="shared" si="7"/>
        <v>1.9914285714285711E-2</v>
      </c>
      <c r="BS6" s="22">
        <f t="shared" si="7"/>
        <v>1.6478571428571436E-2</v>
      </c>
      <c r="BT6" s="22">
        <f t="shared" si="7"/>
        <v>1.3478571428571432E-2</v>
      </c>
      <c r="BU6" s="22">
        <f t="shared" si="7"/>
        <v>1.0914285714285725E-2</v>
      </c>
      <c r="BV6" s="22">
        <f t="shared" si="7"/>
        <v>8.5785714285714215E-3</v>
      </c>
      <c r="BW6" s="22">
        <f t="shared" si="7"/>
        <v>6.7214285714285692E-3</v>
      </c>
      <c r="BX6" s="22">
        <f t="shared" si="7"/>
        <v>5.4928571428571413E-3</v>
      </c>
      <c r="BY6" s="22">
        <f t="shared" si="7"/>
        <v>4.8785714285714274E-3</v>
      </c>
      <c r="BZ6" s="22">
        <f t="shared" si="7"/>
        <v>4.5999999999999982E-3</v>
      </c>
      <c r="CA6" s="22">
        <f t="shared" si="7"/>
        <v>4.5285714285714304E-3</v>
      </c>
      <c r="CB6" s="22">
        <f t="shared" si="7"/>
        <v>4.442857142857152E-3</v>
      </c>
      <c r="CC6" s="22">
        <f t="shared" si="7"/>
        <v>4.4714285714285654E-3</v>
      </c>
    </row>
    <row r="7" spans="1:81" x14ac:dyDescent="0.3">
      <c r="A7" s="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S7" s="14"/>
      <c r="T7" s="69"/>
      <c r="U7" s="69"/>
      <c r="V7" s="14"/>
      <c r="W7" s="100"/>
      <c r="X7" s="100"/>
      <c r="Y7" s="100"/>
      <c r="Z7" s="100"/>
      <c r="AA7" s="18" t="s">
        <v>246</v>
      </c>
      <c r="AB7" s="42">
        <f>STDEV(AP33:AP37)/SQRT(5)</f>
        <v>4.4152019391263779E-3</v>
      </c>
      <c r="AC7" s="42">
        <f>STDEV(AQ33:AQ37)/SQRT(5)</f>
        <v>1.6937708203404414E-2</v>
      </c>
      <c r="AD7" s="42">
        <f>STDEV(AT33:AT37)/SQRT(5)</f>
        <v>1.7926895994566379E-2</v>
      </c>
      <c r="AE7" s="42"/>
      <c r="AF7" s="42"/>
      <c r="AG7" s="18" t="s">
        <v>246</v>
      </c>
      <c r="AH7" s="28">
        <f t="shared" si="0"/>
        <v>8.6010999006951341</v>
      </c>
      <c r="AI7" s="28">
        <f t="shared" si="1"/>
        <v>5.5926857142857136</v>
      </c>
      <c r="AJ7" s="28">
        <f t="shared" si="2"/>
        <v>0.68100000000000005</v>
      </c>
      <c r="AK7" s="16">
        <v>6</v>
      </c>
      <c r="AL7" s="16">
        <v>4</v>
      </c>
      <c r="AM7" s="16">
        <f t="shared" si="4"/>
        <v>10</v>
      </c>
      <c r="AN7" s="42"/>
      <c r="AP7" s="22">
        <f>AVERAGE(AP33:AP37)</f>
        <v>0.23407428571428573</v>
      </c>
      <c r="AQ7" s="22">
        <f>AVERAGE(AQ33:AQ37)</f>
        <v>0.86519999999999997</v>
      </c>
      <c r="AR7" s="35"/>
      <c r="AS7" s="482" t="s">
        <v>265</v>
      </c>
      <c r="AT7" s="22">
        <f>AVERAGE(AT34,AT35,AT37)</f>
        <v>0.62140952380952375</v>
      </c>
      <c r="AU7" s="22">
        <f t="shared" ref="AU7:CC7" si="8">AVERAGE(AU34,AU35,AU37)</f>
        <v>0.46041904761904767</v>
      </c>
      <c r="AV7" s="22">
        <f t="shared" si="8"/>
        <v>0.40123809523809534</v>
      </c>
      <c r="AW7" s="22">
        <f t="shared" si="8"/>
        <v>0.34830476190476189</v>
      </c>
      <c r="AX7" s="22">
        <f t="shared" si="8"/>
        <v>0.29385714285714282</v>
      </c>
      <c r="AY7" s="22">
        <f t="shared" si="8"/>
        <v>0.24588571428571429</v>
      </c>
      <c r="AZ7" s="22">
        <f t="shared" si="8"/>
        <v>0.20019047619047617</v>
      </c>
      <c r="BA7" s="22">
        <f t="shared" si="8"/>
        <v>0.16329523809523808</v>
      </c>
      <c r="BB7" s="22">
        <f t="shared" si="8"/>
        <v>0.13791428571428574</v>
      </c>
      <c r="BC7" s="22">
        <f t="shared" si="8"/>
        <v>0.12162857142857143</v>
      </c>
      <c r="BD7" s="22">
        <f t="shared" si="8"/>
        <v>0.10995238095238095</v>
      </c>
      <c r="BE7" s="22">
        <f t="shared" si="8"/>
        <v>9.9980952380952393E-2</v>
      </c>
      <c r="BF7" s="22">
        <f t="shared" si="8"/>
        <v>9.1561904761904775E-2</v>
      </c>
      <c r="BG7" s="22">
        <f t="shared" si="8"/>
        <v>8.3542857142857141E-2</v>
      </c>
      <c r="BH7" s="22">
        <f t="shared" si="8"/>
        <v>7.5666666666666674E-2</v>
      </c>
      <c r="BI7" s="22">
        <f t="shared" si="8"/>
        <v>6.7819047619047626E-2</v>
      </c>
      <c r="BJ7" s="22">
        <f t="shared" si="8"/>
        <v>6.0304761904761896E-2</v>
      </c>
      <c r="BK7" s="22">
        <f t="shared" si="8"/>
        <v>5.3295238095238118E-2</v>
      </c>
      <c r="BL7" s="22">
        <f t="shared" si="8"/>
        <v>4.7266666666666651E-2</v>
      </c>
      <c r="BM7" s="22">
        <f t="shared" si="8"/>
        <v>4.1466666666666673E-2</v>
      </c>
      <c r="BN7" s="22">
        <f t="shared" si="8"/>
        <v>3.5857142857142865E-2</v>
      </c>
      <c r="BO7" s="22">
        <f t="shared" si="8"/>
        <v>3.0828571428571417E-2</v>
      </c>
      <c r="BP7" s="22">
        <f t="shared" si="8"/>
        <v>2.5904761904761906E-2</v>
      </c>
      <c r="BQ7" s="22">
        <f t="shared" si="8"/>
        <v>2.1647619047619051E-2</v>
      </c>
      <c r="BR7" s="22">
        <f t="shared" si="8"/>
        <v>1.8019047619047622E-2</v>
      </c>
      <c r="BS7" s="22">
        <f t="shared" si="8"/>
        <v>1.4704761904761901E-2</v>
      </c>
      <c r="BT7" s="22">
        <f t="shared" si="8"/>
        <v>1.1476190476190473E-2</v>
      </c>
      <c r="BU7" s="22">
        <f t="shared" si="8"/>
        <v>8.790476190476194E-3</v>
      </c>
      <c r="BV7" s="22">
        <f t="shared" si="8"/>
        <v>6.628571428571422E-3</v>
      </c>
      <c r="BW7" s="22">
        <f t="shared" si="8"/>
        <v>5.3523809523809427E-3</v>
      </c>
      <c r="BX7" s="22">
        <f t="shared" si="8"/>
        <v>4.904761904761897E-3</v>
      </c>
      <c r="BY7" s="22">
        <f t="shared" si="8"/>
        <v>4.7809523809523901E-3</v>
      </c>
      <c r="BZ7" s="22">
        <f t="shared" si="8"/>
        <v>4.7047619047619026E-3</v>
      </c>
      <c r="CA7" s="22">
        <f t="shared" si="8"/>
        <v>4.7904761904761914E-3</v>
      </c>
      <c r="CB7" s="22">
        <f t="shared" si="8"/>
        <v>4.7047619047619026E-3</v>
      </c>
      <c r="CC7" s="22">
        <f t="shared" si="8"/>
        <v>4.7809523809523901E-3</v>
      </c>
    </row>
    <row r="8" spans="1:81" x14ac:dyDescent="0.3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P8" s="14"/>
      <c r="Q8" s="14"/>
      <c r="R8" s="16"/>
      <c r="S8" s="14"/>
      <c r="T8" s="69"/>
      <c r="U8" s="69"/>
      <c r="V8" s="14"/>
      <c r="W8" s="100"/>
      <c r="X8" s="100"/>
      <c r="Y8" s="100"/>
      <c r="Z8" s="100"/>
      <c r="AA8" s="18" t="s">
        <v>247</v>
      </c>
      <c r="AB8" s="42">
        <f>STDEV(AP38:AP42)/SQRT(5)</f>
        <v>1.4708320566181308E-3</v>
      </c>
      <c r="AC8" s="42">
        <f>STDEV(AQ38:AQ42)/SQRT(5)</f>
        <v>1.7234619644358695E-2</v>
      </c>
      <c r="AD8" s="42">
        <f>STDEV(AT38:AT42)/SQRT(5)</f>
        <v>1.8192670423630975E-2</v>
      </c>
      <c r="AE8" s="42"/>
      <c r="AF8" s="42"/>
      <c r="AG8" s="18" t="s">
        <v>247</v>
      </c>
      <c r="AH8" s="28">
        <f t="shared" si="0"/>
        <v>9.1945341864094203</v>
      </c>
      <c r="AI8" s="28">
        <f t="shared" si="1"/>
        <v>5.903434285714285</v>
      </c>
      <c r="AJ8" s="42">
        <f t="shared" si="2"/>
        <v>0.61071428571428554</v>
      </c>
      <c r="AK8" s="16">
        <v>3</v>
      </c>
      <c r="AL8" s="16">
        <v>7</v>
      </c>
      <c r="AM8" s="16">
        <f t="shared" si="4"/>
        <v>10</v>
      </c>
      <c r="AN8" s="42"/>
      <c r="AP8" s="22">
        <f>AVERAGE(AP38:AP42)</f>
        <v>0.2752</v>
      </c>
      <c r="AQ8" s="22">
        <f>AVERAGE(AQ38:AQ42)</f>
        <v>0.93113714285714289</v>
      </c>
      <c r="AR8" s="35"/>
      <c r="AS8" s="18" t="s">
        <v>266</v>
      </c>
      <c r="AT8" s="22">
        <f>AVERAGE(AT38:AT42)</f>
        <v>0.65593714285714277</v>
      </c>
      <c r="AU8" s="22">
        <f t="shared" ref="AU8:CC8" si="9">AVERAGE(AU38:AU42)</f>
        <v>0.46793714285714288</v>
      </c>
      <c r="AV8" s="22">
        <f t="shared" si="9"/>
        <v>0.40545142857142863</v>
      </c>
      <c r="AW8" s="22">
        <f t="shared" si="9"/>
        <v>0.34428000000000003</v>
      </c>
      <c r="AX8" s="22">
        <f t="shared" si="9"/>
        <v>0.29281142857142856</v>
      </c>
      <c r="AY8" s="22">
        <f t="shared" si="9"/>
        <v>0.24253142857142854</v>
      </c>
      <c r="AZ8" s="22">
        <f t="shared" si="9"/>
        <v>0.19122285714285714</v>
      </c>
      <c r="BA8" s="22">
        <f t="shared" si="9"/>
        <v>0.1525314285714286</v>
      </c>
      <c r="BB8" s="22">
        <f t="shared" si="9"/>
        <v>0.12795428571428571</v>
      </c>
      <c r="BC8" s="22">
        <f t="shared" si="9"/>
        <v>0.11157714285714282</v>
      </c>
      <c r="BD8" s="22">
        <f t="shared" si="9"/>
        <v>9.9965714285714269E-2</v>
      </c>
      <c r="BE8" s="22">
        <f t="shared" si="9"/>
        <v>9.0599999999999986E-2</v>
      </c>
      <c r="BF8" s="22">
        <f t="shared" si="9"/>
        <v>8.2542857142857126E-2</v>
      </c>
      <c r="BG8" s="22">
        <f t="shared" si="9"/>
        <v>7.5085714285714256E-2</v>
      </c>
      <c r="BH8" s="22">
        <f t="shared" si="9"/>
        <v>6.7857142857142838E-2</v>
      </c>
      <c r="BI8" s="22">
        <f t="shared" si="9"/>
        <v>6.0548571428571417E-2</v>
      </c>
      <c r="BJ8" s="22">
        <f t="shared" si="9"/>
        <v>5.3462857142857124E-2</v>
      </c>
      <c r="BK8" s="22">
        <f t="shared" si="9"/>
        <v>4.7359999999999999E-2</v>
      </c>
      <c r="BL8" s="22">
        <f t="shared" si="9"/>
        <v>4.1691428571428546E-2</v>
      </c>
      <c r="BM8" s="22">
        <f t="shared" si="9"/>
        <v>3.6685714285714259E-2</v>
      </c>
      <c r="BN8" s="22">
        <f t="shared" si="9"/>
        <v>3.1074285714285676E-2</v>
      </c>
      <c r="BO8" s="22">
        <f t="shared" si="9"/>
        <v>2.6725714285714276E-2</v>
      </c>
      <c r="BP8" s="22">
        <f t="shared" si="9"/>
        <v>2.2057142857142852E-2</v>
      </c>
      <c r="BQ8" s="22">
        <f t="shared" si="9"/>
        <v>1.825714285714284E-2</v>
      </c>
      <c r="BR8" s="22">
        <f t="shared" si="9"/>
        <v>1.4874285714285691E-2</v>
      </c>
      <c r="BS8" s="22">
        <f t="shared" si="9"/>
        <v>1.1977142857142844E-2</v>
      </c>
      <c r="BT8" s="22">
        <f t="shared" si="9"/>
        <v>9.3542857142857091E-3</v>
      </c>
      <c r="BU8" s="22">
        <f t="shared" si="9"/>
        <v>7.1599999999999928E-3</v>
      </c>
      <c r="BV8" s="22">
        <f t="shared" si="9"/>
        <v>5.7485714285714137E-3</v>
      </c>
      <c r="BW8" s="22">
        <f t="shared" si="9"/>
        <v>5.3257142857142661E-3</v>
      </c>
      <c r="BX8" s="22">
        <f t="shared" si="9"/>
        <v>5.159999999999984E-3</v>
      </c>
      <c r="BY8" s="22">
        <f t="shared" si="9"/>
        <v>5.1199999999999874E-3</v>
      </c>
      <c r="BZ8" s="22">
        <f t="shared" si="9"/>
        <v>5.1028571428571382E-3</v>
      </c>
      <c r="CA8" s="22">
        <f t="shared" si="9"/>
        <v>5.0685714285714232E-3</v>
      </c>
      <c r="CB8" s="22">
        <f t="shared" si="9"/>
        <v>4.9885714285714151E-3</v>
      </c>
      <c r="CC8" s="22">
        <f t="shared" si="9"/>
        <v>5.0857142857142646E-3</v>
      </c>
    </row>
    <row r="9" spans="1:81" x14ac:dyDescent="0.3">
      <c r="A9" s="9"/>
      <c r="E9" s="12"/>
      <c r="O9" s="10"/>
      <c r="P9" s="27"/>
      <c r="Q9" s="14"/>
      <c r="R9" s="10"/>
      <c r="S9" s="14"/>
      <c r="T9" s="69"/>
      <c r="U9" s="69"/>
      <c r="V9" s="14"/>
      <c r="W9" s="100"/>
      <c r="X9" s="100"/>
      <c r="Y9" s="100"/>
      <c r="Z9" s="100"/>
      <c r="AA9" s="18" t="s">
        <v>248</v>
      </c>
      <c r="AB9" s="42">
        <f>STDEV(AP43:AP47)/SQRT(5)</f>
        <v>2.246568358130926E-3</v>
      </c>
      <c r="AC9" s="42">
        <f>STDEV(AQ43:AQ47)/SQRT(5)</f>
        <v>1.3505800416782393E-2</v>
      </c>
      <c r="AD9" s="42">
        <f>STDEV(AT43:AT47)/SQRT(5)</f>
        <v>1.4177676042256828E-2</v>
      </c>
      <c r="AE9" s="42"/>
      <c r="AF9" s="42"/>
      <c r="AG9" s="18" t="s">
        <v>248</v>
      </c>
      <c r="AH9" s="28">
        <f t="shared" si="0"/>
        <v>9.7301627578379914</v>
      </c>
      <c r="AI9" s="28">
        <f t="shared" si="1"/>
        <v>6.2306742857142856</v>
      </c>
      <c r="AJ9" s="42">
        <f t="shared" si="2"/>
        <v>0.61225714285714283</v>
      </c>
      <c r="AK9" s="16">
        <v>1</v>
      </c>
      <c r="AL9" s="16">
        <v>6</v>
      </c>
      <c r="AM9" s="16">
        <f t="shared" si="4"/>
        <v>7</v>
      </c>
      <c r="AN9" s="42"/>
      <c r="AO9" s="7"/>
      <c r="AP9" s="23">
        <f>AVERAGE(AP43:AP47)</f>
        <v>0.29835428571428568</v>
      </c>
      <c r="AQ9" s="23">
        <f>AVERAGE(AQ43:AQ47)</f>
        <v>0.99065142857142852</v>
      </c>
      <c r="AR9" s="35"/>
      <c r="AS9" s="18" t="s">
        <v>267</v>
      </c>
      <c r="AT9" s="23">
        <f>AVERAGE(AT43:AT47)</f>
        <v>0.69229714285714283</v>
      </c>
      <c r="AU9" s="23">
        <f t="shared" ref="AU9:BU9" si="10">AVERAGE(AU43:AU47)</f>
        <v>0.45682285714285714</v>
      </c>
      <c r="AV9" s="23">
        <f t="shared" si="10"/>
        <v>0.39010285714285714</v>
      </c>
      <c r="AW9" s="23">
        <f t="shared" si="10"/>
        <v>0.32580571428571425</v>
      </c>
      <c r="AX9" s="23">
        <f t="shared" si="10"/>
        <v>0.27392</v>
      </c>
      <c r="AY9" s="23">
        <f t="shared" si="10"/>
        <v>0.21733714285714284</v>
      </c>
      <c r="AZ9" s="23">
        <f t="shared" si="10"/>
        <v>0.17540571428571428</v>
      </c>
      <c r="BA9" s="23">
        <f t="shared" si="10"/>
        <v>0.14377714285714288</v>
      </c>
      <c r="BB9" s="23">
        <f t="shared" si="10"/>
        <v>0.12372000000000001</v>
      </c>
      <c r="BC9" s="23">
        <f t="shared" si="10"/>
        <v>0.11007428571428571</v>
      </c>
      <c r="BD9" s="23">
        <f t="shared" si="10"/>
        <v>9.9525714285714301E-2</v>
      </c>
      <c r="BE9" s="23">
        <f t="shared" si="10"/>
        <v>9.0645714285714302E-2</v>
      </c>
      <c r="BF9" s="23">
        <f t="shared" si="10"/>
        <v>8.2674285714285728E-2</v>
      </c>
      <c r="BG9" s="23">
        <f t="shared" si="10"/>
        <v>7.527428571428571E-2</v>
      </c>
      <c r="BH9" s="23">
        <f t="shared" si="10"/>
        <v>6.8028571428571424E-2</v>
      </c>
      <c r="BI9" s="23">
        <f t="shared" si="10"/>
        <v>6.0811428571428572E-2</v>
      </c>
      <c r="BJ9" s="23">
        <f t="shared" si="10"/>
        <v>5.4280000000000016E-2</v>
      </c>
      <c r="BK9" s="23">
        <f t="shared" si="10"/>
        <v>4.8217142857142868E-2</v>
      </c>
      <c r="BL9" s="23">
        <f t="shared" si="10"/>
        <v>4.3148571428571439E-2</v>
      </c>
      <c r="BM9" s="23">
        <f t="shared" si="10"/>
        <v>3.8542857142857143E-2</v>
      </c>
      <c r="BN9" s="23">
        <f t="shared" si="10"/>
        <v>3.3262857142857143E-2</v>
      </c>
      <c r="BO9" s="23">
        <f t="shared" si="10"/>
        <v>2.8897142857142864E-2</v>
      </c>
      <c r="BP9" s="23">
        <f t="shared" si="10"/>
        <v>2.4502857142857125E-2</v>
      </c>
      <c r="BQ9" s="23">
        <f t="shared" si="10"/>
        <v>2.0811428571428564E-2</v>
      </c>
      <c r="BR9" s="23">
        <f t="shared" si="10"/>
        <v>1.7594285714285712E-2</v>
      </c>
      <c r="BS9" s="23">
        <f t="shared" si="10"/>
        <v>1.4668571428571453E-2</v>
      </c>
      <c r="BT9" s="23">
        <f t="shared" si="10"/>
        <v>1.2160000000000001E-2</v>
      </c>
      <c r="BU9" s="23">
        <f t="shared" si="10"/>
        <v>9.9600000000000036E-3</v>
      </c>
      <c r="BV9" s="23">
        <f>AVERAGE(BV43:BV47)</f>
        <v>8.3771428571428712E-3</v>
      </c>
      <c r="BW9" s="23">
        <f t="shared" ref="BW9:CC9" si="11">AVERAGE(BW43:BW47)</f>
        <v>7.4057142857142742E-3</v>
      </c>
      <c r="BX9" s="23">
        <f t="shared" si="11"/>
        <v>6.8742857142857147E-3</v>
      </c>
      <c r="BY9" s="23">
        <f t="shared" si="11"/>
        <v>6.3828571428571528E-3</v>
      </c>
      <c r="BZ9" s="23">
        <f t="shared" si="11"/>
        <v>6.022857142857138E-3</v>
      </c>
      <c r="CA9" s="23">
        <f t="shared" si="11"/>
        <v>5.6685714285714377E-3</v>
      </c>
      <c r="CB9" s="23">
        <f t="shared" si="11"/>
        <v>5.314285714285721E-3</v>
      </c>
      <c r="CC9" s="23">
        <f t="shared" si="11"/>
        <v>5.3085714285714238E-3</v>
      </c>
    </row>
    <row r="10" spans="1:81" ht="16.7" x14ac:dyDescent="0.3">
      <c r="B10" s="100"/>
      <c r="C10" s="11" t="s">
        <v>29</v>
      </c>
      <c r="D10" s="35" t="s">
        <v>52</v>
      </c>
      <c r="E10" s="100"/>
      <c r="F10" s="52"/>
      <c r="H10" s="52"/>
      <c r="I10" s="93" t="s">
        <v>106</v>
      </c>
      <c r="P10" s="18"/>
      <c r="S10" s="14"/>
      <c r="T10" s="14"/>
      <c r="V10" s="14"/>
      <c r="W10" s="14"/>
      <c r="X10" s="14"/>
      <c r="Y10" s="100"/>
      <c r="Z10" s="100"/>
      <c r="AA10" s="100"/>
      <c r="AB10" s="100"/>
      <c r="AC10" s="42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Q10" s="54"/>
      <c r="AR10" s="16"/>
      <c r="AS10" s="483" t="s">
        <v>278</v>
      </c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</row>
    <row r="11" spans="1:81" ht="16.7" x14ac:dyDescent="0.3">
      <c r="A11" s="17"/>
      <c r="B11" s="100"/>
      <c r="C11" s="11" t="s">
        <v>24</v>
      </c>
      <c r="D11" s="335"/>
      <c r="E11" s="8">
        <v>42542</v>
      </c>
      <c r="F11" s="53" t="s">
        <v>72</v>
      </c>
      <c r="G11" s="52"/>
      <c r="H11" s="52"/>
      <c r="I11" s="52"/>
      <c r="S11" s="16"/>
      <c r="U11" s="15"/>
      <c r="Y11" s="100"/>
      <c r="Z11" s="100"/>
      <c r="AA11" s="100"/>
      <c r="AP11" s="54" t="s">
        <v>51</v>
      </c>
      <c r="AT11" s="54" t="s">
        <v>217</v>
      </c>
      <c r="AU11" s="52"/>
      <c r="AW11" s="5"/>
    </row>
    <row r="12" spans="1:81" s="55" customFormat="1" x14ac:dyDescent="0.3">
      <c r="A12" s="19" t="s">
        <v>44</v>
      </c>
      <c r="B12" s="89" t="s">
        <v>80</v>
      </c>
      <c r="C12" s="89" t="s">
        <v>249</v>
      </c>
      <c r="D12" s="89" t="s">
        <v>7</v>
      </c>
      <c r="E12" s="89" t="s">
        <v>215</v>
      </c>
      <c r="F12" s="89" t="s">
        <v>9</v>
      </c>
      <c r="G12" s="89" t="s">
        <v>10</v>
      </c>
      <c r="H12" s="89" t="s">
        <v>11</v>
      </c>
      <c r="I12" s="89" t="s">
        <v>12</v>
      </c>
      <c r="J12" s="89" t="s">
        <v>13</v>
      </c>
      <c r="K12" s="89" t="s">
        <v>14</v>
      </c>
      <c r="L12" s="89" t="s">
        <v>15</v>
      </c>
      <c r="M12" s="89" t="s">
        <v>16</v>
      </c>
      <c r="N12" s="89" t="s">
        <v>17</v>
      </c>
      <c r="O12" s="89" t="s">
        <v>18</v>
      </c>
      <c r="P12" s="89" t="s">
        <v>19</v>
      </c>
      <c r="Q12" s="89" t="s">
        <v>20</v>
      </c>
      <c r="R12" s="89" t="s">
        <v>21</v>
      </c>
      <c r="S12" s="89" t="s">
        <v>22</v>
      </c>
      <c r="T12" s="89" t="s">
        <v>32</v>
      </c>
      <c r="U12" s="89" t="s">
        <v>33</v>
      </c>
      <c r="V12" s="89" t="s">
        <v>34</v>
      </c>
      <c r="W12" s="89" t="s">
        <v>35</v>
      </c>
      <c r="X12" s="89" t="s">
        <v>36</v>
      </c>
      <c r="Y12" s="89" t="s">
        <v>37</v>
      </c>
      <c r="Z12" s="89" t="s">
        <v>38</v>
      </c>
      <c r="AA12" s="89" t="s">
        <v>39</v>
      </c>
      <c r="AB12" s="89" t="s">
        <v>40</v>
      </c>
      <c r="AC12" s="89" t="s">
        <v>41</v>
      </c>
      <c r="AD12" s="89" t="s">
        <v>42</v>
      </c>
      <c r="AE12" s="89" t="s">
        <v>250</v>
      </c>
      <c r="AF12" s="89" t="s">
        <v>251</v>
      </c>
      <c r="AG12" s="89" t="s">
        <v>169</v>
      </c>
      <c r="AH12" s="89" t="s">
        <v>252</v>
      </c>
      <c r="AI12" s="89" t="s">
        <v>253</v>
      </c>
      <c r="AJ12" s="89" t="s">
        <v>254</v>
      </c>
      <c r="AK12" s="89" t="s">
        <v>255</v>
      </c>
      <c r="AL12" s="89" t="s">
        <v>256</v>
      </c>
      <c r="AM12" s="89" t="s">
        <v>257</v>
      </c>
      <c r="AN12" s="89" t="s">
        <v>258</v>
      </c>
      <c r="AP12" s="89" t="s">
        <v>5</v>
      </c>
      <c r="AQ12" s="89" t="s">
        <v>259</v>
      </c>
      <c r="AR12" s="19" t="s">
        <v>44</v>
      </c>
      <c r="AS12" s="89" t="s">
        <v>80</v>
      </c>
      <c r="AT12" s="89" t="s">
        <v>8</v>
      </c>
      <c r="AU12" s="89" t="s">
        <v>9</v>
      </c>
      <c r="AV12" s="89" t="s">
        <v>10</v>
      </c>
      <c r="AW12" s="89" t="s">
        <v>11</v>
      </c>
      <c r="AX12" s="89" t="s">
        <v>12</v>
      </c>
      <c r="AY12" s="89" t="s">
        <v>13</v>
      </c>
      <c r="AZ12" s="89" t="s">
        <v>14</v>
      </c>
      <c r="BA12" s="89" t="s">
        <v>15</v>
      </c>
      <c r="BB12" s="89" t="s">
        <v>16</v>
      </c>
      <c r="BC12" s="89" t="s">
        <v>17</v>
      </c>
      <c r="BD12" s="89" t="s">
        <v>18</v>
      </c>
      <c r="BE12" s="89" t="s">
        <v>19</v>
      </c>
      <c r="BF12" s="89" t="s">
        <v>20</v>
      </c>
      <c r="BG12" s="89" t="s">
        <v>21</v>
      </c>
      <c r="BH12" s="89" t="s">
        <v>22</v>
      </c>
      <c r="BI12" s="89" t="s">
        <v>32</v>
      </c>
      <c r="BJ12" s="89" t="s">
        <v>33</v>
      </c>
      <c r="BK12" s="89" t="s">
        <v>34</v>
      </c>
      <c r="BL12" s="89" t="s">
        <v>35</v>
      </c>
      <c r="BM12" s="89" t="s">
        <v>36</v>
      </c>
      <c r="BN12" s="89" t="s">
        <v>37</v>
      </c>
      <c r="BO12" s="89" t="s">
        <v>38</v>
      </c>
      <c r="BP12" s="89" t="s">
        <v>39</v>
      </c>
      <c r="BQ12" s="89" t="s">
        <v>40</v>
      </c>
      <c r="BR12" s="89" t="s">
        <v>41</v>
      </c>
      <c r="BS12" s="89" t="s">
        <v>42</v>
      </c>
      <c r="BT12" s="89" t="s">
        <v>250</v>
      </c>
      <c r="BU12" s="89" t="s">
        <v>251</v>
      </c>
      <c r="BV12" s="89" t="s">
        <v>169</v>
      </c>
      <c r="BW12" s="89" t="s">
        <v>252</v>
      </c>
      <c r="BX12" s="89" t="s">
        <v>253</v>
      </c>
      <c r="BY12" s="89" t="s">
        <v>254</v>
      </c>
      <c r="BZ12" s="89" t="s">
        <v>255</v>
      </c>
      <c r="CA12" s="89" t="s">
        <v>256</v>
      </c>
      <c r="CB12" s="89" t="s">
        <v>257</v>
      </c>
      <c r="CC12" s="89" t="s">
        <v>258</v>
      </c>
    </row>
    <row r="13" spans="1:81" ht="15.35" customHeight="1" x14ac:dyDescent="0.3">
      <c r="A13" s="428" t="s">
        <v>92</v>
      </c>
      <c r="B13" s="316">
        <v>1</v>
      </c>
      <c r="C13" s="316">
        <v>25.93</v>
      </c>
      <c r="D13" s="74">
        <v>58.62</v>
      </c>
      <c r="E13" s="75">
        <v>266.2</v>
      </c>
      <c r="F13" s="75">
        <v>240.1</v>
      </c>
      <c r="G13" s="75">
        <v>216.31</v>
      </c>
      <c r="H13" s="75">
        <v>191.78</v>
      </c>
      <c r="I13" s="75">
        <v>172.53</v>
      </c>
      <c r="J13" s="75">
        <v>153.79</v>
      </c>
      <c r="K13" s="75">
        <v>137.1</v>
      </c>
      <c r="L13" s="75">
        <v>124.29</v>
      </c>
      <c r="M13" s="75">
        <v>113.69</v>
      </c>
      <c r="N13" s="75">
        <v>104.87</v>
      </c>
      <c r="O13" s="75">
        <v>99.66</v>
      </c>
      <c r="P13" s="75">
        <v>95.21</v>
      </c>
      <c r="Q13" s="75">
        <v>91.54</v>
      </c>
      <c r="R13" s="75">
        <v>88.33</v>
      </c>
      <c r="S13" s="75">
        <v>85.46</v>
      </c>
      <c r="T13" s="74">
        <v>82.58</v>
      </c>
      <c r="U13" s="74">
        <v>80.02</v>
      </c>
      <c r="V13" s="74">
        <v>77.64</v>
      </c>
      <c r="W13" s="74">
        <v>75.44</v>
      </c>
      <c r="X13" s="74">
        <v>73.42</v>
      </c>
      <c r="Y13" s="74">
        <v>71.17</v>
      </c>
      <c r="Z13" s="74">
        <v>69.41</v>
      </c>
      <c r="AA13" s="74">
        <v>67.75</v>
      </c>
      <c r="AB13" s="75">
        <v>66.39</v>
      </c>
      <c r="AC13" s="74">
        <v>65.150000000000006</v>
      </c>
      <c r="AD13" s="74">
        <v>63.99</v>
      </c>
      <c r="AE13" s="74">
        <v>63.01</v>
      </c>
      <c r="AF13" s="74">
        <v>61.93</v>
      </c>
      <c r="AG13" s="74">
        <v>61.15</v>
      </c>
      <c r="AH13" s="74">
        <v>60.58</v>
      </c>
      <c r="AI13" s="74">
        <v>60.17</v>
      </c>
      <c r="AJ13" s="74">
        <v>60.11</v>
      </c>
      <c r="AK13" s="74">
        <v>60.08</v>
      </c>
      <c r="AL13" s="74">
        <v>60.09</v>
      </c>
      <c r="AM13" s="74">
        <v>60.08</v>
      </c>
      <c r="AN13" s="74">
        <v>60.08</v>
      </c>
      <c r="AP13" s="33">
        <f>(D13-C13)/350</f>
        <v>9.3399999999999997E-2</v>
      </c>
      <c r="AQ13" s="33">
        <f>(E13-C13)/350</f>
        <v>0.68648571428571425</v>
      </c>
      <c r="AR13" s="428" t="s">
        <v>92</v>
      </c>
      <c r="AS13" s="316">
        <v>1</v>
      </c>
      <c r="AT13" s="33">
        <f t="shared" ref="AT13:BI28" si="12">(E13-$D13)/350</f>
        <v>0.59308571428571422</v>
      </c>
      <c r="AU13" s="33">
        <f t="shared" si="12"/>
        <v>0.51851428571428571</v>
      </c>
      <c r="AV13" s="33">
        <f t="shared" si="12"/>
        <v>0.45054285714285713</v>
      </c>
      <c r="AW13" s="33">
        <f t="shared" si="12"/>
        <v>0.38045714285714283</v>
      </c>
      <c r="AX13" s="33">
        <f t="shared" si="12"/>
        <v>0.32545714285714283</v>
      </c>
      <c r="AY13" s="33">
        <f t="shared" si="12"/>
        <v>0.27191428571428566</v>
      </c>
      <c r="AZ13" s="33">
        <f t="shared" si="12"/>
        <v>0.22422857142857139</v>
      </c>
      <c r="BA13" s="33">
        <f t="shared" si="12"/>
        <v>0.18762857142857148</v>
      </c>
      <c r="BB13" s="33">
        <f t="shared" si="12"/>
        <v>0.15734285714285715</v>
      </c>
      <c r="BC13" s="33">
        <f t="shared" si="12"/>
        <v>0.13214285714285717</v>
      </c>
      <c r="BD13" s="33">
        <f t="shared" si="12"/>
        <v>0.11725714285714285</v>
      </c>
      <c r="BE13" s="33">
        <f t="shared" si="12"/>
        <v>0.10454285714285713</v>
      </c>
      <c r="BF13" s="33">
        <f t="shared" si="12"/>
        <v>9.4057142857142881E-2</v>
      </c>
      <c r="BG13" s="33">
        <f t="shared" si="12"/>
        <v>8.4885714285714287E-2</v>
      </c>
      <c r="BH13" s="33">
        <f t="shared" si="12"/>
        <v>7.6685714285714274E-2</v>
      </c>
      <c r="BI13" s="33">
        <f t="shared" si="12"/>
        <v>6.8457142857142855E-2</v>
      </c>
      <c r="BJ13" s="33">
        <f t="shared" ref="BJ13:BY28" si="13">(U13-$D13)/350</f>
        <v>6.1142857142857138E-2</v>
      </c>
      <c r="BK13" s="33">
        <f t="shared" si="13"/>
        <v>5.4342857142857151E-2</v>
      </c>
      <c r="BL13" s="33">
        <f t="shared" si="13"/>
        <v>4.8057142857142861E-2</v>
      </c>
      <c r="BM13" s="33">
        <f t="shared" si="13"/>
        <v>4.2285714285714295E-2</v>
      </c>
      <c r="BN13" s="33">
        <f t="shared" si="13"/>
        <v>3.5857142857142872E-2</v>
      </c>
      <c r="BO13" s="33">
        <f t="shared" si="13"/>
        <v>3.0828571428571427E-2</v>
      </c>
      <c r="BP13" s="33">
        <f t="shared" si="13"/>
        <v>2.6085714285714292E-2</v>
      </c>
      <c r="BQ13" s="33">
        <f t="shared" si="13"/>
        <v>2.2200000000000008E-2</v>
      </c>
      <c r="BR13" s="33">
        <f t="shared" si="13"/>
        <v>1.8657142857142879E-2</v>
      </c>
      <c r="BS13" s="33">
        <f t="shared" si="13"/>
        <v>1.5342857142857156E-2</v>
      </c>
      <c r="BT13" s="33">
        <f t="shared" si="13"/>
        <v>1.2542857142857144E-2</v>
      </c>
      <c r="BU13" s="33">
        <f t="shared" si="13"/>
        <v>9.4571428571428636E-3</v>
      </c>
      <c r="BV13" s="33">
        <f t="shared" si="13"/>
        <v>7.2285714285714314E-3</v>
      </c>
      <c r="BW13" s="33">
        <f t="shared" si="13"/>
        <v>5.6000000000000025E-3</v>
      </c>
      <c r="BX13" s="33">
        <f t="shared" si="13"/>
        <v>4.4285714285714406E-3</v>
      </c>
      <c r="BY13" s="33">
        <f t="shared" si="13"/>
        <v>4.257142857142863E-3</v>
      </c>
      <c r="BZ13" s="33">
        <f t="shared" ref="BZ13:CC28" si="14">(AK13-$D13)/350</f>
        <v>4.1714285714285742E-3</v>
      </c>
      <c r="CA13" s="33">
        <f>(AL13-$D13)/350</f>
        <v>4.2000000000000171E-3</v>
      </c>
      <c r="CB13" s="33">
        <f>(AM13-$D13)/350</f>
        <v>4.1714285714285742E-3</v>
      </c>
      <c r="CC13" s="33">
        <f>(AN13-$D13)/350</f>
        <v>4.1714285714285742E-3</v>
      </c>
    </row>
    <row r="14" spans="1:81" x14ac:dyDescent="0.3">
      <c r="A14" s="428"/>
      <c r="B14" s="316">
        <v>2</v>
      </c>
      <c r="C14" s="316">
        <v>24.76</v>
      </c>
      <c r="D14" s="74">
        <v>61.31</v>
      </c>
      <c r="E14" s="75">
        <v>280.91000000000003</v>
      </c>
      <c r="F14" s="75">
        <v>258.33999999999997</v>
      </c>
      <c r="G14" s="75">
        <v>236.46</v>
      </c>
      <c r="H14" s="75">
        <v>214.72</v>
      </c>
      <c r="I14" s="75">
        <v>196.55</v>
      </c>
      <c r="J14" s="75">
        <v>175.48</v>
      </c>
      <c r="K14" s="75">
        <v>157.16</v>
      </c>
      <c r="L14" s="75">
        <v>142.59</v>
      </c>
      <c r="M14" s="75">
        <v>129.88</v>
      </c>
      <c r="N14" s="75">
        <v>117.69</v>
      </c>
      <c r="O14" s="75">
        <v>109.35</v>
      </c>
      <c r="P14" s="75">
        <v>103.33</v>
      </c>
      <c r="Q14" s="75">
        <v>98.96</v>
      </c>
      <c r="R14" s="75">
        <v>95.35</v>
      </c>
      <c r="S14" s="75">
        <v>92.25</v>
      </c>
      <c r="T14" s="74">
        <v>89.06</v>
      </c>
      <c r="U14" s="74">
        <v>86.04</v>
      </c>
      <c r="V14" s="74">
        <v>83.42</v>
      </c>
      <c r="W14" s="74">
        <v>80.98</v>
      </c>
      <c r="X14" s="74">
        <v>78.86</v>
      </c>
      <c r="Y14" s="74">
        <v>76.540000000000006</v>
      </c>
      <c r="Z14" s="74">
        <v>74.77</v>
      </c>
      <c r="AA14" s="74">
        <v>72.959999999999994</v>
      </c>
      <c r="AB14" s="75">
        <v>71.510000000000005</v>
      </c>
      <c r="AC14" s="74">
        <v>70.14</v>
      </c>
      <c r="AD14" s="74">
        <v>68.930000000000007</v>
      </c>
      <c r="AE14" s="74">
        <v>67.790000000000006</v>
      </c>
      <c r="AF14" s="74">
        <v>66.69</v>
      </c>
      <c r="AG14" s="74">
        <v>65.75</v>
      </c>
      <c r="AH14" s="74">
        <v>64.92</v>
      </c>
      <c r="AI14" s="74">
        <v>64.11</v>
      </c>
      <c r="AJ14" s="74">
        <v>63.55</v>
      </c>
      <c r="AK14" s="74">
        <v>63.16</v>
      </c>
      <c r="AL14" s="74">
        <v>63.03</v>
      </c>
      <c r="AM14" s="74">
        <v>62.99</v>
      </c>
      <c r="AN14" s="74">
        <v>62.99</v>
      </c>
      <c r="AP14" s="33">
        <f t="shared" ref="AP14:AP47" si="15">(D14-C14)/350</f>
        <v>0.10442857142857143</v>
      </c>
      <c r="AQ14" s="33">
        <f t="shared" ref="AQ14:AQ47" si="16">(E14-C14)/350</f>
        <v>0.73185714285714298</v>
      </c>
      <c r="AR14" s="428"/>
      <c r="AS14" s="316">
        <v>2</v>
      </c>
      <c r="AT14" s="33">
        <f t="shared" si="12"/>
        <v>0.62742857142857145</v>
      </c>
      <c r="AU14" s="33">
        <f t="shared" si="12"/>
        <v>0.56294285714285708</v>
      </c>
      <c r="AV14" s="33">
        <f t="shared" si="12"/>
        <v>0.50042857142857144</v>
      </c>
      <c r="AW14" s="33">
        <f t="shared" si="12"/>
        <v>0.43831428571428571</v>
      </c>
      <c r="AX14" s="33">
        <f t="shared" si="12"/>
        <v>0.38640000000000002</v>
      </c>
      <c r="AY14" s="33">
        <f t="shared" si="12"/>
        <v>0.32619999999999999</v>
      </c>
      <c r="AZ14" s="33">
        <f t="shared" si="12"/>
        <v>0.27385714285714285</v>
      </c>
      <c r="BA14" s="33">
        <f t="shared" si="12"/>
        <v>0.23222857142857142</v>
      </c>
      <c r="BB14" s="33">
        <f t="shared" si="12"/>
        <v>0.19591428571428571</v>
      </c>
      <c r="BC14" s="33">
        <f t="shared" si="12"/>
        <v>0.16108571428571428</v>
      </c>
      <c r="BD14" s="33">
        <f t="shared" si="12"/>
        <v>0.13725714285714283</v>
      </c>
      <c r="BE14" s="33">
        <f t="shared" si="12"/>
        <v>0.12005714285714285</v>
      </c>
      <c r="BF14" s="33">
        <f t="shared" si="12"/>
        <v>0.10757142857142855</v>
      </c>
      <c r="BG14" s="33">
        <f t="shared" si="12"/>
        <v>9.7257142857142834E-2</v>
      </c>
      <c r="BH14" s="33">
        <f t="shared" si="12"/>
        <v>8.8399999999999992E-2</v>
      </c>
      <c r="BI14" s="33">
        <f t="shared" si="12"/>
        <v>7.9285714285714279E-2</v>
      </c>
      <c r="BJ14" s="33">
        <f t="shared" si="13"/>
        <v>7.0657142857142863E-2</v>
      </c>
      <c r="BK14" s="33">
        <f t="shared" si="13"/>
        <v>6.3171428571428573E-2</v>
      </c>
      <c r="BL14" s="33">
        <f t="shared" si="13"/>
        <v>5.6200000000000007E-2</v>
      </c>
      <c r="BM14" s="33">
        <f t="shared" si="13"/>
        <v>5.0142857142857135E-2</v>
      </c>
      <c r="BN14" s="33">
        <f t="shared" si="13"/>
        <v>4.3514285714285728E-2</v>
      </c>
      <c r="BO14" s="33">
        <f t="shared" si="13"/>
        <v>3.8457142857142843E-2</v>
      </c>
      <c r="BP14" s="33">
        <f t="shared" si="13"/>
        <v>3.3285714285714259E-2</v>
      </c>
      <c r="BQ14" s="33">
        <f t="shared" si="13"/>
        <v>2.9142857142857151E-2</v>
      </c>
      <c r="BR14" s="33">
        <f t="shared" si="13"/>
        <v>2.5228571428571423E-2</v>
      </c>
      <c r="BS14" s="33">
        <f t="shared" si="13"/>
        <v>2.1771428571428584E-2</v>
      </c>
      <c r="BT14" s="33">
        <f t="shared" si="13"/>
        <v>1.8514285714285726E-2</v>
      </c>
      <c r="BU14" s="33">
        <f t="shared" si="13"/>
        <v>1.5371428571428558E-2</v>
      </c>
      <c r="BV14" s="33">
        <f t="shared" si="13"/>
        <v>1.2685714285714279E-2</v>
      </c>
      <c r="BW14" s="33">
        <f t="shared" si="13"/>
        <v>1.0314285714285713E-2</v>
      </c>
      <c r="BX14" s="33">
        <f t="shared" si="13"/>
        <v>7.9999999999999915E-3</v>
      </c>
      <c r="BY14" s="33">
        <f t="shared" si="13"/>
        <v>6.3999999999999856E-3</v>
      </c>
      <c r="BZ14" s="33">
        <f t="shared" si="14"/>
        <v>5.2857142857142695E-3</v>
      </c>
      <c r="CA14" s="33">
        <f t="shared" si="14"/>
        <v>4.9142857142857113E-3</v>
      </c>
      <c r="CB14" s="33">
        <f t="shared" si="14"/>
        <v>4.7999999999999996E-3</v>
      </c>
      <c r="CC14" s="33">
        <f t="shared" si="14"/>
        <v>4.7999999999999996E-3</v>
      </c>
    </row>
    <row r="15" spans="1:81" x14ac:dyDescent="0.3">
      <c r="A15" s="428"/>
      <c r="B15" s="316">
        <v>3</v>
      </c>
      <c r="C15" s="316">
        <v>25.89</v>
      </c>
      <c r="D15" s="74">
        <v>60.86</v>
      </c>
      <c r="E15" s="75">
        <v>280.45</v>
      </c>
      <c r="F15" s="75">
        <v>250.44</v>
      </c>
      <c r="G15" s="75">
        <v>226.52</v>
      </c>
      <c r="H15" s="75">
        <v>205.2</v>
      </c>
      <c r="I15" s="75">
        <v>187.14</v>
      </c>
      <c r="J15" s="75">
        <v>166.79</v>
      </c>
      <c r="K15" s="75">
        <v>150.26</v>
      </c>
      <c r="L15" s="75">
        <v>137.66999999999999</v>
      </c>
      <c r="M15" s="75">
        <v>125.9</v>
      </c>
      <c r="N15" s="75">
        <v>114.67</v>
      </c>
      <c r="O15" s="75">
        <v>106.21</v>
      </c>
      <c r="P15" s="75">
        <v>99.94</v>
      </c>
      <c r="Q15" s="75">
        <v>95.42</v>
      </c>
      <c r="R15" s="75">
        <v>91.87</v>
      </c>
      <c r="S15" s="75">
        <v>88.86</v>
      </c>
      <c r="T15" s="74">
        <v>85.77</v>
      </c>
      <c r="U15" s="74">
        <v>82.72</v>
      </c>
      <c r="V15" s="74">
        <v>80.27</v>
      </c>
      <c r="W15" s="74">
        <v>77.95</v>
      </c>
      <c r="X15" s="74">
        <v>75.84</v>
      </c>
      <c r="Y15" s="74">
        <v>73.69</v>
      </c>
      <c r="Z15" s="74">
        <v>72.08</v>
      </c>
      <c r="AA15" s="74">
        <v>70.260000000000005</v>
      </c>
      <c r="AB15" s="75">
        <v>68.94</v>
      </c>
      <c r="AC15" s="74">
        <v>67.7</v>
      </c>
      <c r="AD15" s="74">
        <v>66.64</v>
      </c>
      <c r="AE15" s="74">
        <v>65.62</v>
      </c>
      <c r="AF15" s="74">
        <v>64.62</v>
      </c>
      <c r="AG15" s="74">
        <v>63.77</v>
      </c>
      <c r="AH15" s="74">
        <v>63.1</v>
      </c>
      <c r="AI15" s="74">
        <v>62.62</v>
      </c>
      <c r="AJ15" s="74">
        <v>62.47</v>
      </c>
      <c r="AK15" s="74">
        <v>62.43</v>
      </c>
      <c r="AL15" s="74">
        <v>62.44</v>
      </c>
      <c r="AM15" s="74">
        <v>62.43</v>
      </c>
      <c r="AN15" s="74">
        <v>62.43</v>
      </c>
      <c r="AP15" s="33">
        <f t="shared" si="15"/>
        <v>9.9914285714285705E-2</v>
      </c>
      <c r="AQ15" s="33">
        <f t="shared" si="16"/>
        <v>0.72731428571428569</v>
      </c>
      <c r="AR15" s="428"/>
      <c r="AS15" s="316">
        <v>3</v>
      </c>
      <c r="AT15" s="33">
        <f t="shared" si="12"/>
        <v>0.62739999999999996</v>
      </c>
      <c r="AU15" s="33">
        <f t="shared" si="12"/>
        <v>0.54165714285714284</v>
      </c>
      <c r="AV15" s="33">
        <f t="shared" si="12"/>
        <v>0.4733142857142858</v>
      </c>
      <c r="AW15" s="33">
        <f t="shared" si="12"/>
        <v>0.41239999999999993</v>
      </c>
      <c r="AX15" s="33">
        <f t="shared" si="12"/>
        <v>0.36079999999999995</v>
      </c>
      <c r="AY15" s="33">
        <f t="shared" si="12"/>
        <v>0.30265714285714285</v>
      </c>
      <c r="AZ15" s="33">
        <f t="shared" si="12"/>
        <v>0.25542857142857139</v>
      </c>
      <c r="BA15" s="33">
        <f t="shared" si="12"/>
        <v>0.21945714285714282</v>
      </c>
      <c r="BB15" s="33">
        <f t="shared" si="12"/>
        <v>0.18582857142857145</v>
      </c>
      <c r="BC15" s="33">
        <f t="shared" si="12"/>
        <v>0.15374285714285715</v>
      </c>
      <c r="BD15" s="33">
        <f t="shared" si="12"/>
        <v>0.12957142857142856</v>
      </c>
      <c r="BE15" s="33">
        <f t="shared" si="12"/>
        <v>0.11165714285714286</v>
      </c>
      <c r="BF15" s="33">
        <f t="shared" si="12"/>
        <v>9.8742857142857146E-2</v>
      </c>
      <c r="BG15" s="33">
        <f t="shared" si="12"/>
        <v>8.8600000000000012E-2</v>
      </c>
      <c r="BH15" s="33">
        <f t="shared" si="12"/>
        <v>0.08</v>
      </c>
      <c r="BI15" s="33">
        <f t="shared" si="12"/>
        <v>7.1171428571428566E-2</v>
      </c>
      <c r="BJ15" s="33">
        <f t="shared" si="13"/>
        <v>6.2457142857142857E-2</v>
      </c>
      <c r="BK15" s="33">
        <f t="shared" si="13"/>
        <v>5.5457142857142851E-2</v>
      </c>
      <c r="BL15" s="33">
        <f t="shared" si="13"/>
        <v>4.8828571428571436E-2</v>
      </c>
      <c r="BM15" s="33">
        <f t="shared" si="13"/>
        <v>4.2800000000000012E-2</v>
      </c>
      <c r="BN15" s="33">
        <f t="shared" si="13"/>
        <v>3.6657142857142853E-2</v>
      </c>
      <c r="BO15" s="33">
        <f t="shared" si="13"/>
        <v>3.2057142857142853E-2</v>
      </c>
      <c r="BP15" s="33">
        <f t="shared" si="13"/>
        <v>2.6857142857142875E-2</v>
      </c>
      <c r="BQ15" s="33">
        <f t="shared" si="13"/>
        <v>2.3085714285714282E-2</v>
      </c>
      <c r="BR15" s="33">
        <f t="shared" si="13"/>
        <v>1.9542857142857153E-2</v>
      </c>
      <c r="BS15" s="33">
        <f t="shared" si="13"/>
        <v>1.6514285714285717E-2</v>
      </c>
      <c r="BT15" s="33">
        <f t="shared" si="13"/>
        <v>1.3600000000000015E-2</v>
      </c>
      <c r="BU15" s="33">
        <f t="shared" si="13"/>
        <v>1.0742857142857158E-2</v>
      </c>
      <c r="BV15" s="33">
        <f t="shared" si="13"/>
        <v>8.3142857142857254E-3</v>
      </c>
      <c r="BW15" s="33">
        <f t="shared" si="13"/>
        <v>6.4000000000000055E-3</v>
      </c>
      <c r="BX15" s="33">
        <f t="shared" si="13"/>
        <v>5.0285714285714231E-3</v>
      </c>
      <c r="BY15" s="33">
        <f t="shared" si="13"/>
        <v>4.5999999999999982E-3</v>
      </c>
      <c r="BZ15" s="33">
        <f t="shared" si="14"/>
        <v>4.4857142857142865E-3</v>
      </c>
      <c r="CA15" s="33">
        <f t="shared" si="14"/>
        <v>4.5142857142857094E-3</v>
      </c>
      <c r="CB15" s="33">
        <f t="shared" si="14"/>
        <v>4.4857142857142865E-3</v>
      </c>
      <c r="CC15" s="33">
        <f t="shared" si="14"/>
        <v>4.4857142857142865E-3</v>
      </c>
    </row>
    <row r="16" spans="1:81" x14ac:dyDescent="0.3">
      <c r="A16" s="428"/>
      <c r="B16" s="316">
        <v>4</v>
      </c>
      <c r="C16" s="316">
        <v>25.82</v>
      </c>
      <c r="D16" s="74">
        <v>62.44</v>
      </c>
      <c r="E16" s="75">
        <v>278.66000000000003</v>
      </c>
      <c r="F16" s="75">
        <v>258.60000000000002</v>
      </c>
      <c r="G16" s="75">
        <v>231.84</v>
      </c>
      <c r="H16" s="75">
        <v>209.1</v>
      </c>
      <c r="I16" s="75">
        <v>191.06</v>
      </c>
      <c r="J16" s="75">
        <v>172.82</v>
      </c>
      <c r="K16" s="75">
        <v>156.30000000000001</v>
      </c>
      <c r="L16" s="75">
        <v>142.25</v>
      </c>
      <c r="M16" s="75">
        <v>129.47</v>
      </c>
      <c r="N16" s="75">
        <v>117.44</v>
      </c>
      <c r="O16" s="75">
        <v>108.8</v>
      </c>
      <c r="P16" s="75">
        <v>102.68</v>
      </c>
      <c r="Q16" s="75">
        <v>98.37</v>
      </c>
      <c r="R16" s="75">
        <v>94.73</v>
      </c>
      <c r="S16" s="75">
        <v>91.72</v>
      </c>
      <c r="T16" s="74">
        <v>88.78</v>
      </c>
      <c r="U16" s="74">
        <v>85.85</v>
      </c>
      <c r="V16" s="74">
        <v>83.52</v>
      </c>
      <c r="W16" s="74">
        <v>81.25</v>
      </c>
      <c r="X16" s="74">
        <v>79.23</v>
      </c>
      <c r="Y16" s="74">
        <v>77.069999999999993</v>
      </c>
      <c r="Z16" s="74">
        <v>75.42</v>
      </c>
      <c r="AA16" s="74">
        <v>73.69</v>
      </c>
      <c r="AB16" s="75">
        <v>72.319999999999993</v>
      </c>
      <c r="AC16" s="74">
        <v>71.06</v>
      </c>
      <c r="AD16" s="74">
        <v>69.900000000000006</v>
      </c>
      <c r="AE16" s="74">
        <v>68.739999999999995</v>
      </c>
      <c r="AF16" s="74">
        <v>67.66</v>
      </c>
      <c r="AG16" s="74">
        <v>66.650000000000006</v>
      </c>
      <c r="AH16" s="74">
        <v>65.87</v>
      </c>
      <c r="AI16" s="74">
        <v>65.13</v>
      </c>
      <c r="AJ16" s="74">
        <v>64.59</v>
      </c>
      <c r="AK16" s="74">
        <v>64.25</v>
      </c>
      <c r="AL16" s="74">
        <v>64.12</v>
      </c>
      <c r="AM16" s="74">
        <v>64.08</v>
      </c>
      <c r="AN16" s="74">
        <v>64.12</v>
      </c>
      <c r="AP16" s="33">
        <f t="shared" si="15"/>
        <v>0.10462857142857142</v>
      </c>
      <c r="AQ16" s="33">
        <f t="shared" si="16"/>
        <v>0.72240000000000004</v>
      </c>
      <c r="AR16" s="428"/>
      <c r="AS16" s="316">
        <v>4</v>
      </c>
      <c r="AT16" s="33">
        <f t="shared" si="12"/>
        <v>0.61777142857142864</v>
      </c>
      <c r="AU16" s="33">
        <f t="shared" si="12"/>
        <v>0.56045714285714288</v>
      </c>
      <c r="AV16" s="33">
        <f t="shared" si="12"/>
        <v>0.48400000000000004</v>
      </c>
      <c r="AW16" s="33">
        <f t="shared" si="12"/>
        <v>0.41902857142857142</v>
      </c>
      <c r="AX16" s="33">
        <f t="shared" si="12"/>
        <v>0.3674857142857143</v>
      </c>
      <c r="AY16" s="33">
        <f t="shared" si="12"/>
        <v>0.31537142857142858</v>
      </c>
      <c r="AZ16" s="33">
        <f t="shared" si="12"/>
        <v>0.26817142857142862</v>
      </c>
      <c r="BA16" s="33">
        <f t="shared" si="12"/>
        <v>0.22802857142857144</v>
      </c>
      <c r="BB16" s="33">
        <f t="shared" si="12"/>
        <v>0.19151428571428572</v>
      </c>
      <c r="BC16" s="33">
        <f t="shared" si="12"/>
        <v>0.15714285714285714</v>
      </c>
      <c r="BD16" s="33">
        <f t="shared" si="12"/>
        <v>0.13245714285714286</v>
      </c>
      <c r="BE16" s="33">
        <f t="shared" si="12"/>
        <v>0.1149714285714286</v>
      </c>
      <c r="BF16" s="33">
        <f t="shared" si="12"/>
        <v>0.10265714285714288</v>
      </c>
      <c r="BG16" s="33">
        <f t="shared" si="12"/>
        <v>9.2257142857142871E-2</v>
      </c>
      <c r="BH16" s="33">
        <f t="shared" si="12"/>
        <v>8.365714285714286E-2</v>
      </c>
      <c r="BI16" s="33">
        <f t="shared" si="12"/>
        <v>7.525714285714287E-2</v>
      </c>
      <c r="BJ16" s="33">
        <f t="shared" si="13"/>
        <v>6.6885714285714271E-2</v>
      </c>
      <c r="BK16" s="33">
        <f t="shared" si="13"/>
        <v>6.0228571428571423E-2</v>
      </c>
      <c r="BL16" s="33">
        <f t="shared" si="13"/>
        <v>5.3742857142857148E-2</v>
      </c>
      <c r="BM16" s="33">
        <f t="shared" si="13"/>
        <v>4.7971428571428588E-2</v>
      </c>
      <c r="BN16" s="33">
        <f t="shared" si="13"/>
        <v>4.179999999999999E-2</v>
      </c>
      <c r="BO16" s="33">
        <f t="shared" si="13"/>
        <v>3.7085714285714298E-2</v>
      </c>
      <c r="BP16" s="33">
        <f t="shared" si="13"/>
        <v>3.214285714285714E-2</v>
      </c>
      <c r="BQ16" s="33">
        <f t="shared" si="13"/>
        <v>2.8228571428571415E-2</v>
      </c>
      <c r="BR16" s="33">
        <f t="shared" si="13"/>
        <v>2.4628571428571441E-2</v>
      </c>
      <c r="BS16" s="33">
        <f t="shared" si="13"/>
        <v>2.1314285714285737E-2</v>
      </c>
      <c r="BT16" s="33">
        <f t="shared" si="13"/>
        <v>1.7999999999999992E-2</v>
      </c>
      <c r="BU16" s="33">
        <f t="shared" si="13"/>
        <v>1.4914285714285712E-2</v>
      </c>
      <c r="BV16" s="33">
        <f t="shared" si="13"/>
        <v>1.2028571428571451E-2</v>
      </c>
      <c r="BW16" s="33">
        <f t="shared" si="13"/>
        <v>9.8000000000000188E-3</v>
      </c>
      <c r="BX16" s="33">
        <f t="shared" si="13"/>
        <v>7.6857142857142792E-3</v>
      </c>
      <c r="BY16" s="33">
        <f t="shared" si="13"/>
        <v>6.1428571428571591E-3</v>
      </c>
      <c r="BZ16" s="33">
        <f t="shared" si="14"/>
        <v>5.1714285714285777E-3</v>
      </c>
      <c r="CA16" s="33">
        <f t="shared" si="14"/>
        <v>4.8000000000000195E-3</v>
      </c>
      <c r="CB16" s="33">
        <f t="shared" si="14"/>
        <v>4.685714285714287E-3</v>
      </c>
      <c r="CC16" s="33">
        <f t="shared" si="14"/>
        <v>4.8000000000000195E-3</v>
      </c>
    </row>
    <row r="17" spans="1:81" x14ac:dyDescent="0.3">
      <c r="A17" s="428"/>
      <c r="B17" s="316">
        <v>5</v>
      </c>
      <c r="C17" s="316">
        <v>25.91</v>
      </c>
      <c r="D17" s="74">
        <v>63.34</v>
      </c>
      <c r="E17" s="75">
        <v>282.01</v>
      </c>
      <c r="F17" s="75">
        <v>264.05</v>
      </c>
      <c r="G17" s="75">
        <v>238.94</v>
      </c>
      <c r="H17" s="75">
        <v>216.36</v>
      </c>
      <c r="I17" s="75">
        <v>198.12</v>
      </c>
      <c r="J17" s="75">
        <v>179.67</v>
      </c>
      <c r="K17" s="75">
        <v>161.43</v>
      </c>
      <c r="L17" s="75">
        <v>145.19999999999999</v>
      </c>
      <c r="M17" s="75">
        <v>131.02000000000001</v>
      </c>
      <c r="N17" s="75">
        <v>118.33</v>
      </c>
      <c r="O17" s="75">
        <v>110.14</v>
      </c>
      <c r="P17" s="75">
        <v>104.21</v>
      </c>
      <c r="Q17" s="75">
        <v>99.87</v>
      </c>
      <c r="R17" s="75">
        <v>96.21</v>
      </c>
      <c r="S17" s="75">
        <v>93.26</v>
      </c>
      <c r="T17" s="74">
        <v>90.34</v>
      </c>
      <c r="U17" s="74">
        <v>87.82</v>
      </c>
      <c r="V17" s="74">
        <v>85.45</v>
      </c>
      <c r="W17" s="74">
        <v>83.48</v>
      </c>
      <c r="X17" s="74">
        <v>81.77</v>
      </c>
      <c r="Y17" s="74">
        <v>79.64</v>
      </c>
      <c r="Z17" s="74">
        <v>78.010000000000005</v>
      </c>
      <c r="AA17" s="74">
        <v>76.540000000000006</v>
      </c>
      <c r="AB17" s="75">
        <v>75.069999999999993</v>
      </c>
      <c r="AC17" s="74">
        <v>73.81</v>
      </c>
      <c r="AD17" s="74">
        <v>72.569999999999993</v>
      </c>
      <c r="AE17" s="74">
        <v>71.45</v>
      </c>
      <c r="AF17" s="74">
        <v>70.3</v>
      </c>
      <c r="AG17" s="74">
        <v>69.31</v>
      </c>
      <c r="AH17" s="74">
        <v>68.400000000000006</v>
      </c>
      <c r="AI17" s="74">
        <v>67.48</v>
      </c>
      <c r="AJ17" s="74">
        <v>66.790000000000006</v>
      </c>
      <c r="AK17" s="74">
        <v>66.17</v>
      </c>
      <c r="AL17" s="74">
        <v>65.67</v>
      </c>
      <c r="AM17" s="74">
        <v>65.31</v>
      </c>
      <c r="AN17" s="74">
        <v>65.099999999999994</v>
      </c>
      <c r="AP17" s="33">
        <f t="shared" si="15"/>
        <v>0.10694285714285716</v>
      </c>
      <c r="AQ17" s="33">
        <f t="shared" si="16"/>
        <v>0.73171428571428565</v>
      </c>
      <c r="AR17" s="428"/>
      <c r="AS17" s="316">
        <v>5</v>
      </c>
      <c r="AT17" s="33">
        <f t="shared" si="12"/>
        <v>0.62477142857142853</v>
      </c>
      <c r="AU17" s="33">
        <f t="shared" si="12"/>
        <v>0.57345714285714289</v>
      </c>
      <c r="AV17" s="33">
        <f t="shared" si="12"/>
        <v>0.50171428571428567</v>
      </c>
      <c r="AW17" s="33">
        <f t="shared" si="12"/>
        <v>0.43720000000000003</v>
      </c>
      <c r="AX17" s="33">
        <f t="shared" si="12"/>
        <v>0.38508571428571431</v>
      </c>
      <c r="AY17" s="33">
        <f t="shared" si="12"/>
        <v>0.33237142857142854</v>
      </c>
      <c r="AZ17" s="33">
        <f t="shared" si="12"/>
        <v>0.28025714285714287</v>
      </c>
      <c r="BA17" s="33">
        <f t="shared" si="12"/>
        <v>0.23388571428571425</v>
      </c>
      <c r="BB17" s="33">
        <f t="shared" si="12"/>
        <v>0.19337142857142858</v>
      </c>
      <c r="BC17" s="33">
        <f t="shared" si="12"/>
        <v>0.15711428571428571</v>
      </c>
      <c r="BD17" s="33">
        <f t="shared" si="12"/>
        <v>0.1337142857142857</v>
      </c>
      <c r="BE17" s="33">
        <f t="shared" si="12"/>
        <v>0.11677142857142854</v>
      </c>
      <c r="BF17" s="33">
        <f t="shared" si="12"/>
        <v>0.10437142857142857</v>
      </c>
      <c r="BG17" s="33">
        <f t="shared" si="12"/>
        <v>9.3914285714285686E-2</v>
      </c>
      <c r="BH17" s="33">
        <f t="shared" si="12"/>
        <v>8.548571428571429E-2</v>
      </c>
      <c r="BI17" s="33">
        <f t="shared" si="12"/>
        <v>7.7142857142857138E-2</v>
      </c>
      <c r="BJ17" s="33">
        <f t="shared" si="13"/>
        <v>6.9942857142857112E-2</v>
      </c>
      <c r="BK17" s="33">
        <f t="shared" si="13"/>
        <v>6.3171428571428573E-2</v>
      </c>
      <c r="BL17" s="33">
        <f t="shared" si="13"/>
        <v>5.7542857142857146E-2</v>
      </c>
      <c r="BM17" s="33">
        <f t="shared" si="13"/>
        <v>5.2657142857142833E-2</v>
      </c>
      <c r="BN17" s="33">
        <f t="shared" si="13"/>
        <v>4.6571428571428562E-2</v>
      </c>
      <c r="BO17" s="33">
        <f t="shared" si="13"/>
        <v>4.1914285714285716E-2</v>
      </c>
      <c r="BP17" s="33">
        <f t="shared" si="13"/>
        <v>3.7714285714285721E-2</v>
      </c>
      <c r="BQ17" s="33">
        <f t="shared" si="13"/>
        <v>3.3514285714285684E-2</v>
      </c>
      <c r="BR17" s="33">
        <f t="shared" si="13"/>
        <v>2.9914285714285713E-2</v>
      </c>
      <c r="BS17" s="33">
        <f t="shared" si="13"/>
        <v>2.6371428571428542E-2</v>
      </c>
      <c r="BT17" s="33">
        <f t="shared" si="13"/>
        <v>2.3171428571428569E-2</v>
      </c>
      <c r="BU17" s="33">
        <f t="shared" si="13"/>
        <v>1.9885714285714267E-2</v>
      </c>
      <c r="BV17" s="33">
        <f t="shared" si="13"/>
        <v>1.7057142857142854E-2</v>
      </c>
      <c r="BW17" s="33">
        <f t="shared" si="13"/>
        <v>1.4457142857142863E-2</v>
      </c>
      <c r="BX17" s="33">
        <f t="shared" si="13"/>
        <v>1.182857142857143E-2</v>
      </c>
      <c r="BY17" s="33">
        <f t="shared" si="13"/>
        <v>9.8571428571428647E-3</v>
      </c>
      <c r="BZ17" s="33">
        <f t="shared" si="14"/>
        <v>8.0857142857142811E-3</v>
      </c>
      <c r="CA17" s="33">
        <f t="shared" si="14"/>
        <v>6.6571428571428519E-3</v>
      </c>
      <c r="CB17" s="33">
        <f t="shared" si="14"/>
        <v>5.6285714285714255E-3</v>
      </c>
      <c r="CC17" s="33">
        <f t="shared" si="14"/>
        <v>5.0285714285714022E-3</v>
      </c>
    </row>
    <row r="18" spans="1:81" ht="15.35" customHeight="1" x14ac:dyDescent="0.3">
      <c r="A18" s="428" t="s">
        <v>93</v>
      </c>
      <c r="B18" s="316">
        <v>1</v>
      </c>
      <c r="C18" s="316">
        <v>25.83</v>
      </c>
      <c r="D18" s="322">
        <v>69.260000000000005</v>
      </c>
      <c r="E18" s="75">
        <v>272.14999999999998</v>
      </c>
      <c r="F18" s="75">
        <v>226.25</v>
      </c>
      <c r="G18" s="75">
        <v>201.18</v>
      </c>
      <c r="H18" s="75">
        <v>179.47</v>
      </c>
      <c r="I18" s="75">
        <v>162.54</v>
      </c>
      <c r="J18" s="75">
        <v>146.94999999999999</v>
      </c>
      <c r="K18" s="75">
        <v>132.86000000000001</v>
      </c>
      <c r="L18" s="75">
        <v>121.27</v>
      </c>
      <c r="M18" s="75">
        <v>114.41</v>
      </c>
      <c r="N18" s="75">
        <v>109.47</v>
      </c>
      <c r="O18" s="75">
        <v>105.94</v>
      </c>
      <c r="P18" s="75">
        <v>102.61</v>
      </c>
      <c r="Q18" s="75">
        <v>99.75</v>
      </c>
      <c r="R18" s="75">
        <v>97.15</v>
      </c>
      <c r="S18" s="75">
        <v>94.96</v>
      </c>
      <c r="T18" s="74">
        <v>92.44</v>
      </c>
      <c r="U18" s="74">
        <v>90</v>
      </c>
      <c r="V18" s="74">
        <v>87.77</v>
      </c>
      <c r="W18" s="74">
        <v>85.75</v>
      </c>
      <c r="X18" s="74">
        <v>83.75</v>
      </c>
      <c r="Y18" s="74">
        <v>81.55</v>
      </c>
      <c r="Z18" s="74">
        <v>79.91</v>
      </c>
      <c r="AA18" s="74">
        <v>78.19</v>
      </c>
      <c r="AB18" s="75">
        <v>76.790000000000006</v>
      </c>
      <c r="AC18" s="74">
        <v>75.510000000000005</v>
      </c>
      <c r="AD18" s="74">
        <v>74.42</v>
      </c>
      <c r="AE18" s="74">
        <v>73.48</v>
      </c>
      <c r="AF18" s="74">
        <v>72.48</v>
      </c>
      <c r="AG18" s="74">
        <v>71.680000000000007</v>
      </c>
      <c r="AH18" s="74">
        <v>71.099999999999994</v>
      </c>
      <c r="AI18" s="74">
        <v>70.7</v>
      </c>
      <c r="AJ18" s="74">
        <v>70.62</v>
      </c>
      <c r="AK18" s="74">
        <v>70.61</v>
      </c>
      <c r="AL18" s="74">
        <v>70.62</v>
      </c>
      <c r="AM18" s="74">
        <v>70.59</v>
      </c>
      <c r="AN18" s="74">
        <v>70.58</v>
      </c>
      <c r="AP18" s="33">
        <f t="shared" si="15"/>
        <v>0.1240857142857143</v>
      </c>
      <c r="AQ18" s="33">
        <f t="shared" si="16"/>
        <v>0.7037714285714286</v>
      </c>
      <c r="AR18" s="428" t="s">
        <v>93</v>
      </c>
      <c r="AS18" s="316">
        <v>1</v>
      </c>
      <c r="AT18" s="33">
        <f t="shared" si="12"/>
        <v>0.57968571428571425</v>
      </c>
      <c r="AU18" s="33">
        <f t="shared" si="12"/>
        <v>0.44854285714285719</v>
      </c>
      <c r="AV18" s="33">
        <f t="shared" si="12"/>
        <v>0.37691428571428576</v>
      </c>
      <c r="AW18" s="33">
        <f t="shared" si="12"/>
        <v>0.31488571428571427</v>
      </c>
      <c r="AX18" s="33">
        <f t="shared" si="12"/>
        <v>0.2665142857142857</v>
      </c>
      <c r="AY18" s="33">
        <f t="shared" si="12"/>
        <v>0.22197142857142851</v>
      </c>
      <c r="AZ18" s="33">
        <f t="shared" si="12"/>
        <v>0.18171428571428574</v>
      </c>
      <c r="BA18" s="33">
        <f t="shared" si="12"/>
        <v>0.14859999999999998</v>
      </c>
      <c r="BB18" s="33">
        <f t="shared" si="12"/>
        <v>0.12899999999999998</v>
      </c>
      <c r="BC18" s="33">
        <f t="shared" si="12"/>
        <v>0.11488571428571427</v>
      </c>
      <c r="BD18" s="33">
        <f t="shared" si="12"/>
        <v>0.10479999999999998</v>
      </c>
      <c r="BE18" s="33">
        <f t="shared" si="12"/>
        <v>9.5285714285714265E-2</v>
      </c>
      <c r="BF18" s="33">
        <f t="shared" si="12"/>
        <v>8.71142857142857E-2</v>
      </c>
      <c r="BG18" s="33">
        <f t="shared" si="12"/>
        <v>7.968571428571429E-2</v>
      </c>
      <c r="BH18" s="33">
        <f t="shared" si="12"/>
        <v>7.3428571428571399E-2</v>
      </c>
      <c r="BI18" s="33">
        <f t="shared" si="12"/>
        <v>6.6228571428571401E-2</v>
      </c>
      <c r="BJ18" s="33">
        <f t="shared" si="13"/>
        <v>5.9257142857142842E-2</v>
      </c>
      <c r="BK18" s="33">
        <f t="shared" si="13"/>
        <v>5.2885714285714258E-2</v>
      </c>
      <c r="BL18" s="33">
        <f t="shared" si="13"/>
        <v>4.7114285714285699E-2</v>
      </c>
      <c r="BM18" s="33">
        <f t="shared" si="13"/>
        <v>4.1399999999999985E-2</v>
      </c>
      <c r="BN18" s="33">
        <f t="shared" si="13"/>
        <v>3.5114285714285688E-2</v>
      </c>
      <c r="BO18" s="33">
        <f t="shared" si="13"/>
        <v>3.0428571428571406E-2</v>
      </c>
      <c r="BP18" s="33">
        <f t="shared" si="13"/>
        <v>2.5514285714285694E-2</v>
      </c>
      <c r="BQ18" s="33">
        <f t="shared" si="13"/>
        <v>2.1514285714285718E-2</v>
      </c>
      <c r="BR18" s="33">
        <f t="shared" si="13"/>
        <v>1.7857142857142856E-2</v>
      </c>
      <c r="BS18" s="33">
        <f t="shared" si="13"/>
        <v>1.4742857142857134E-2</v>
      </c>
      <c r="BT18" s="33">
        <f t="shared" si="13"/>
        <v>1.2057142857142853E-2</v>
      </c>
      <c r="BU18" s="33">
        <f t="shared" si="13"/>
        <v>9.1999999999999964E-3</v>
      </c>
      <c r="BV18" s="33">
        <f t="shared" si="13"/>
        <v>6.9142857142857192E-3</v>
      </c>
      <c r="BW18" s="33">
        <f t="shared" si="13"/>
        <v>5.2571428571428266E-3</v>
      </c>
      <c r="BX18" s="33">
        <f t="shared" si="13"/>
        <v>4.1142857142857075E-3</v>
      </c>
      <c r="BY18" s="33">
        <f t="shared" si="13"/>
        <v>3.885714285714284E-3</v>
      </c>
      <c r="BZ18" s="33">
        <f t="shared" si="14"/>
        <v>3.8571428571428411E-3</v>
      </c>
      <c r="CA18" s="33">
        <f t="shared" si="14"/>
        <v>3.885714285714284E-3</v>
      </c>
      <c r="CB18" s="33">
        <f t="shared" si="14"/>
        <v>3.7999999999999952E-3</v>
      </c>
      <c r="CC18" s="33">
        <f t="shared" si="14"/>
        <v>3.7714285714285519E-3</v>
      </c>
    </row>
    <row r="19" spans="1:81" x14ac:dyDescent="0.3">
      <c r="A19" s="428"/>
      <c r="B19" s="316">
        <v>2</v>
      </c>
      <c r="C19" s="316">
        <v>25.84</v>
      </c>
      <c r="D19" s="322">
        <v>68.510000000000005</v>
      </c>
      <c r="E19" s="75">
        <v>309</v>
      </c>
      <c r="F19" s="75">
        <v>227.14</v>
      </c>
      <c r="G19" s="75">
        <v>202.03</v>
      </c>
      <c r="H19" s="75">
        <v>179.6</v>
      </c>
      <c r="I19" s="75">
        <v>162.94999999999999</v>
      </c>
      <c r="J19" s="75">
        <v>147.79</v>
      </c>
      <c r="K19" s="75">
        <v>134.08000000000001</v>
      </c>
      <c r="L19" s="75">
        <v>122.46</v>
      </c>
      <c r="M19" s="75">
        <v>115.18</v>
      </c>
      <c r="N19" s="75">
        <v>110.53</v>
      </c>
      <c r="O19" s="75">
        <v>107.12</v>
      </c>
      <c r="P19" s="75">
        <v>103.92</v>
      </c>
      <c r="Q19" s="75">
        <v>101.16</v>
      </c>
      <c r="R19" s="75">
        <v>98.59</v>
      </c>
      <c r="S19" s="75">
        <v>96.39</v>
      </c>
      <c r="T19" s="74">
        <v>93.93</v>
      </c>
      <c r="U19" s="74">
        <v>91.51</v>
      </c>
      <c r="V19" s="74">
        <v>89.4</v>
      </c>
      <c r="W19" s="74">
        <v>87.35</v>
      </c>
      <c r="X19" s="74">
        <v>85.44</v>
      </c>
      <c r="Y19" s="74">
        <v>83.23</v>
      </c>
      <c r="Z19" s="74">
        <v>81.489999999999995</v>
      </c>
      <c r="AA19" s="74">
        <v>79.56</v>
      </c>
      <c r="AB19" s="75">
        <v>78.040000000000006</v>
      </c>
      <c r="AC19" s="74">
        <v>76.680000000000007</v>
      </c>
      <c r="AD19" s="74">
        <v>75.459999999999994</v>
      </c>
      <c r="AE19" s="74">
        <v>74.37</v>
      </c>
      <c r="AF19" s="74">
        <v>73.3</v>
      </c>
      <c r="AG19" s="74">
        <v>72.39</v>
      </c>
      <c r="AH19" s="74">
        <v>71.569999999999993</v>
      </c>
      <c r="AI19" s="74">
        <v>70.790000000000006</v>
      </c>
      <c r="AJ19" s="74">
        <v>70.27</v>
      </c>
      <c r="AK19" s="74">
        <v>69.98</v>
      </c>
      <c r="AL19" s="74">
        <v>69.95</v>
      </c>
      <c r="AM19" s="74">
        <v>69.900000000000006</v>
      </c>
      <c r="AN19" s="74">
        <v>69.88</v>
      </c>
      <c r="AP19" s="33">
        <f t="shared" si="15"/>
        <v>0.12191428571428573</v>
      </c>
      <c r="AQ19" s="33">
        <f t="shared" si="16"/>
        <v>0.80902857142857154</v>
      </c>
      <c r="AR19" s="428"/>
      <c r="AS19" s="316">
        <v>2</v>
      </c>
      <c r="AT19" s="33">
        <f t="shared" si="12"/>
        <v>0.68711428571428579</v>
      </c>
      <c r="AU19" s="33">
        <f t="shared" si="12"/>
        <v>0.45322857142857143</v>
      </c>
      <c r="AV19" s="33">
        <f t="shared" si="12"/>
        <v>0.38148571428571426</v>
      </c>
      <c r="AW19" s="33">
        <f t="shared" si="12"/>
        <v>0.31739999999999996</v>
      </c>
      <c r="AX19" s="33">
        <f t="shared" si="12"/>
        <v>0.26982857142857136</v>
      </c>
      <c r="AY19" s="33">
        <f t="shared" si="12"/>
        <v>0.22651428571428567</v>
      </c>
      <c r="AZ19" s="33">
        <f t="shared" si="12"/>
        <v>0.18734285714285717</v>
      </c>
      <c r="BA19" s="33">
        <f t="shared" si="12"/>
        <v>0.15414285714285711</v>
      </c>
      <c r="BB19" s="33">
        <f t="shared" si="12"/>
        <v>0.13334285714285715</v>
      </c>
      <c r="BC19" s="33">
        <f t="shared" si="12"/>
        <v>0.12005714285714285</v>
      </c>
      <c r="BD19" s="33">
        <f t="shared" si="12"/>
        <v>0.11031428571428571</v>
      </c>
      <c r="BE19" s="33">
        <f t="shared" si="12"/>
        <v>0.10117142857142856</v>
      </c>
      <c r="BF19" s="33">
        <f t="shared" si="12"/>
        <v>9.3285714285714263E-2</v>
      </c>
      <c r="BG19" s="33">
        <f t="shared" si="12"/>
        <v>8.594285714285714E-2</v>
      </c>
      <c r="BH19" s="33">
        <f t="shared" si="12"/>
        <v>7.9657142857142843E-2</v>
      </c>
      <c r="BI19" s="33">
        <f t="shared" si="12"/>
        <v>7.2628571428571431E-2</v>
      </c>
      <c r="BJ19" s="33">
        <f t="shared" si="13"/>
        <v>6.5714285714285711E-2</v>
      </c>
      <c r="BK19" s="33">
        <f t="shared" si="13"/>
        <v>5.9685714285714286E-2</v>
      </c>
      <c r="BL19" s="33">
        <f t="shared" si="13"/>
        <v>5.3828571428571399E-2</v>
      </c>
      <c r="BM19" s="33">
        <f t="shared" si="13"/>
        <v>4.8371428571428551E-2</v>
      </c>
      <c r="BN19" s="33">
        <f t="shared" si="13"/>
        <v>4.2057142857142855E-2</v>
      </c>
      <c r="BO19" s="33">
        <f t="shared" si="13"/>
        <v>3.7085714285714257E-2</v>
      </c>
      <c r="BP19" s="33">
        <f t="shared" si="13"/>
        <v>3.1571428571428563E-2</v>
      </c>
      <c r="BQ19" s="33">
        <f t="shared" si="13"/>
        <v>2.7228571428571432E-2</v>
      </c>
      <c r="BR19" s="33">
        <f t="shared" si="13"/>
        <v>2.3342857142857148E-2</v>
      </c>
      <c r="BS19" s="33">
        <f t="shared" si="13"/>
        <v>1.9857142857142823E-2</v>
      </c>
      <c r="BT19" s="33">
        <f t="shared" si="13"/>
        <v>1.6742857142857143E-2</v>
      </c>
      <c r="BU19" s="33">
        <f t="shared" si="13"/>
        <v>1.3685714285714263E-2</v>
      </c>
      <c r="BV19" s="33">
        <f t="shared" si="13"/>
        <v>1.1085714285714273E-2</v>
      </c>
      <c r="BW19" s="33">
        <f t="shared" si="13"/>
        <v>8.7428571428571095E-3</v>
      </c>
      <c r="BX19" s="33">
        <f t="shared" si="13"/>
        <v>6.5142857142857172E-3</v>
      </c>
      <c r="BY19" s="33">
        <f t="shared" si="13"/>
        <v>5.0285714285714022E-3</v>
      </c>
      <c r="BZ19" s="33">
        <f t="shared" si="14"/>
        <v>4.1999999999999971E-3</v>
      </c>
      <c r="CA19" s="33">
        <f t="shared" si="14"/>
        <v>4.1142857142857075E-3</v>
      </c>
      <c r="CB19" s="33">
        <f t="shared" si="14"/>
        <v>3.9714285714285728E-3</v>
      </c>
      <c r="CC19" s="33">
        <f t="shared" si="14"/>
        <v>3.914285714285687E-3</v>
      </c>
    </row>
    <row r="20" spans="1:81" x14ac:dyDescent="0.3">
      <c r="A20" s="428"/>
      <c r="B20" s="316">
        <v>3</v>
      </c>
      <c r="C20" s="316">
        <v>25.87</v>
      </c>
      <c r="D20" s="322">
        <v>74.44</v>
      </c>
      <c r="E20" s="75">
        <v>289.12</v>
      </c>
      <c r="F20" s="75">
        <v>255.13</v>
      </c>
      <c r="G20" s="75">
        <v>230.26</v>
      </c>
      <c r="H20" s="75">
        <v>207.64</v>
      </c>
      <c r="I20" s="75">
        <v>189.83</v>
      </c>
      <c r="J20" s="75">
        <v>172.81</v>
      </c>
      <c r="K20" s="75">
        <v>156.94999999999999</v>
      </c>
      <c r="L20" s="75">
        <v>144.6</v>
      </c>
      <c r="M20" s="75">
        <v>133.32</v>
      </c>
      <c r="N20" s="75">
        <v>123.61</v>
      </c>
      <c r="O20" s="75">
        <v>117.74</v>
      </c>
      <c r="P20" s="75">
        <v>113.22</v>
      </c>
      <c r="Q20" s="75">
        <v>109.67</v>
      </c>
      <c r="R20" s="75">
        <v>106.56</v>
      </c>
      <c r="S20" s="75">
        <v>103.87</v>
      </c>
      <c r="T20" s="74">
        <v>101.15</v>
      </c>
      <c r="U20" s="74">
        <v>98.57</v>
      </c>
      <c r="V20" s="74">
        <v>96.52</v>
      </c>
      <c r="W20" s="74">
        <v>94.45</v>
      </c>
      <c r="X20" s="74">
        <v>92.31</v>
      </c>
      <c r="Y20" s="74">
        <v>90.14</v>
      </c>
      <c r="Z20" s="74">
        <v>88.46</v>
      </c>
      <c r="AA20" s="74">
        <v>86.76</v>
      </c>
      <c r="AB20" s="75">
        <v>85.28</v>
      </c>
      <c r="AC20" s="74">
        <v>83.93</v>
      </c>
      <c r="AD20" s="74">
        <v>82.75</v>
      </c>
      <c r="AE20" s="74">
        <v>81.56</v>
      </c>
      <c r="AF20" s="74">
        <v>80.45</v>
      </c>
      <c r="AG20" s="74">
        <v>79.44</v>
      </c>
      <c r="AH20" s="74">
        <v>78.61</v>
      </c>
      <c r="AI20" s="74">
        <v>77.819999999999993</v>
      </c>
      <c r="AJ20" s="74">
        <v>77.16</v>
      </c>
      <c r="AK20" s="74">
        <v>76.7</v>
      </c>
      <c r="AL20" s="74">
        <v>76.260000000000005</v>
      </c>
      <c r="AM20" s="74">
        <v>75.97</v>
      </c>
      <c r="AN20" s="74">
        <v>75.95</v>
      </c>
      <c r="AP20" s="33">
        <f t="shared" si="15"/>
        <v>0.13877142857142855</v>
      </c>
      <c r="AQ20" s="33">
        <f t="shared" si="16"/>
        <v>0.75214285714285711</v>
      </c>
      <c r="AR20" s="428"/>
      <c r="AS20" s="316">
        <v>3</v>
      </c>
      <c r="AT20" s="33">
        <f t="shared" si="12"/>
        <v>0.61337142857142857</v>
      </c>
      <c r="AU20" s="33">
        <f t="shared" si="12"/>
        <v>0.51625714285714286</v>
      </c>
      <c r="AV20" s="33">
        <f t="shared" si="12"/>
        <v>0.44519999999999998</v>
      </c>
      <c r="AW20" s="33">
        <f t="shared" si="12"/>
        <v>0.38057142857142856</v>
      </c>
      <c r="AX20" s="33">
        <f t="shared" si="12"/>
        <v>0.3296857142857143</v>
      </c>
      <c r="AY20" s="33">
        <f t="shared" si="12"/>
        <v>0.28105714285714289</v>
      </c>
      <c r="AZ20" s="33">
        <f t="shared" si="12"/>
        <v>0.23574285714285712</v>
      </c>
      <c r="BA20" s="33">
        <f t="shared" si="12"/>
        <v>0.20045714285714283</v>
      </c>
      <c r="BB20" s="33">
        <f t="shared" si="12"/>
        <v>0.16822857142857142</v>
      </c>
      <c r="BC20" s="33">
        <f t="shared" si="12"/>
        <v>0.1404857142857143</v>
      </c>
      <c r="BD20" s="33">
        <f t="shared" si="12"/>
        <v>0.12371428571428571</v>
      </c>
      <c r="BE20" s="33">
        <f t="shared" si="12"/>
        <v>0.11080000000000001</v>
      </c>
      <c r="BF20" s="33">
        <f t="shared" si="12"/>
        <v>0.10065714285714286</v>
      </c>
      <c r="BG20" s="33">
        <f t="shared" si="12"/>
        <v>9.1771428571428587E-2</v>
      </c>
      <c r="BH20" s="33">
        <f t="shared" si="12"/>
        <v>8.4085714285714305E-2</v>
      </c>
      <c r="BI20" s="33">
        <f t="shared" si="12"/>
        <v>7.6314285714285737E-2</v>
      </c>
      <c r="BJ20" s="33">
        <f t="shared" si="13"/>
        <v>6.8942857142857125E-2</v>
      </c>
      <c r="BK20" s="33">
        <f t="shared" si="13"/>
        <v>6.3085714285714287E-2</v>
      </c>
      <c r="BL20" s="33">
        <f t="shared" si="13"/>
        <v>5.7171428571428588E-2</v>
      </c>
      <c r="BM20" s="33">
        <f t="shared" si="13"/>
        <v>5.105714285714287E-2</v>
      </c>
      <c r="BN20" s="33">
        <f t="shared" si="13"/>
        <v>4.4857142857142866E-2</v>
      </c>
      <c r="BO20" s="33">
        <f t="shared" si="13"/>
        <v>4.0057142857142847E-2</v>
      </c>
      <c r="BP20" s="33">
        <f t="shared" si="13"/>
        <v>3.5200000000000023E-2</v>
      </c>
      <c r="BQ20" s="33">
        <f t="shared" si="13"/>
        <v>3.097142857142858E-2</v>
      </c>
      <c r="BR20" s="33">
        <f t="shared" si="13"/>
        <v>2.711428571428574E-2</v>
      </c>
      <c r="BS20" s="33">
        <f t="shared" si="13"/>
        <v>2.3742857142857149E-2</v>
      </c>
      <c r="BT20" s="33">
        <f t="shared" si="13"/>
        <v>2.0342857142857156E-2</v>
      </c>
      <c r="BU20" s="33">
        <f t="shared" si="13"/>
        <v>1.7171428571428587E-2</v>
      </c>
      <c r="BV20" s="33">
        <f t="shared" si="13"/>
        <v>1.4285714285714285E-2</v>
      </c>
      <c r="BW20" s="33">
        <f t="shared" si="13"/>
        <v>1.1914285714285719E-2</v>
      </c>
      <c r="BX20" s="33">
        <f t="shared" si="13"/>
        <v>9.6571428571428433E-3</v>
      </c>
      <c r="BY20" s="33">
        <f t="shared" si="13"/>
        <v>7.771428571428568E-3</v>
      </c>
      <c r="BZ20" s="33">
        <f t="shared" si="14"/>
        <v>6.4571428571428714E-3</v>
      </c>
      <c r="CA20" s="33">
        <f t="shared" si="14"/>
        <v>5.2000000000000214E-3</v>
      </c>
      <c r="CB20" s="33">
        <f t="shared" si="14"/>
        <v>4.3714285714285747E-3</v>
      </c>
      <c r="CC20" s="33">
        <f t="shared" si="14"/>
        <v>4.3142857142857288E-3</v>
      </c>
    </row>
    <row r="21" spans="1:81" x14ac:dyDescent="0.3">
      <c r="A21" s="428"/>
      <c r="B21" s="316">
        <v>4</v>
      </c>
      <c r="C21" s="316">
        <v>25.89</v>
      </c>
      <c r="D21" s="322">
        <v>72.040000000000006</v>
      </c>
      <c r="E21" s="75">
        <v>289.89</v>
      </c>
      <c r="F21" s="75">
        <v>237.11</v>
      </c>
      <c r="G21" s="75">
        <v>212.43</v>
      </c>
      <c r="H21" s="75">
        <v>192.01</v>
      </c>
      <c r="I21" s="75">
        <v>174.61</v>
      </c>
      <c r="J21" s="75">
        <v>154.65</v>
      </c>
      <c r="K21" s="75">
        <v>139.88</v>
      </c>
      <c r="L21" s="75">
        <v>127.67</v>
      </c>
      <c r="M21" s="75">
        <v>119.02</v>
      </c>
      <c r="N21" s="75">
        <v>113.58</v>
      </c>
      <c r="O21" s="75">
        <v>109.69</v>
      </c>
      <c r="P21" s="75">
        <v>106.16</v>
      </c>
      <c r="Q21" s="75">
        <v>103.06</v>
      </c>
      <c r="R21" s="75">
        <v>100.24</v>
      </c>
      <c r="S21" s="75">
        <v>97.76</v>
      </c>
      <c r="T21" s="74">
        <v>94.75</v>
      </c>
      <c r="U21" s="74">
        <v>92.07</v>
      </c>
      <c r="V21" s="74">
        <v>89.55</v>
      </c>
      <c r="W21" s="74">
        <v>87.45</v>
      </c>
      <c r="X21" s="74">
        <v>85.5</v>
      </c>
      <c r="Y21" s="74">
        <v>83.28</v>
      </c>
      <c r="Z21" s="74">
        <v>81.489999999999995</v>
      </c>
      <c r="AA21" s="74">
        <v>79.92</v>
      </c>
      <c r="AB21" s="75">
        <v>78.56</v>
      </c>
      <c r="AC21" s="74">
        <v>77.38</v>
      </c>
      <c r="AD21" s="74">
        <v>76.34</v>
      </c>
      <c r="AE21" s="74">
        <v>75.489999999999995</v>
      </c>
      <c r="AF21" s="74">
        <v>74.52</v>
      </c>
      <c r="AG21" s="74">
        <v>73.87</v>
      </c>
      <c r="AH21" s="74">
        <v>73.59</v>
      </c>
      <c r="AI21" s="74">
        <v>73.52</v>
      </c>
      <c r="AJ21" s="74">
        <v>73.510000000000005</v>
      </c>
      <c r="AK21" s="74">
        <v>73.510000000000005</v>
      </c>
      <c r="AL21" s="74">
        <v>73.510000000000005</v>
      </c>
      <c r="AM21" s="74">
        <v>73.47</v>
      </c>
      <c r="AN21" s="74">
        <v>73.430000000000007</v>
      </c>
      <c r="AP21" s="33">
        <f t="shared" si="15"/>
        <v>0.13185714285714287</v>
      </c>
      <c r="AQ21" s="33">
        <f t="shared" si="16"/>
        <v>0.75428571428571434</v>
      </c>
      <c r="AR21" s="428"/>
      <c r="AS21" s="316">
        <v>4</v>
      </c>
      <c r="AT21" s="33">
        <f t="shared" si="12"/>
        <v>0.62242857142857133</v>
      </c>
      <c r="AU21" s="33">
        <f t="shared" si="12"/>
        <v>0.4716285714285714</v>
      </c>
      <c r="AV21" s="33">
        <f t="shared" si="12"/>
        <v>0.4011142857142857</v>
      </c>
      <c r="AW21" s="33">
        <f t="shared" si="12"/>
        <v>0.3427714285714285</v>
      </c>
      <c r="AX21" s="33">
        <f t="shared" si="12"/>
        <v>0.2930571428571429</v>
      </c>
      <c r="AY21" s="33">
        <f t="shared" si="12"/>
        <v>0.23602857142857142</v>
      </c>
      <c r="AZ21" s="33">
        <f t="shared" si="12"/>
        <v>0.19382857142857141</v>
      </c>
      <c r="BA21" s="33">
        <f t="shared" si="12"/>
        <v>0.15894285714285714</v>
      </c>
      <c r="BB21" s="33">
        <f t="shared" si="12"/>
        <v>0.13422857142857139</v>
      </c>
      <c r="BC21" s="33">
        <f t="shared" si="12"/>
        <v>0.11868571428571427</v>
      </c>
      <c r="BD21" s="33">
        <f t="shared" si="12"/>
        <v>0.10757142857142855</v>
      </c>
      <c r="BE21" s="33">
        <f t="shared" si="12"/>
        <v>9.7485714285714259E-2</v>
      </c>
      <c r="BF21" s="33">
        <f t="shared" si="12"/>
        <v>8.8628571428571418E-2</v>
      </c>
      <c r="BG21" s="33">
        <f t="shared" si="12"/>
        <v>8.0571428571428544E-2</v>
      </c>
      <c r="BH21" s="33">
        <f t="shared" si="12"/>
        <v>7.3485714285714279E-2</v>
      </c>
      <c r="BI21" s="33">
        <f t="shared" si="12"/>
        <v>6.4885714285714269E-2</v>
      </c>
      <c r="BJ21" s="33">
        <f t="shared" si="13"/>
        <v>5.7228571428571393E-2</v>
      </c>
      <c r="BK21" s="33">
        <f t="shared" si="13"/>
        <v>5.0028571428571401E-2</v>
      </c>
      <c r="BL21" s="33">
        <f t="shared" si="13"/>
        <v>4.4028571428571417E-2</v>
      </c>
      <c r="BM21" s="33">
        <f t="shared" si="13"/>
        <v>3.8457142857142843E-2</v>
      </c>
      <c r="BN21" s="33">
        <f t="shared" si="13"/>
        <v>3.2114285714285699E-2</v>
      </c>
      <c r="BO21" s="33">
        <f t="shared" si="13"/>
        <v>2.6999999999999968E-2</v>
      </c>
      <c r="BP21" s="33">
        <f t="shared" si="13"/>
        <v>2.2514285714285702E-2</v>
      </c>
      <c r="BQ21" s="33">
        <f t="shared" si="13"/>
        <v>1.8628571428571418E-2</v>
      </c>
      <c r="BR21" s="33">
        <f t="shared" si="13"/>
        <v>1.5257142857142827E-2</v>
      </c>
      <c r="BS21" s="33">
        <f t="shared" si="13"/>
        <v>1.2285714285714278E-2</v>
      </c>
      <c r="BT21" s="33">
        <f t="shared" si="13"/>
        <v>9.8571428571428248E-3</v>
      </c>
      <c r="BU21" s="33">
        <f t="shared" si="13"/>
        <v>7.0857142857142568E-3</v>
      </c>
      <c r="BV21" s="33">
        <f t="shared" si="13"/>
        <v>5.2285714285714236E-3</v>
      </c>
      <c r="BW21" s="33">
        <f t="shared" si="13"/>
        <v>4.4285714285714206E-3</v>
      </c>
      <c r="BX21" s="33">
        <f t="shared" si="13"/>
        <v>4.2285714285713993E-3</v>
      </c>
      <c r="BY21" s="33">
        <f t="shared" si="13"/>
        <v>4.1999999999999971E-3</v>
      </c>
      <c r="BZ21" s="33">
        <f t="shared" si="14"/>
        <v>4.1999999999999971E-3</v>
      </c>
      <c r="CA21" s="33">
        <f t="shared" si="14"/>
        <v>4.1999999999999971E-3</v>
      </c>
      <c r="CB21" s="33">
        <f t="shared" si="14"/>
        <v>4.0857142857142646E-3</v>
      </c>
      <c r="CC21" s="33">
        <f t="shared" si="14"/>
        <v>3.9714285714285728E-3</v>
      </c>
    </row>
    <row r="22" spans="1:81" x14ac:dyDescent="0.3">
      <c r="A22" s="428"/>
      <c r="B22" s="316">
        <v>5</v>
      </c>
      <c r="C22" s="316">
        <v>25.92</v>
      </c>
      <c r="D22" s="322">
        <v>78.94</v>
      </c>
      <c r="E22" s="75">
        <v>297.55</v>
      </c>
      <c r="F22" s="75">
        <v>261.52999999999997</v>
      </c>
      <c r="G22" s="75">
        <v>236.64</v>
      </c>
      <c r="H22" s="75">
        <v>216</v>
      </c>
      <c r="I22" s="75">
        <v>198.69</v>
      </c>
      <c r="J22" s="75">
        <v>182.72</v>
      </c>
      <c r="K22" s="75">
        <v>167.85</v>
      </c>
      <c r="L22" s="75">
        <v>151.94</v>
      </c>
      <c r="M22" s="75">
        <v>141.19999999999999</v>
      </c>
      <c r="N22" s="75">
        <v>131.02000000000001</v>
      </c>
      <c r="O22" s="75">
        <v>124.35</v>
      </c>
      <c r="P22" s="75">
        <v>119.42</v>
      </c>
      <c r="Q22" s="75">
        <v>115.67</v>
      </c>
      <c r="R22" s="75">
        <v>112.46</v>
      </c>
      <c r="S22" s="75">
        <v>109.77</v>
      </c>
      <c r="T22" s="74">
        <v>106.63</v>
      </c>
      <c r="U22" s="74">
        <v>103.71</v>
      </c>
      <c r="V22" s="74">
        <v>101.04</v>
      </c>
      <c r="W22" s="74">
        <v>98.66</v>
      </c>
      <c r="X22" s="74">
        <v>96.38</v>
      </c>
      <c r="Y22" s="74">
        <v>94.04</v>
      </c>
      <c r="Z22" s="74">
        <v>92.3</v>
      </c>
      <c r="AA22" s="74">
        <v>90.49</v>
      </c>
      <c r="AB22" s="75">
        <v>88.97</v>
      </c>
      <c r="AC22" s="74">
        <v>87.58</v>
      </c>
      <c r="AD22" s="74">
        <v>86.37</v>
      </c>
      <c r="AE22" s="74">
        <v>85.26</v>
      </c>
      <c r="AF22" s="74">
        <v>84.02</v>
      </c>
      <c r="AG22" s="74">
        <v>83.06</v>
      </c>
      <c r="AH22" s="74">
        <v>82.23</v>
      </c>
      <c r="AI22" s="74">
        <v>81.48</v>
      </c>
      <c r="AJ22" s="74">
        <v>81.010000000000005</v>
      </c>
      <c r="AK22" s="74">
        <v>80.72</v>
      </c>
      <c r="AL22" s="74">
        <v>80.67</v>
      </c>
      <c r="AM22" s="74">
        <v>80.61</v>
      </c>
      <c r="AN22" s="74">
        <v>80.58</v>
      </c>
      <c r="AP22" s="33">
        <f t="shared" si="15"/>
        <v>0.15148571428571428</v>
      </c>
      <c r="AQ22" s="33">
        <f t="shared" si="16"/>
        <v>0.77608571428571427</v>
      </c>
      <c r="AR22" s="428"/>
      <c r="AS22" s="316">
        <v>5</v>
      </c>
      <c r="AT22" s="33">
        <f t="shared" si="12"/>
        <v>0.62460000000000004</v>
      </c>
      <c r="AU22" s="33">
        <f t="shared" si="12"/>
        <v>0.5216857142857142</v>
      </c>
      <c r="AV22" s="33">
        <f t="shared" si="12"/>
        <v>0.45057142857142851</v>
      </c>
      <c r="AW22" s="33">
        <f t="shared" si="12"/>
        <v>0.3916</v>
      </c>
      <c r="AX22" s="33">
        <f t="shared" si="12"/>
        <v>0.34214285714285714</v>
      </c>
      <c r="AY22" s="33">
        <f t="shared" si="12"/>
        <v>0.29651428571428573</v>
      </c>
      <c r="AZ22" s="33">
        <f t="shared" si="12"/>
        <v>0.25402857142857144</v>
      </c>
      <c r="BA22" s="33">
        <f t="shared" si="12"/>
        <v>0.20857142857142857</v>
      </c>
      <c r="BB22" s="33">
        <f t="shared" si="12"/>
        <v>0.17788571428571426</v>
      </c>
      <c r="BC22" s="33">
        <f t="shared" si="12"/>
        <v>0.14880000000000004</v>
      </c>
      <c r="BD22" s="33">
        <f t="shared" si="12"/>
        <v>0.12974285714285713</v>
      </c>
      <c r="BE22" s="33">
        <f t="shared" si="12"/>
        <v>0.11565714285714288</v>
      </c>
      <c r="BF22" s="33">
        <f t="shared" si="12"/>
        <v>0.10494285714285716</v>
      </c>
      <c r="BG22" s="33">
        <f t="shared" si="12"/>
        <v>9.5771428571428563E-2</v>
      </c>
      <c r="BH22" s="33">
        <f t="shared" si="12"/>
        <v>8.8085714285714281E-2</v>
      </c>
      <c r="BI22" s="33">
        <f t="shared" si="12"/>
        <v>7.9114285714285706E-2</v>
      </c>
      <c r="BJ22" s="33">
        <f t="shared" si="13"/>
        <v>7.0771428571428555E-2</v>
      </c>
      <c r="BK22" s="33">
        <f t="shared" si="13"/>
        <v>6.3142857142857167E-2</v>
      </c>
      <c r="BL22" s="33">
        <f t="shared" si="13"/>
        <v>5.6342857142857139E-2</v>
      </c>
      <c r="BM22" s="33">
        <f t="shared" si="13"/>
        <v>4.9828571428571423E-2</v>
      </c>
      <c r="BN22" s="33">
        <f t="shared" si="13"/>
        <v>4.314285714285717E-2</v>
      </c>
      <c r="BO22" s="33">
        <f t="shared" si="13"/>
        <v>3.8171428571428571E-2</v>
      </c>
      <c r="BP22" s="33">
        <f t="shared" si="13"/>
        <v>3.2999999999999995E-2</v>
      </c>
      <c r="BQ22" s="33">
        <f t="shared" si="13"/>
        <v>2.865714285714286E-2</v>
      </c>
      <c r="BR22" s="33">
        <f t="shared" si="13"/>
        <v>2.4685714285714287E-2</v>
      </c>
      <c r="BS22" s="33">
        <f t="shared" si="13"/>
        <v>2.1228571428571447E-2</v>
      </c>
      <c r="BT22" s="33">
        <f t="shared" si="13"/>
        <v>1.8057142857142879E-2</v>
      </c>
      <c r="BU22" s="33">
        <f t="shared" si="13"/>
        <v>1.4514285714285709E-2</v>
      </c>
      <c r="BV22" s="33">
        <f t="shared" si="13"/>
        <v>1.1771428571428584E-2</v>
      </c>
      <c r="BW22" s="33">
        <f t="shared" si="13"/>
        <v>9.4000000000000177E-3</v>
      </c>
      <c r="BX22" s="33">
        <f t="shared" si="13"/>
        <v>7.2571428571428752E-3</v>
      </c>
      <c r="BY22" s="33">
        <f t="shared" si="13"/>
        <v>5.9142857142857356E-3</v>
      </c>
      <c r="BZ22" s="33">
        <f t="shared" si="14"/>
        <v>5.0857142857142889E-3</v>
      </c>
      <c r="CA22" s="33">
        <f t="shared" si="14"/>
        <v>4.9428571428571542E-3</v>
      </c>
      <c r="CB22" s="33">
        <f t="shared" si="14"/>
        <v>4.7714285714285766E-3</v>
      </c>
      <c r="CC22" s="33">
        <f t="shared" si="14"/>
        <v>4.685714285714287E-3</v>
      </c>
    </row>
    <row r="23" spans="1:81" ht="15.35" customHeight="1" x14ac:dyDescent="0.3">
      <c r="A23" s="428" t="s">
        <v>94</v>
      </c>
      <c r="B23" s="316">
        <v>1</v>
      </c>
      <c r="C23" s="316">
        <v>25.87</v>
      </c>
      <c r="D23" s="74">
        <v>77.88</v>
      </c>
      <c r="E23" s="75">
        <v>292.52999999999997</v>
      </c>
      <c r="F23" s="75">
        <v>236.66</v>
      </c>
      <c r="G23" s="75">
        <v>215.91</v>
      </c>
      <c r="H23" s="75">
        <v>196.5</v>
      </c>
      <c r="I23" s="75">
        <v>179.51</v>
      </c>
      <c r="J23" s="75">
        <v>163.51</v>
      </c>
      <c r="K23" s="75">
        <v>149.80000000000001</v>
      </c>
      <c r="L23" s="75">
        <v>135.66</v>
      </c>
      <c r="M23" s="75">
        <v>125.05</v>
      </c>
      <c r="N23" s="75">
        <v>118.75</v>
      </c>
      <c r="O23" s="75">
        <v>114.75</v>
      </c>
      <c r="P23" s="75">
        <v>111.2</v>
      </c>
      <c r="Q23" s="75">
        <v>108.48</v>
      </c>
      <c r="R23" s="75">
        <v>105.82</v>
      </c>
      <c r="S23" s="75">
        <v>103.58</v>
      </c>
      <c r="T23" s="74">
        <v>100.88</v>
      </c>
      <c r="U23" s="74">
        <v>98.3</v>
      </c>
      <c r="V23" s="74">
        <v>95.93</v>
      </c>
      <c r="W23" s="74">
        <v>93.85</v>
      </c>
      <c r="X23" s="74">
        <v>91.79</v>
      </c>
      <c r="Y23" s="74">
        <v>89.64</v>
      </c>
      <c r="Z23" s="74">
        <v>87.97</v>
      </c>
      <c r="AA23" s="74">
        <v>86.27</v>
      </c>
      <c r="AB23" s="75">
        <v>84.87</v>
      </c>
      <c r="AC23" s="74">
        <v>83.62</v>
      </c>
      <c r="AD23" s="74">
        <v>82.48</v>
      </c>
      <c r="AE23" s="74">
        <v>81.489999999999995</v>
      </c>
      <c r="AF23" s="74">
        <v>80.5</v>
      </c>
      <c r="AG23" s="74">
        <v>79.81</v>
      </c>
      <c r="AH23" s="74">
        <v>79.459999999999994</v>
      </c>
      <c r="AI23" s="74">
        <v>79.39</v>
      </c>
      <c r="AJ23" s="74">
        <v>79.36</v>
      </c>
      <c r="AK23" s="74">
        <v>79.36</v>
      </c>
      <c r="AL23" s="74">
        <v>79.38</v>
      </c>
      <c r="AM23" s="74">
        <v>79.319999999999993</v>
      </c>
      <c r="AN23" s="74">
        <v>79.28</v>
      </c>
      <c r="AP23" s="33">
        <f t="shared" si="15"/>
        <v>0.14859999999999998</v>
      </c>
      <c r="AQ23" s="33">
        <f t="shared" si="16"/>
        <v>0.76188571428571417</v>
      </c>
      <c r="AR23" s="428" t="s">
        <v>94</v>
      </c>
      <c r="AS23" s="316">
        <v>1</v>
      </c>
      <c r="AT23" s="33">
        <f t="shared" si="12"/>
        <v>0.61328571428571421</v>
      </c>
      <c r="AU23" s="33">
        <f t="shared" si="12"/>
        <v>0.45365714285714287</v>
      </c>
      <c r="AV23" s="33">
        <f t="shared" si="12"/>
        <v>0.39437142857142859</v>
      </c>
      <c r="AW23" s="33">
        <f t="shared" si="12"/>
        <v>0.33891428571428572</v>
      </c>
      <c r="AX23" s="33">
        <f t="shared" si="12"/>
        <v>0.29037142857142856</v>
      </c>
      <c r="AY23" s="33">
        <f t="shared" si="12"/>
        <v>0.24465714285714285</v>
      </c>
      <c r="AZ23" s="33">
        <f t="shared" si="12"/>
        <v>0.20548571428571433</v>
      </c>
      <c r="BA23" s="33">
        <f t="shared" si="12"/>
        <v>0.16508571428571428</v>
      </c>
      <c r="BB23" s="33">
        <f t="shared" si="12"/>
        <v>0.13477142857142857</v>
      </c>
      <c r="BC23" s="33">
        <f t="shared" si="12"/>
        <v>0.11677142857142858</v>
      </c>
      <c r="BD23" s="33">
        <f t="shared" si="12"/>
        <v>0.10534285714285715</v>
      </c>
      <c r="BE23" s="33">
        <f t="shared" si="12"/>
        <v>9.5200000000000021E-2</v>
      </c>
      <c r="BF23" s="33">
        <f t="shared" si="12"/>
        <v>8.7428571428571453E-2</v>
      </c>
      <c r="BG23" s="33">
        <f t="shared" si="12"/>
        <v>7.9828571428571415E-2</v>
      </c>
      <c r="BH23" s="33">
        <f t="shared" si="12"/>
        <v>7.342857142857144E-2</v>
      </c>
      <c r="BI23" s="33">
        <f t="shared" si="12"/>
        <v>6.5714285714285711E-2</v>
      </c>
      <c r="BJ23" s="33">
        <f t="shared" si="13"/>
        <v>5.8342857142857148E-2</v>
      </c>
      <c r="BK23" s="33">
        <f t="shared" si="13"/>
        <v>5.1571428571428601E-2</v>
      </c>
      <c r="BL23" s="33">
        <f t="shared" si="13"/>
        <v>4.5628571428571428E-2</v>
      </c>
      <c r="BM23" s="33">
        <f t="shared" si="13"/>
        <v>3.9742857142857177E-2</v>
      </c>
      <c r="BN23" s="33">
        <f t="shared" si="13"/>
        <v>3.3600000000000012E-2</v>
      </c>
      <c r="BO23" s="33">
        <f t="shared" si="13"/>
        <v>2.882857142857144E-2</v>
      </c>
      <c r="BP23" s="33">
        <f t="shared" si="13"/>
        <v>2.3971428571428574E-2</v>
      </c>
      <c r="BQ23" s="33">
        <f t="shared" si="13"/>
        <v>1.9971428571428598E-2</v>
      </c>
      <c r="BR23" s="33">
        <f t="shared" si="13"/>
        <v>1.6400000000000026E-2</v>
      </c>
      <c r="BS23" s="33">
        <f t="shared" si="13"/>
        <v>1.3142857142857168E-2</v>
      </c>
      <c r="BT23" s="33">
        <f t="shared" si="13"/>
        <v>1.0314285714285713E-2</v>
      </c>
      <c r="BU23" s="33">
        <f t="shared" si="13"/>
        <v>7.4857142857142987E-3</v>
      </c>
      <c r="BV23" s="33">
        <f t="shared" si="13"/>
        <v>5.5142857142857337E-3</v>
      </c>
      <c r="BW23" s="33">
        <f t="shared" si="13"/>
        <v>4.5142857142857094E-3</v>
      </c>
      <c r="BX23" s="33">
        <f t="shared" si="13"/>
        <v>4.3142857142857288E-3</v>
      </c>
      <c r="BY23" s="33">
        <f t="shared" si="13"/>
        <v>4.22857142857144E-3</v>
      </c>
      <c r="BZ23" s="33">
        <f t="shared" si="14"/>
        <v>4.22857142857144E-3</v>
      </c>
      <c r="CA23" s="33">
        <f t="shared" si="14"/>
        <v>4.2857142857142859E-3</v>
      </c>
      <c r="CB23" s="33">
        <f t="shared" si="14"/>
        <v>4.1142857142857075E-3</v>
      </c>
      <c r="CC23" s="33">
        <f t="shared" si="14"/>
        <v>4.0000000000000166E-3</v>
      </c>
    </row>
    <row r="24" spans="1:81" x14ac:dyDescent="0.3">
      <c r="A24" s="428"/>
      <c r="B24" s="316">
        <v>2</v>
      </c>
      <c r="C24" s="316">
        <v>25.88</v>
      </c>
      <c r="D24" s="74">
        <v>88.01</v>
      </c>
      <c r="E24" s="75">
        <v>304.02999999999997</v>
      </c>
      <c r="F24" s="75">
        <v>253.79</v>
      </c>
      <c r="G24" s="75">
        <v>229.78</v>
      </c>
      <c r="H24" s="75">
        <v>208.67</v>
      </c>
      <c r="I24" s="75">
        <v>192.16</v>
      </c>
      <c r="J24" s="75">
        <v>177.12</v>
      </c>
      <c r="K24" s="75">
        <v>163.01</v>
      </c>
      <c r="L24" s="75">
        <v>151.22999999999999</v>
      </c>
      <c r="M24" s="75">
        <v>141.1</v>
      </c>
      <c r="N24" s="75">
        <v>133.27000000000001</v>
      </c>
      <c r="O24" s="75">
        <v>128.24</v>
      </c>
      <c r="P24" s="75">
        <v>123.92</v>
      </c>
      <c r="Q24" s="75">
        <v>120.55</v>
      </c>
      <c r="R24" s="75">
        <v>117.61</v>
      </c>
      <c r="S24" s="75">
        <v>115.03</v>
      </c>
      <c r="T24" s="74">
        <v>112.16</v>
      </c>
      <c r="U24" s="74">
        <v>109.54</v>
      </c>
      <c r="V24" s="74">
        <v>107.31</v>
      </c>
      <c r="W24" s="74">
        <v>105.15</v>
      </c>
      <c r="X24" s="74">
        <v>103.02</v>
      </c>
      <c r="Y24" s="74">
        <v>100.97</v>
      </c>
      <c r="Z24" s="74">
        <v>99.25</v>
      </c>
      <c r="AA24" s="74">
        <v>97.54</v>
      </c>
      <c r="AB24" s="75">
        <v>96.11</v>
      </c>
      <c r="AC24" s="74">
        <v>94.89</v>
      </c>
      <c r="AD24" s="74">
        <v>93.73</v>
      </c>
      <c r="AE24" s="74">
        <v>92.63</v>
      </c>
      <c r="AF24" s="74">
        <v>91.62</v>
      </c>
      <c r="AG24" s="74">
        <v>90.84</v>
      </c>
      <c r="AH24" s="74">
        <v>90.19</v>
      </c>
      <c r="AI24" s="74">
        <v>89.83</v>
      </c>
      <c r="AJ24" s="74">
        <v>89.74</v>
      </c>
      <c r="AK24" s="74">
        <v>89.75</v>
      </c>
      <c r="AL24" s="74">
        <v>89.76</v>
      </c>
      <c r="AM24" s="74">
        <v>89.66</v>
      </c>
      <c r="AN24" s="74">
        <v>89.65</v>
      </c>
      <c r="AP24" s="33">
        <f t="shared" si="15"/>
        <v>0.17751428571428574</v>
      </c>
      <c r="AQ24" s="33">
        <f t="shared" si="16"/>
        <v>0.7947142857142856</v>
      </c>
      <c r="AR24" s="428"/>
      <c r="AS24" s="316">
        <v>2</v>
      </c>
      <c r="AT24" s="33">
        <f t="shared" si="12"/>
        <v>0.61719999999999997</v>
      </c>
      <c r="AU24" s="33">
        <f t="shared" si="12"/>
        <v>0.47365714285714278</v>
      </c>
      <c r="AV24" s="33">
        <f t="shared" si="12"/>
        <v>0.40505714285714278</v>
      </c>
      <c r="AW24" s="33">
        <f t="shared" si="12"/>
        <v>0.34474285714285707</v>
      </c>
      <c r="AX24" s="33">
        <f t="shared" si="12"/>
        <v>0.29757142857142854</v>
      </c>
      <c r="AY24" s="33">
        <f t="shared" si="12"/>
        <v>0.25459999999999999</v>
      </c>
      <c r="AZ24" s="33">
        <f t="shared" si="12"/>
        <v>0.21428571428571425</v>
      </c>
      <c r="BA24" s="33">
        <f t="shared" si="12"/>
        <v>0.18062857142857139</v>
      </c>
      <c r="BB24" s="33">
        <f t="shared" si="12"/>
        <v>0.15168571428571426</v>
      </c>
      <c r="BC24" s="33">
        <f t="shared" si="12"/>
        <v>0.12931428571428574</v>
      </c>
      <c r="BD24" s="33">
        <f t="shared" si="12"/>
        <v>0.11494285714285715</v>
      </c>
      <c r="BE24" s="33">
        <f t="shared" si="12"/>
        <v>0.1026</v>
      </c>
      <c r="BF24" s="33">
        <f t="shared" si="12"/>
        <v>9.2971428571428552E-2</v>
      </c>
      <c r="BG24" s="33">
        <f t="shared" si="12"/>
        <v>8.4571428571428561E-2</v>
      </c>
      <c r="BH24" s="33">
        <f t="shared" si="12"/>
        <v>7.7199999999999991E-2</v>
      </c>
      <c r="BI24" s="33">
        <f t="shared" si="12"/>
        <v>6.8999999999999978E-2</v>
      </c>
      <c r="BJ24" s="33">
        <f t="shared" si="13"/>
        <v>6.1514285714285716E-2</v>
      </c>
      <c r="BK24" s="33">
        <f t="shared" si="13"/>
        <v>5.5142857142857132E-2</v>
      </c>
      <c r="BL24" s="33">
        <f t="shared" si="13"/>
        <v>4.8971428571428575E-2</v>
      </c>
      <c r="BM24" s="33">
        <f t="shared" si="13"/>
        <v>4.2885714285714263E-2</v>
      </c>
      <c r="BN24" s="33">
        <f t="shared" si="13"/>
        <v>3.7028571428571411E-2</v>
      </c>
      <c r="BO24" s="33">
        <f t="shared" si="13"/>
        <v>3.2114285714285699E-2</v>
      </c>
      <c r="BP24" s="33">
        <f t="shared" si="13"/>
        <v>2.7228571428571432E-2</v>
      </c>
      <c r="BQ24" s="33">
        <f t="shared" si="13"/>
        <v>2.3142857142857128E-2</v>
      </c>
      <c r="BR24" s="33">
        <f t="shared" si="13"/>
        <v>1.9657142857142845E-2</v>
      </c>
      <c r="BS24" s="33">
        <f t="shared" si="13"/>
        <v>1.6342857142857138E-2</v>
      </c>
      <c r="BT24" s="33">
        <f t="shared" si="13"/>
        <v>1.3199999999999972E-2</v>
      </c>
      <c r="BU24" s="33">
        <f t="shared" si="13"/>
        <v>1.0314285714285713E-2</v>
      </c>
      <c r="BV24" s="33">
        <f t="shared" si="13"/>
        <v>8.0857142857142811E-3</v>
      </c>
      <c r="BW24" s="33">
        <f t="shared" si="13"/>
        <v>6.2285714285714071E-3</v>
      </c>
      <c r="BX24" s="33">
        <f t="shared" si="13"/>
        <v>5.1999999999999807E-3</v>
      </c>
      <c r="BY24" s="33">
        <f t="shared" si="13"/>
        <v>4.9428571428571134E-3</v>
      </c>
      <c r="BZ24" s="33">
        <f t="shared" si="14"/>
        <v>4.9714285714285572E-3</v>
      </c>
      <c r="CA24" s="33">
        <f t="shared" si="14"/>
        <v>5.0000000000000001E-3</v>
      </c>
      <c r="CB24" s="33">
        <f t="shared" si="14"/>
        <v>4.71428571428569E-3</v>
      </c>
      <c r="CC24" s="33">
        <f t="shared" si="14"/>
        <v>4.685714285714287E-3</v>
      </c>
    </row>
    <row r="25" spans="1:81" x14ac:dyDescent="0.3">
      <c r="A25" s="428"/>
      <c r="B25" s="316">
        <v>3</v>
      </c>
      <c r="C25" s="316">
        <v>25.85</v>
      </c>
      <c r="D25" s="74">
        <v>81.45</v>
      </c>
      <c r="E25" s="75">
        <v>320.33</v>
      </c>
      <c r="F25" s="75">
        <v>238.62</v>
      </c>
      <c r="G25" s="75">
        <v>214.22</v>
      </c>
      <c r="H25" s="75">
        <v>191.51</v>
      </c>
      <c r="I25" s="75">
        <v>173.38</v>
      </c>
      <c r="J25" s="75">
        <v>167.1</v>
      </c>
      <c r="K25" s="75">
        <v>142.29</v>
      </c>
      <c r="L25" s="75">
        <v>131.33000000000001</v>
      </c>
      <c r="M25" s="75">
        <v>122.61</v>
      </c>
      <c r="N25" s="75">
        <v>116.75</v>
      </c>
      <c r="O25" s="75">
        <v>112.96</v>
      </c>
      <c r="P25" s="75">
        <v>109.63</v>
      </c>
      <c r="Q25" s="75">
        <v>106.75</v>
      </c>
      <c r="R25" s="75">
        <v>104.13</v>
      </c>
      <c r="S25" s="75">
        <v>101.81</v>
      </c>
      <c r="T25" s="74">
        <v>99.43</v>
      </c>
      <c r="U25" s="74">
        <v>96.92</v>
      </c>
      <c r="V25" s="74">
        <v>94.84</v>
      </c>
      <c r="W25" s="74">
        <v>93.1</v>
      </c>
      <c r="X25" s="74">
        <v>91.55</v>
      </c>
      <c r="Y25" s="74">
        <v>89.98</v>
      </c>
      <c r="Z25" s="74">
        <v>88.57</v>
      </c>
      <c r="AA25" s="74">
        <v>87.12</v>
      </c>
      <c r="AB25" s="75">
        <v>86.02</v>
      </c>
      <c r="AC25" s="74">
        <v>85.05</v>
      </c>
      <c r="AD25" s="74">
        <v>84.23</v>
      </c>
      <c r="AE25" s="74">
        <v>83.6</v>
      </c>
      <c r="AF25" s="74">
        <v>83.15</v>
      </c>
      <c r="AG25" s="74">
        <v>82.96</v>
      </c>
      <c r="AH25" s="74">
        <v>82.93</v>
      </c>
      <c r="AI25" s="74">
        <v>82.9</v>
      </c>
      <c r="AJ25" s="74">
        <v>82.92</v>
      </c>
      <c r="AK25" s="74">
        <v>82.92</v>
      </c>
      <c r="AL25" s="74">
        <v>82.87</v>
      </c>
      <c r="AM25" s="74">
        <v>82.88</v>
      </c>
      <c r="AN25" s="74">
        <v>82.89</v>
      </c>
      <c r="AP25" s="33">
        <f t="shared" si="15"/>
        <v>0.15885714285714286</v>
      </c>
      <c r="AQ25" s="33">
        <f t="shared" si="16"/>
        <v>0.84137142857142844</v>
      </c>
      <c r="AR25" s="428"/>
      <c r="AS25" s="316">
        <v>3</v>
      </c>
      <c r="AT25" s="33">
        <f t="shared" si="12"/>
        <v>0.68251428571428574</v>
      </c>
      <c r="AU25" s="33">
        <f t="shared" si="12"/>
        <v>0.44905714285714288</v>
      </c>
      <c r="AV25" s="33">
        <f t="shared" si="12"/>
        <v>0.37934285714285709</v>
      </c>
      <c r="AW25" s="33">
        <f t="shared" si="12"/>
        <v>0.31445714285714282</v>
      </c>
      <c r="AX25" s="33">
        <f t="shared" si="12"/>
        <v>0.26265714285714281</v>
      </c>
      <c r="AY25" s="33">
        <f t="shared" si="12"/>
        <v>0.24471428571428569</v>
      </c>
      <c r="AZ25" s="33">
        <f t="shared" si="12"/>
        <v>0.17382857142857139</v>
      </c>
      <c r="BA25" s="33">
        <f t="shared" si="12"/>
        <v>0.14251428571428573</v>
      </c>
      <c r="BB25" s="33">
        <f t="shared" si="12"/>
        <v>0.1176</v>
      </c>
      <c r="BC25" s="33">
        <f t="shared" si="12"/>
        <v>0.10085714285714285</v>
      </c>
      <c r="BD25" s="33">
        <f t="shared" si="12"/>
        <v>9.0028571428571402E-2</v>
      </c>
      <c r="BE25" s="33">
        <f t="shared" si="12"/>
        <v>8.0514285714285691E-2</v>
      </c>
      <c r="BF25" s="33">
        <f t="shared" si="12"/>
        <v>7.2285714285714273E-2</v>
      </c>
      <c r="BG25" s="33">
        <f t="shared" si="12"/>
        <v>6.4799999999999983E-2</v>
      </c>
      <c r="BH25" s="33">
        <f t="shared" si="12"/>
        <v>5.8171428571428568E-2</v>
      </c>
      <c r="BI25" s="33">
        <f t="shared" si="12"/>
        <v>5.1371428571428582E-2</v>
      </c>
      <c r="BJ25" s="33">
        <f t="shared" si="13"/>
        <v>4.4199999999999996E-2</v>
      </c>
      <c r="BK25" s="33">
        <f t="shared" si="13"/>
        <v>3.8257142857142858E-2</v>
      </c>
      <c r="BL25" s="33">
        <f t="shared" si="13"/>
        <v>3.3285714285714259E-2</v>
      </c>
      <c r="BM25" s="33">
        <f t="shared" si="13"/>
        <v>2.8857142857142842E-2</v>
      </c>
      <c r="BN25" s="33">
        <f t="shared" si="13"/>
        <v>2.4371428571428575E-2</v>
      </c>
      <c r="BO25" s="33">
        <f t="shared" si="13"/>
        <v>2.0342857142857114E-2</v>
      </c>
      <c r="BP25" s="33">
        <f t="shared" si="13"/>
        <v>1.6200000000000006E-2</v>
      </c>
      <c r="BQ25" s="33">
        <f t="shared" si="13"/>
        <v>1.3057142857142838E-2</v>
      </c>
      <c r="BR25" s="33">
        <f t="shared" si="13"/>
        <v>1.028571428571427E-2</v>
      </c>
      <c r="BS25" s="33">
        <f t="shared" si="13"/>
        <v>7.9428571428571456E-3</v>
      </c>
      <c r="BT25" s="33">
        <f t="shared" si="13"/>
        <v>6.1428571428571183E-3</v>
      </c>
      <c r="BU25" s="33">
        <f t="shared" si="13"/>
        <v>4.8571428571428654E-3</v>
      </c>
      <c r="BV25" s="33">
        <f t="shared" si="13"/>
        <v>4.3142857142856881E-3</v>
      </c>
      <c r="BW25" s="33">
        <f t="shared" si="13"/>
        <v>4.22857142857144E-3</v>
      </c>
      <c r="BX25" s="33">
        <f t="shared" si="13"/>
        <v>4.1428571428571512E-3</v>
      </c>
      <c r="BY25" s="33">
        <f t="shared" si="13"/>
        <v>4.1999999999999971E-3</v>
      </c>
      <c r="BZ25" s="33">
        <f t="shared" si="14"/>
        <v>4.1999999999999971E-3</v>
      </c>
      <c r="CA25" s="33">
        <f t="shared" si="14"/>
        <v>4.0571428571428616E-3</v>
      </c>
      <c r="CB25" s="33">
        <f t="shared" si="14"/>
        <v>4.0857142857142646E-3</v>
      </c>
      <c r="CC25" s="33">
        <f t="shared" si="14"/>
        <v>4.1142857142857075E-3</v>
      </c>
    </row>
    <row r="26" spans="1:81" x14ac:dyDescent="0.3">
      <c r="A26" s="428"/>
      <c r="B26" s="316">
        <v>4</v>
      </c>
      <c r="C26" s="316">
        <v>25.89</v>
      </c>
      <c r="D26" s="74">
        <v>81.22</v>
      </c>
      <c r="E26" s="75">
        <v>302.45</v>
      </c>
      <c r="F26" s="75">
        <v>239.23</v>
      </c>
      <c r="G26" s="75">
        <v>217.85</v>
      </c>
      <c r="H26" s="75">
        <v>195.37</v>
      </c>
      <c r="I26" s="75">
        <v>174.14</v>
      </c>
      <c r="J26" s="75">
        <v>156.84</v>
      </c>
      <c r="K26" s="75">
        <v>141.57</v>
      </c>
      <c r="L26" s="75">
        <v>130.69</v>
      </c>
      <c r="M26" s="75">
        <v>123.49</v>
      </c>
      <c r="N26" s="75">
        <v>118.64</v>
      </c>
      <c r="O26" s="75">
        <v>115.24</v>
      </c>
      <c r="P26" s="75">
        <v>112.03</v>
      </c>
      <c r="Q26" s="75">
        <v>109.36</v>
      </c>
      <c r="R26" s="75">
        <v>106.96</v>
      </c>
      <c r="S26" s="75">
        <v>104.7</v>
      </c>
      <c r="T26" s="74">
        <v>102.37</v>
      </c>
      <c r="U26" s="74">
        <v>100.02</v>
      </c>
      <c r="V26" s="74">
        <v>97.78</v>
      </c>
      <c r="W26" s="74">
        <v>95.93</v>
      </c>
      <c r="X26" s="74">
        <v>94.15</v>
      </c>
      <c r="Y26" s="74">
        <v>92.47</v>
      </c>
      <c r="Z26" s="74">
        <v>90.91</v>
      </c>
      <c r="AA26" s="74">
        <v>89.33</v>
      </c>
      <c r="AB26" s="75">
        <v>88.04</v>
      </c>
      <c r="AC26" s="74">
        <v>86.84</v>
      </c>
      <c r="AD26" s="74">
        <v>85.79</v>
      </c>
      <c r="AE26" s="74">
        <v>84.82</v>
      </c>
      <c r="AF26" s="74">
        <v>84.06</v>
      </c>
      <c r="AG26" s="74">
        <v>83.31</v>
      </c>
      <c r="AH26" s="74">
        <v>82.87</v>
      </c>
      <c r="AI26" s="74">
        <v>82.74</v>
      </c>
      <c r="AJ26" s="74">
        <v>82.74</v>
      </c>
      <c r="AK26" s="74">
        <v>82.73</v>
      </c>
      <c r="AL26" s="74">
        <v>82.69</v>
      </c>
      <c r="AM26" s="74">
        <v>82.66</v>
      </c>
      <c r="AN26" s="74">
        <v>82.67</v>
      </c>
      <c r="AP26" s="33">
        <f t="shared" si="15"/>
        <v>0.15808571428571427</v>
      </c>
      <c r="AQ26" s="33">
        <f t="shared" si="16"/>
        <v>0.79017142857142852</v>
      </c>
      <c r="AR26" s="428"/>
      <c r="AS26" s="316">
        <v>4</v>
      </c>
      <c r="AT26" s="33">
        <f t="shared" si="12"/>
        <v>0.63208571428571425</v>
      </c>
      <c r="AU26" s="33">
        <f t="shared" si="12"/>
        <v>0.45145714285714283</v>
      </c>
      <c r="AV26" s="33">
        <f t="shared" si="12"/>
        <v>0.39037142857142854</v>
      </c>
      <c r="AW26" s="33">
        <f t="shared" si="12"/>
        <v>0.32614285714285718</v>
      </c>
      <c r="AX26" s="33">
        <f t="shared" si="12"/>
        <v>0.26548571428571427</v>
      </c>
      <c r="AY26" s="33">
        <f t="shared" si="12"/>
        <v>0.21605714285714286</v>
      </c>
      <c r="AZ26" s="33">
        <f t="shared" si="12"/>
        <v>0.1724285714285714</v>
      </c>
      <c r="BA26" s="33">
        <f t="shared" si="12"/>
        <v>0.14134285714285713</v>
      </c>
      <c r="BB26" s="33">
        <f t="shared" si="12"/>
        <v>0.12077142857142856</v>
      </c>
      <c r="BC26" s="33">
        <f t="shared" si="12"/>
        <v>0.10691428571428573</v>
      </c>
      <c r="BD26" s="33">
        <f t="shared" si="12"/>
        <v>9.7199999999999995E-2</v>
      </c>
      <c r="BE26" s="33">
        <f t="shared" si="12"/>
        <v>8.8028571428571428E-2</v>
      </c>
      <c r="BF26" s="33">
        <f t="shared" si="12"/>
        <v>8.0399999999999999E-2</v>
      </c>
      <c r="BG26" s="33">
        <f t="shared" si="12"/>
        <v>7.3542857142857132E-2</v>
      </c>
      <c r="BH26" s="33">
        <f t="shared" si="12"/>
        <v>6.708571428571429E-2</v>
      </c>
      <c r="BI26" s="33">
        <f t="shared" si="12"/>
        <v>6.0428571428571443E-2</v>
      </c>
      <c r="BJ26" s="33">
        <f t="shared" si="13"/>
        <v>5.3714285714285707E-2</v>
      </c>
      <c r="BK26" s="33">
        <f t="shared" si="13"/>
        <v>4.7314285714285718E-2</v>
      </c>
      <c r="BL26" s="33">
        <f t="shared" si="13"/>
        <v>4.202857142857145E-2</v>
      </c>
      <c r="BM26" s="33">
        <f t="shared" si="13"/>
        <v>3.6942857142857159E-2</v>
      </c>
      <c r="BN26" s="33">
        <f t="shared" si="13"/>
        <v>3.214285714285714E-2</v>
      </c>
      <c r="BO26" s="33">
        <f t="shared" si="13"/>
        <v>2.7685714285714279E-2</v>
      </c>
      <c r="BP26" s="33">
        <f t="shared" si="13"/>
        <v>2.3171428571428569E-2</v>
      </c>
      <c r="BQ26" s="33">
        <f t="shared" si="13"/>
        <v>1.9485714285714308E-2</v>
      </c>
      <c r="BR26" s="33">
        <f t="shared" si="13"/>
        <v>1.6057142857142871E-2</v>
      </c>
      <c r="BS26" s="33">
        <f t="shared" si="13"/>
        <v>1.3057142857142878E-2</v>
      </c>
      <c r="BT26" s="33">
        <f t="shared" si="13"/>
        <v>1.028571428571427E-2</v>
      </c>
      <c r="BU26" s="33">
        <f t="shared" si="13"/>
        <v>8.1142857142857232E-3</v>
      </c>
      <c r="BV26" s="33">
        <f t="shared" si="13"/>
        <v>5.9714285714285815E-3</v>
      </c>
      <c r="BW26" s="33">
        <f t="shared" si="13"/>
        <v>4.7142857142857307E-3</v>
      </c>
      <c r="BX26" s="33">
        <f t="shared" si="13"/>
        <v>4.3428571428571318E-3</v>
      </c>
      <c r="BY26" s="33">
        <f t="shared" si="13"/>
        <v>4.3428571428571318E-3</v>
      </c>
      <c r="BZ26" s="33">
        <f t="shared" si="14"/>
        <v>4.3142857142857288E-3</v>
      </c>
      <c r="CA26" s="33">
        <f t="shared" si="14"/>
        <v>4.1999999999999971E-3</v>
      </c>
      <c r="CB26" s="33">
        <f t="shared" si="14"/>
        <v>4.1142857142857075E-3</v>
      </c>
      <c r="CC26" s="33">
        <f t="shared" si="14"/>
        <v>4.1428571428571512E-3</v>
      </c>
    </row>
    <row r="27" spans="1:81" x14ac:dyDescent="0.3">
      <c r="A27" s="428"/>
      <c r="B27" s="316">
        <v>5</v>
      </c>
      <c r="C27" s="316">
        <v>25.86</v>
      </c>
      <c r="D27" s="74">
        <v>82.83</v>
      </c>
      <c r="E27" s="75">
        <v>325.57</v>
      </c>
      <c r="F27" s="75">
        <v>247.9</v>
      </c>
      <c r="G27" s="75">
        <v>226.02</v>
      </c>
      <c r="H27" s="75">
        <v>202.01</v>
      </c>
      <c r="I27" s="75">
        <v>179.09</v>
      </c>
      <c r="J27" s="75">
        <v>161.85</v>
      </c>
      <c r="K27" s="75">
        <v>146.26</v>
      </c>
      <c r="L27" s="75">
        <v>134.96</v>
      </c>
      <c r="M27" s="75">
        <v>127.51</v>
      </c>
      <c r="N27" s="75">
        <v>122.4</v>
      </c>
      <c r="O27" s="75">
        <v>118.8</v>
      </c>
      <c r="P27" s="75">
        <v>115.33</v>
      </c>
      <c r="Q27" s="75">
        <v>112.45</v>
      </c>
      <c r="R27" s="75">
        <v>110.01</v>
      </c>
      <c r="S27" s="75">
        <v>107.61</v>
      </c>
      <c r="T27" s="74">
        <v>105.06</v>
      </c>
      <c r="U27" s="74">
        <v>102.59</v>
      </c>
      <c r="V27" s="74">
        <v>100.24</v>
      </c>
      <c r="W27" s="74">
        <v>98.34</v>
      </c>
      <c r="X27" s="74">
        <v>96.54</v>
      </c>
      <c r="Y27" s="74">
        <v>94.83</v>
      </c>
      <c r="Z27" s="74">
        <v>93.25</v>
      </c>
      <c r="AA27" s="74">
        <v>91.77</v>
      </c>
      <c r="AB27" s="75">
        <v>90.39</v>
      </c>
      <c r="AC27" s="74">
        <v>89.24</v>
      </c>
      <c r="AD27" s="74">
        <v>88.11</v>
      </c>
      <c r="AE27" s="74">
        <v>87.12</v>
      </c>
      <c r="AF27" s="74">
        <v>86.23</v>
      </c>
      <c r="AG27" s="74">
        <v>85.45</v>
      </c>
      <c r="AH27" s="74">
        <v>84.82</v>
      </c>
      <c r="AI27" s="74">
        <v>84.48</v>
      </c>
      <c r="AJ27" s="74">
        <v>84.42</v>
      </c>
      <c r="AK27" s="74">
        <v>84.39</v>
      </c>
      <c r="AL27" s="74">
        <v>84.37</v>
      </c>
      <c r="AM27" s="74">
        <v>84.31</v>
      </c>
      <c r="AN27" s="74">
        <v>84.35</v>
      </c>
      <c r="AP27" s="33">
        <f t="shared" si="15"/>
        <v>0.16277142857142857</v>
      </c>
      <c r="AQ27" s="33">
        <f t="shared" si="16"/>
        <v>0.85631428571428569</v>
      </c>
      <c r="AR27" s="428"/>
      <c r="AS27" s="316">
        <v>5</v>
      </c>
      <c r="AT27" s="33">
        <f t="shared" si="12"/>
        <v>0.69354285714285713</v>
      </c>
      <c r="AU27" s="33">
        <f t="shared" si="12"/>
        <v>0.4716285714285714</v>
      </c>
      <c r="AV27" s="33">
        <f t="shared" si="12"/>
        <v>0.40911428571428571</v>
      </c>
      <c r="AW27" s="33">
        <f t="shared" si="12"/>
        <v>0.34051428571428571</v>
      </c>
      <c r="AX27" s="33">
        <f t="shared" si="12"/>
        <v>0.27502857142857146</v>
      </c>
      <c r="AY27" s="33">
        <f t="shared" si="12"/>
        <v>0.22577142857142857</v>
      </c>
      <c r="AZ27" s="33">
        <f t="shared" si="12"/>
        <v>0.18122857142857141</v>
      </c>
      <c r="BA27" s="33">
        <f t="shared" si="12"/>
        <v>0.14894285714285718</v>
      </c>
      <c r="BB27" s="33">
        <f t="shared" si="12"/>
        <v>0.12765714285714289</v>
      </c>
      <c r="BC27" s="33">
        <f t="shared" si="12"/>
        <v>0.11305714285714288</v>
      </c>
      <c r="BD27" s="33">
        <f t="shared" si="12"/>
        <v>0.10277142857142857</v>
      </c>
      <c r="BE27" s="33">
        <f t="shared" si="12"/>
        <v>9.285714285714286E-2</v>
      </c>
      <c r="BF27" s="33">
        <f t="shared" si="12"/>
        <v>8.4628571428571442E-2</v>
      </c>
      <c r="BG27" s="33">
        <f t="shared" si="12"/>
        <v>7.7657142857142883E-2</v>
      </c>
      <c r="BH27" s="33">
        <f t="shared" si="12"/>
        <v>7.0800000000000002E-2</v>
      </c>
      <c r="BI27" s="33">
        <f t="shared" si="12"/>
        <v>6.3514285714285731E-2</v>
      </c>
      <c r="BJ27" s="33">
        <f t="shared" si="13"/>
        <v>5.6457142857142872E-2</v>
      </c>
      <c r="BK27" s="33">
        <f t="shared" si="13"/>
        <v>4.974285714285713E-2</v>
      </c>
      <c r="BL27" s="33">
        <f t="shared" si="13"/>
        <v>4.431428571428573E-2</v>
      </c>
      <c r="BM27" s="33">
        <f t="shared" si="13"/>
        <v>3.9171428571428593E-2</v>
      </c>
      <c r="BN27" s="33">
        <f t="shared" si="13"/>
        <v>3.4285714285714287E-2</v>
      </c>
      <c r="BO27" s="33">
        <f t="shared" si="13"/>
        <v>2.9771428571428577E-2</v>
      </c>
      <c r="BP27" s="33">
        <f t="shared" si="13"/>
        <v>2.5542857142857138E-2</v>
      </c>
      <c r="BQ27" s="33">
        <f t="shared" si="13"/>
        <v>2.1600000000000008E-2</v>
      </c>
      <c r="BR27" s="33">
        <f t="shared" si="13"/>
        <v>1.8314285714285703E-2</v>
      </c>
      <c r="BS27" s="33">
        <f t="shared" si="13"/>
        <v>1.5085714285714289E-2</v>
      </c>
      <c r="BT27" s="33">
        <f t="shared" si="13"/>
        <v>1.2257142857142874E-2</v>
      </c>
      <c r="BU27" s="33">
        <f t="shared" si="13"/>
        <v>9.7142857142857308E-3</v>
      </c>
      <c r="BV27" s="33">
        <f t="shared" si="13"/>
        <v>7.4857142857142987E-3</v>
      </c>
      <c r="BW27" s="33">
        <f t="shared" si="13"/>
        <v>5.6857142857142714E-3</v>
      </c>
      <c r="BX27" s="33">
        <f t="shared" si="13"/>
        <v>4.7142857142857307E-3</v>
      </c>
      <c r="BY27" s="33">
        <f t="shared" si="13"/>
        <v>4.5428571428571523E-3</v>
      </c>
      <c r="BZ27" s="33">
        <f t="shared" si="14"/>
        <v>4.4571428571428635E-3</v>
      </c>
      <c r="CA27" s="33">
        <f t="shared" si="14"/>
        <v>4.4000000000000176E-3</v>
      </c>
      <c r="CB27" s="33">
        <f t="shared" si="14"/>
        <v>4.22857142857144E-3</v>
      </c>
      <c r="CC27" s="33">
        <f t="shared" si="14"/>
        <v>4.3428571428571318E-3</v>
      </c>
    </row>
    <row r="28" spans="1:81" ht="15.35" customHeight="1" x14ac:dyDescent="0.3">
      <c r="A28" s="428" t="s">
        <v>95</v>
      </c>
      <c r="B28" s="347">
        <v>1</v>
      </c>
      <c r="C28" s="316">
        <v>25.88</v>
      </c>
      <c r="D28" s="74">
        <v>91.62</v>
      </c>
      <c r="E28" s="75">
        <v>316.17</v>
      </c>
      <c r="F28" s="75">
        <v>252.17</v>
      </c>
      <c r="G28" s="75">
        <v>230.59</v>
      </c>
      <c r="H28" s="75">
        <v>209.08</v>
      </c>
      <c r="I28" s="75">
        <v>185.8</v>
      </c>
      <c r="J28" s="75">
        <v>169.3</v>
      </c>
      <c r="K28" s="75">
        <v>153.15</v>
      </c>
      <c r="L28" s="75">
        <v>141.52000000000001</v>
      </c>
      <c r="M28" s="75">
        <v>134.44999999999999</v>
      </c>
      <c r="N28" s="75">
        <v>129.66999999999999</v>
      </c>
      <c r="O28" s="75">
        <v>126.2</v>
      </c>
      <c r="P28" s="75">
        <v>122.79</v>
      </c>
      <c r="Q28" s="75">
        <v>119.91</v>
      </c>
      <c r="R28" s="75">
        <v>117.31</v>
      </c>
      <c r="S28" s="75">
        <v>114.91</v>
      </c>
      <c r="T28" s="74">
        <v>112.35</v>
      </c>
      <c r="U28" s="74">
        <v>109.88</v>
      </c>
      <c r="V28" s="74">
        <v>107.64</v>
      </c>
      <c r="W28" s="74">
        <v>105.58</v>
      </c>
      <c r="X28" s="74">
        <v>103.63</v>
      </c>
      <c r="Y28" s="74">
        <v>101.77</v>
      </c>
      <c r="Z28" s="74">
        <v>100.14</v>
      </c>
      <c r="AA28" s="74">
        <v>98.72</v>
      </c>
      <c r="AB28" s="75">
        <v>97.43</v>
      </c>
      <c r="AC28" s="74">
        <v>96.39</v>
      </c>
      <c r="AD28" s="74">
        <v>95.38</v>
      </c>
      <c r="AE28" s="74">
        <v>94.6</v>
      </c>
      <c r="AF28" s="74">
        <v>93.87</v>
      </c>
      <c r="AG28" s="346">
        <v>93.37</v>
      </c>
      <c r="AH28" s="346">
        <v>93.13</v>
      </c>
      <c r="AI28" s="346">
        <v>93.11</v>
      </c>
      <c r="AJ28" s="346">
        <v>93.1</v>
      </c>
      <c r="AK28" s="346">
        <v>93.09</v>
      </c>
      <c r="AL28" s="346">
        <v>93.08</v>
      </c>
      <c r="AM28" s="346">
        <v>93.07</v>
      </c>
      <c r="AN28" s="346">
        <v>93.09</v>
      </c>
      <c r="AP28" s="33">
        <f t="shared" si="15"/>
        <v>0.18782857142857146</v>
      </c>
      <c r="AQ28" s="33">
        <f t="shared" si="16"/>
        <v>0.82940000000000003</v>
      </c>
      <c r="AR28" s="428" t="s">
        <v>95</v>
      </c>
      <c r="AS28" s="316">
        <v>1</v>
      </c>
      <c r="AT28" s="33">
        <f t="shared" si="12"/>
        <v>0.64157142857142857</v>
      </c>
      <c r="AU28" s="33">
        <f t="shared" si="12"/>
        <v>0.45871428571428569</v>
      </c>
      <c r="AV28" s="33">
        <f t="shared" si="12"/>
        <v>0.39705714285714283</v>
      </c>
      <c r="AW28" s="33">
        <f t="shared" si="12"/>
        <v>0.33560000000000001</v>
      </c>
      <c r="AX28" s="33">
        <f t="shared" si="12"/>
        <v>0.26908571428571432</v>
      </c>
      <c r="AY28" s="33">
        <f t="shared" si="12"/>
        <v>0.22194285714285716</v>
      </c>
      <c r="AZ28" s="33">
        <f t="shared" si="12"/>
        <v>0.17580000000000001</v>
      </c>
      <c r="BA28" s="33">
        <f t="shared" si="12"/>
        <v>0.1425714285714286</v>
      </c>
      <c r="BB28" s="33">
        <f t="shared" si="12"/>
        <v>0.12237142857142852</v>
      </c>
      <c r="BC28" s="33">
        <f t="shared" si="12"/>
        <v>0.10871428571428567</v>
      </c>
      <c r="BD28" s="33">
        <f t="shared" si="12"/>
        <v>9.8799999999999999E-2</v>
      </c>
      <c r="BE28" s="33">
        <f t="shared" si="12"/>
        <v>8.9057142857142862E-2</v>
      </c>
      <c r="BF28" s="33">
        <f t="shared" si="12"/>
        <v>8.0828571428571402E-2</v>
      </c>
      <c r="BG28" s="33">
        <f t="shared" si="12"/>
        <v>7.3399999999999993E-2</v>
      </c>
      <c r="BH28" s="33">
        <f t="shared" si="12"/>
        <v>6.6542857142857126E-2</v>
      </c>
      <c r="BI28" s="33">
        <f t="shared" ref="BI28:BX43" si="17">(T28-$D28)/350</f>
        <v>5.9228571428571401E-2</v>
      </c>
      <c r="BJ28" s="33">
        <f t="shared" si="13"/>
        <v>5.2171428571428542E-2</v>
      </c>
      <c r="BK28" s="33">
        <f t="shared" si="13"/>
        <v>4.577142857142856E-2</v>
      </c>
      <c r="BL28" s="33">
        <f t="shared" si="13"/>
        <v>3.9885714285714267E-2</v>
      </c>
      <c r="BM28" s="33">
        <f t="shared" si="13"/>
        <v>3.4314285714285686E-2</v>
      </c>
      <c r="BN28" s="33">
        <f t="shared" si="13"/>
        <v>2.8999999999999977E-2</v>
      </c>
      <c r="BO28" s="33">
        <f t="shared" si="13"/>
        <v>2.4342857142857131E-2</v>
      </c>
      <c r="BP28" s="33">
        <f t="shared" si="13"/>
        <v>2.0285714285714268E-2</v>
      </c>
      <c r="BQ28" s="33">
        <f t="shared" si="13"/>
        <v>1.6600000000000007E-2</v>
      </c>
      <c r="BR28" s="33">
        <f t="shared" si="13"/>
        <v>1.3628571428571417E-2</v>
      </c>
      <c r="BS28" s="33">
        <f t="shared" si="13"/>
        <v>1.0742857142857117E-2</v>
      </c>
      <c r="BT28" s="33">
        <f t="shared" si="13"/>
        <v>8.5142857142856843E-3</v>
      </c>
      <c r="BU28" s="33">
        <f t="shared" si="13"/>
        <v>6.4285714285714285E-3</v>
      </c>
      <c r="BV28" s="33">
        <f t="shared" si="13"/>
        <v>5.0000000000000001E-3</v>
      </c>
      <c r="BW28" s="33">
        <f t="shared" si="13"/>
        <v>4.3142857142856881E-3</v>
      </c>
      <c r="BX28" s="33">
        <f t="shared" si="13"/>
        <v>4.2571428571428422E-3</v>
      </c>
      <c r="BY28" s="33">
        <f t="shared" ref="BY28:CC47" si="18">(AJ28-$D28)/350</f>
        <v>4.2285714285713993E-3</v>
      </c>
      <c r="BZ28" s="33">
        <f t="shared" si="14"/>
        <v>4.1999999999999971E-3</v>
      </c>
      <c r="CA28" s="33">
        <f t="shared" si="14"/>
        <v>4.1714285714285534E-3</v>
      </c>
      <c r="CB28" s="33">
        <f t="shared" si="14"/>
        <v>4.1428571428571105E-3</v>
      </c>
      <c r="CC28" s="33">
        <f t="shared" si="14"/>
        <v>4.1999999999999971E-3</v>
      </c>
    </row>
    <row r="29" spans="1:81" x14ac:dyDescent="0.3">
      <c r="A29" s="428"/>
      <c r="B29" s="316">
        <v>2</v>
      </c>
      <c r="C29" s="316">
        <v>25.83</v>
      </c>
      <c r="D29" s="74">
        <v>97.33</v>
      </c>
      <c r="E29" s="75">
        <v>325.17</v>
      </c>
      <c r="F29" s="75">
        <v>260.31</v>
      </c>
      <c r="G29" s="75">
        <v>238.8</v>
      </c>
      <c r="H29" s="75">
        <v>218.96</v>
      </c>
      <c r="I29" s="75">
        <v>196.06</v>
      </c>
      <c r="J29" s="75">
        <v>180.03</v>
      </c>
      <c r="K29" s="75">
        <v>165.28</v>
      </c>
      <c r="L29" s="75">
        <v>152.11000000000001</v>
      </c>
      <c r="M29" s="75">
        <v>143.82</v>
      </c>
      <c r="N29" s="75">
        <v>138.34</v>
      </c>
      <c r="O29" s="75">
        <v>134.4</v>
      </c>
      <c r="P29" s="75">
        <v>130.69</v>
      </c>
      <c r="Q29" s="75">
        <v>127.63</v>
      </c>
      <c r="R29" s="75">
        <v>124.84</v>
      </c>
      <c r="S29" s="75">
        <v>122.28</v>
      </c>
      <c r="T29" s="74">
        <v>119.69</v>
      </c>
      <c r="U29" s="74">
        <v>117.02</v>
      </c>
      <c r="V29" s="74">
        <v>114.69</v>
      </c>
      <c r="W29" s="74">
        <v>112.54</v>
      </c>
      <c r="X29" s="74">
        <v>110.71</v>
      </c>
      <c r="Y29" s="74">
        <v>108.87</v>
      </c>
      <c r="Z29" s="74">
        <v>107.17</v>
      </c>
      <c r="AA29" s="74">
        <v>105.52</v>
      </c>
      <c r="AB29" s="75">
        <v>104.11</v>
      </c>
      <c r="AC29" s="74">
        <v>102.86</v>
      </c>
      <c r="AD29" s="74">
        <v>101.8</v>
      </c>
      <c r="AE29" s="74">
        <v>100.81</v>
      </c>
      <c r="AF29" s="74">
        <v>100.04</v>
      </c>
      <c r="AG29" s="74">
        <v>99.36</v>
      </c>
      <c r="AH29" s="74">
        <v>99.01</v>
      </c>
      <c r="AI29" s="74">
        <v>98.88</v>
      </c>
      <c r="AJ29" s="74">
        <v>98.9</v>
      </c>
      <c r="AK29" s="74">
        <v>98.89</v>
      </c>
      <c r="AL29" s="74">
        <v>98.88</v>
      </c>
      <c r="AM29" s="74">
        <v>98.87</v>
      </c>
      <c r="AN29" s="74">
        <v>98.86</v>
      </c>
      <c r="AP29" s="33">
        <f t="shared" si="15"/>
        <v>0.20428571428571429</v>
      </c>
      <c r="AQ29" s="33">
        <f t="shared" si="16"/>
        <v>0.85525714285714294</v>
      </c>
      <c r="AR29" s="428"/>
      <c r="AS29" s="316">
        <v>2</v>
      </c>
      <c r="AT29" s="33">
        <f t="shared" ref="AT29:BI44" si="19">(E29-$D29)/350</f>
        <v>0.65097142857142865</v>
      </c>
      <c r="AU29" s="33">
        <f t="shared" si="19"/>
        <v>0.46565714285714294</v>
      </c>
      <c r="AV29" s="33">
        <f t="shared" si="19"/>
        <v>0.40420000000000006</v>
      </c>
      <c r="AW29" s="33">
        <f t="shared" si="19"/>
        <v>0.34751428571428572</v>
      </c>
      <c r="AX29" s="33">
        <f t="shared" si="19"/>
        <v>0.28208571428571427</v>
      </c>
      <c r="AY29" s="33">
        <f t="shared" si="19"/>
        <v>0.23628571428571429</v>
      </c>
      <c r="AZ29" s="33">
        <f t="shared" si="19"/>
        <v>0.19414285714285714</v>
      </c>
      <c r="BA29" s="33">
        <f t="shared" si="19"/>
        <v>0.15651428571428574</v>
      </c>
      <c r="BB29" s="33">
        <f t="shared" si="19"/>
        <v>0.13282857142857141</v>
      </c>
      <c r="BC29" s="33">
        <f t="shared" si="19"/>
        <v>0.11717142857142858</v>
      </c>
      <c r="BD29" s="33">
        <f t="shared" si="19"/>
        <v>0.10591428571428574</v>
      </c>
      <c r="BE29" s="33">
        <f t="shared" si="19"/>
        <v>9.5314285714285713E-2</v>
      </c>
      <c r="BF29" s="33">
        <f t="shared" si="19"/>
        <v>8.6571428571428563E-2</v>
      </c>
      <c r="BG29" s="33">
        <f t="shared" si="19"/>
        <v>7.8600000000000017E-2</v>
      </c>
      <c r="BH29" s="33">
        <f t="shared" si="19"/>
        <v>7.1285714285714299E-2</v>
      </c>
      <c r="BI29" s="33">
        <f t="shared" si="17"/>
        <v>6.3885714285714282E-2</v>
      </c>
      <c r="BJ29" s="33">
        <f t="shared" si="17"/>
        <v>5.6257142857142853E-2</v>
      </c>
      <c r="BK29" s="33">
        <f t="shared" si="17"/>
        <v>4.9599999999999998E-2</v>
      </c>
      <c r="BL29" s="33">
        <f t="shared" si="17"/>
        <v>4.3457142857142882E-2</v>
      </c>
      <c r="BM29" s="33">
        <f t="shared" si="17"/>
        <v>3.8228571428571417E-2</v>
      </c>
      <c r="BN29" s="33">
        <f t="shared" si="17"/>
        <v>3.2971428571428589E-2</v>
      </c>
      <c r="BO29" s="33">
        <f t="shared" si="17"/>
        <v>2.8114285714285724E-2</v>
      </c>
      <c r="BP29" s="33">
        <f t="shared" si="17"/>
        <v>2.3399999999999994E-2</v>
      </c>
      <c r="BQ29" s="33">
        <f t="shared" si="17"/>
        <v>1.9371428571428574E-2</v>
      </c>
      <c r="BR29" s="33">
        <f t="shared" si="17"/>
        <v>1.5800000000000002E-2</v>
      </c>
      <c r="BS29" s="33">
        <f t="shared" si="17"/>
        <v>1.2771428571428569E-2</v>
      </c>
      <c r="BT29" s="33">
        <f t="shared" si="17"/>
        <v>9.9428571428571543E-3</v>
      </c>
      <c r="BU29" s="33">
        <f t="shared" si="17"/>
        <v>7.7428571428571659E-3</v>
      </c>
      <c r="BV29" s="33">
        <f t="shared" si="17"/>
        <v>5.8000000000000031E-3</v>
      </c>
      <c r="BW29" s="33">
        <f t="shared" si="17"/>
        <v>4.8000000000000195E-3</v>
      </c>
      <c r="BX29" s="33">
        <f t="shared" si="17"/>
        <v>4.4285714285714206E-3</v>
      </c>
      <c r="BY29" s="33">
        <f t="shared" si="18"/>
        <v>4.4857142857143064E-3</v>
      </c>
      <c r="BZ29" s="33">
        <f t="shared" si="18"/>
        <v>4.4571428571428635E-3</v>
      </c>
      <c r="CA29" s="33">
        <f t="shared" si="18"/>
        <v>4.4285714285714206E-3</v>
      </c>
      <c r="CB29" s="33">
        <f t="shared" si="18"/>
        <v>4.4000000000000176E-3</v>
      </c>
      <c r="CC29" s="33">
        <f t="shared" si="18"/>
        <v>4.3714285714285747E-3</v>
      </c>
    </row>
    <row r="30" spans="1:81" x14ac:dyDescent="0.3">
      <c r="A30" s="428"/>
      <c r="B30" s="316">
        <v>3</v>
      </c>
      <c r="C30" s="316">
        <v>25.86</v>
      </c>
      <c r="D30" s="74">
        <v>100.12</v>
      </c>
      <c r="E30" s="75">
        <v>330.77</v>
      </c>
      <c r="F30" s="75">
        <v>264.23</v>
      </c>
      <c r="G30" s="75">
        <v>243.85</v>
      </c>
      <c r="H30" s="75">
        <v>224.96</v>
      </c>
      <c r="I30" s="75">
        <v>204.91</v>
      </c>
      <c r="J30" s="75">
        <v>189.59</v>
      </c>
      <c r="K30" s="75">
        <v>175.66</v>
      </c>
      <c r="L30" s="75">
        <v>163.05000000000001</v>
      </c>
      <c r="M30" s="75">
        <v>152.84</v>
      </c>
      <c r="N30" s="75">
        <v>146.19</v>
      </c>
      <c r="O30" s="75">
        <v>141.63999999999999</v>
      </c>
      <c r="P30" s="75">
        <v>137.69999999999999</v>
      </c>
      <c r="Q30" s="75">
        <v>134.6</v>
      </c>
      <c r="R30" s="75">
        <v>131.69999999999999</v>
      </c>
      <c r="S30" s="75">
        <v>128.99</v>
      </c>
      <c r="T30" s="74">
        <v>126.1</v>
      </c>
      <c r="U30" s="74">
        <v>123.31</v>
      </c>
      <c r="V30" s="74">
        <v>120.85</v>
      </c>
      <c r="W30" s="74">
        <v>118.65</v>
      </c>
      <c r="X30" s="74">
        <v>116.65</v>
      </c>
      <c r="Y30" s="74">
        <v>114.7</v>
      </c>
      <c r="Z30" s="74">
        <v>112.81</v>
      </c>
      <c r="AA30" s="74">
        <v>110.99</v>
      </c>
      <c r="AB30" s="75">
        <v>109.46</v>
      </c>
      <c r="AC30" s="74">
        <v>108.13</v>
      </c>
      <c r="AD30" s="74">
        <v>106.81</v>
      </c>
      <c r="AE30" s="74">
        <v>105.64</v>
      </c>
      <c r="AF30" s="74">
        <v>104.68</v>
      </c>
      <c r="AG30" s="74">
        <v>103.71</v>
      </c>
      <c r="AH30" s="74">
        <v>102.94</v>
      </c>
      <c r="AI30" s="74">
        <v>102.3</v>
      </c>
      <c r="AJ30" s="74">
        <v>101.96</v>
      </c>
      <c r="AK30" s="74">
        <v>101.82</v>
      </c>
      <c r="AL30" s="74">
        <v>101.78</v>
      </c>
      <c r="AM30" s="74">
        <v>101.76</v>
      </c>
      <c r="AN30" s="74">
        <v>101.77</v>
      </c>
      <c r="AP30" s="33">
        <f t="shared" si="15"/>
        <v>0.21217142857142859</v>
      </c>
      <c r="AQ30" s="33">
        <f t="shared" si="16"/>
        <v>0.87117142857142849</v>
      </c>
      <c r="AR30" s="428"/>
      <c r="AS30" s="316">
        <v>3</v>
      </c>
      <c r="AT30" s="33">
        <f t="shared" si="19"/>
        <v>0.65899999999999992</v>
      </c>
      <c r="AU30" s="33">
        <f t="shared" si="19"/>
        <v>0.46888571428571435</v>
      </c>
      <c r="AV30" s="33">
        <f t="shared" si="19"/>
        <v>0.41065714285714283</v>
      </c>
      <c r="AW30" s="33">
        <f t="shared" si="19"/>
        <v>0.35668571428571427</v>
      </c>
      <c r="AX30" s="33">
        <f t="shared" si="19"/>
        <v>0.2994</v>
      </c>
      <c r="AY30" s="33">
        <f t="shared" si="19"/>
        <v>0.25562857142857143</v>
      </c>
      <c r="AZ30" s="33">
        <f t="shared" si="19"/>
        <v>0.2158285714285714</v>
      </c>
      <c r="BA30" s="33">
        <f t="shared" si="19"/>
        <v>0.17980000000000002</v>
      </c>
      <c r="BB30" s="33">
        <f t="shared" si="19"/>
        <v>0.15062857142857142</v>
      </c>
      <c r="BC30" s="33">
        <f t="shared" si="19"/>
        <v>0.1316285714285714</v>
      </c>
      <c r="BD30" s="33">
        <f t="shared" si="19"/>
        <v>0.11862857142857137</v>
      </c>
      <c r="BE30" s="33">
        <f t="shared" si="19"/>
        <v>0.10737142857142852</v>
      </c>
      <c r="BF30" s="33">
        <f t="shared" si="19"/>
        <v>9.8514285714285679E-2</v>
      </c>
      <c r="BG30" s="33">
        <f t="shared" si="19"/>
        <v>9.022857142857138E-2</v>
      </c>
      <c r="BH30" s="33">
        <f t="shared" si="19"/>
        <v>8.2485714285714301E-2</v>
      </c>
      <c r="BI30" s="33">
        <f t="shared" si="17"/>
        <v>7.4228571428571394E-2</v>
      </c>
      <c r="BJ30" s="33">
        <f t="shared" si="17"/>
        <v>6.6257142857142848E-2</v>
      </c>
      <c r="BK30" s="33">
        <f t="shared" si="17"/>
        <v>5.9228571428571401E-2</v>
      </c>
      <c r="BL30" s="33">
        <f t="shared" si="17"/>
        <v>5.2942857142857146E-2</v>
      </c>
      <c r="BM30" s="33">
        <f t="shared" si="17"/>
        <v>4.7228571428571432E-2</v>
      </c>
      <c r="BN30" s="33">
        <f t="shared" si="17"/>
        <v>4.1657142857142851E-2</v>
      </c>
      <c r="BO30" s="33">
        <f t="shared" si="17"/>
        <v>3.6257142857142849E-2</v>
      </c>
      <c r="BP30" s="33">
        <f t="shared" si="17"/>
        <v>3.1057142857142828E-2</v>
      </c>
      <c r="BQ30" s="33">
        <f t="shared" si="17"/>
        <v>2.6685714285714254E-2</v>
      </c>
      <c r="BR30" s="33">
        <f t="shared" si="17"/>
        <v>2.2885714285714259E-2</v>
      </c>
      <c r="BS30" s="33">
        <f t="shared" si="17"/>
        <v>1.9114285714285709E-2</v>
      </c>
      <c r="BT30" s="33">
        <f t="shared" si="17"/>
        <v>1.5771428571428561E-2</v>
      </c>
      <c r="BU30" s="33">
        <f t="shared" si="17"/>
        <v>1.3028571428571434E-2</v>
      </c>
      <c r="BV30" s="33">
        <f t="shared" si="17"/>
        <v>1.0257142857142826E-2</v>
      </c>
      <c r="BW30" s="33">
        <f t="shared" si="17"/>
        <v>8.0571428571428374E-3</v>
      </c>
      <c r="BX30" s="33">
        <f t="shared" si="17"/>
        <v>6.2285714285714071E-3</v>
      </c>
      <c r="BY30" s="33">
        <f t="shared" si="18"/>
        <v>5.2571428571428266E-3</v>
      </c>
      <c r="BZ30" s="33">
        <f t="shared" si="18"/>
        <v>4.8571428571428247E-3</v>
      </c>
      <c r="CA30" s="33">
        <f t="shared" si="18"/>
        <v>4.7428571428571329E-3</v>
      </c>
      <c r="CB30" s="33">
        <f t="shared" si="18"/>
        <v>4.685714285714287E-3</v>
      </c>
      <c r="CC30" s="33">
        <f t="shared" si="18"/>
        <v>4.71428571428569E-3</v>
      </c>
    </row>
    <row r="31" spans="1:81" x14ac:dyDescent="0.3">
      <c r="A31" s="428"/>
      <c r="B31" s="316">
        <v>4</v>
      </c>
      <c r="C31" s="316">
        <v>25.89</v>
      </c>
      <c r="D31" s="74">
        <v>93.47</v>
      </c>
      <c r="E31" s="75">
        <v>309.45999999999998</v>
      </c>
      <c r="F31" s="75">
        <v>256.95999999999998</v>
      </c>
      <c r="G31" s="75">
        <v>236.27</v>
      </c>
      <c r="H31" s="75">
        <v>215.88</v>
      </c>
      <c r="I31" s="75">
        <v>196.43</v>
      </c>
      <c r="J31" s="75">
        <v>181.96</v>
      </c>
      <c r="K31" s="75">
        <v>169.12</v>
      </c>
      <c r="L31" s="75">
        <v>157.49</v>
      </c>
      <c r="M31" s="75">
        <v>146.62</v>
      </c>
      <c r="N31" s="75">
        <v>138.35</v>
      </c>
      <c r="O31" s="75">
        <v>133.13999999999999</v>
      </c>
      <c r="P31" s="75">
        <v>128.93</v>
      </c>
      <c r="Q31" s="75">
        <v>125.61</v>
      </c>
      <c r="R31" s="75">
        <v>122.63</v>
      </c>
      <c r="S31" s="75">
        <v>119.96</v>
      </c>
      <c r="T31" s="74">
        <v>117.14</v>
      </c>
      <c r="U31" s="74">
        <v>114.5</v>
      </c>
      <c r="V31" s="74">
        <v>112.12</v>
      </c>
      <c r="W31" s="74">
        <v>110.06</v>
      </c>
      <c r="X31" s="74">
        <v>108.08</v>
      </c>
      <c r="Y31" s="74">
        <v>106.05</v>
      </c>
      <c r="Z31" s="74">
        <v>104.24</v>
      </c>
      <c r="AA31" s="74">
        <v>102.48</v>
      </c>
      <c r="AB31" s="75">
        <v>101.03</v>
      </c>
      <c r="AC31" s="74">
        <v>99.87</v>
      </c>
      <c r="AD31" s="74">
        <v>98.68</v>
      </c>
      <c r="AE31" s="74">
        <v>97.73</v>
      </c>
      <c r="AF31" s="74">
        <v>96.85</v>
      </c>
      <c r="AG31" s="74">
        <v>96.07</v>
      </c>
      <c r="AH31" s="74">
        <v>95.44</v>
      </c>
      <c r="AI31" s="74">
        <v>95.09</v>
      </c>
      <c r="AJ31" s="74">
        <v>94.99</v>
      </c>
      <c r="AK31" s="74">
        <v>94.98</v>
      </c>
      <c r="AL31" s="74">
        <v>94.98</v>
      </c>
      <c r="AM31" s="74">
        <v>94.94</v>
      </c>
      <c r="AN31" s="74">
        <v>94.96</v>
      </c>
      <c r="AP31" s="33">
        <f t="shared" si="15"/>
        <v>0.19308571428571428</v>
      </c>
      <c r="AQ31" s="33">
        <f t="shared" si="16"/>
        <v>0.81020000000000003</v>
      </c>
      <c r="AR31" s="428"/>
      <c r="AS31" s="316">
        <v>4</v>
      </c>
      <c r="AT31" s="33">
        <f t="shared" si="19"/>
        <v>0.61711428571428562</v>
      </c>
      <c r="AU31" s="33">
        <f t="shared" si="19"/>
        <v>0.46711428571428565</v>
      </c>
      <c r="AV31" s="33">
        <f t="shared" si="19"/>
        <v>0.40800000000000003</v>
      </c>
      <c r="AW31" s="33">
        <f t="shared" si="19"/>
        <v>0.34974285714285713</v>
      </c>
      <c r="AX31" s="33">
        <f t="shared" si="19"/>
        <v>0.29417142857142858</v>
      </c>
      <c r="AY31" s="33">
        <f t="shared" si="19"/>
        <v>0.25282857142857146</v>
      </c>
      <c r="AZ31" s="33">
        <f t="shared" si="19"/>
        <v>0.21614285714285716</v>
      </c>
      <c r="BA31" s="33">
        <f t="shared" si="19"/>
        <v>0.18291428571428575</v>
      </c>
      <c r="BB31" s="33">
        <f t="shared" si="19"/>
        <v>0.15185714285714288</v>
      </c>
      <c r="BC31" s="33">
        <f t="shared" si="19"/>
        <v>0.12822857142857141</v>
      </c>
      <c r="BD31" s="33">
        <f t="shared" si="19"/>
        <v>0.11334285714285711</v>
      </c>
      <c r="BE31" s="33">
        <f t="shared" si="19"/>
        <v>0.10131428571428573</v>
      </c>
      <c r="BF31" s="33">
        <f t="shared" si="19"/>
        <v>9.1828571428571426E-2</v>
      </c>
      <c r="BG31" s="33">
        <f t="shared" si="19"/>
        <v>8.3314285714285702E-2</v>
      </c>
      <c r="BH31" s="33">
        <f t="shared" si="19"/>
        <v>7.5685714285714273E-2</v>
      </c>
      <c r="BI31" s="33">
        <f t="shared" si="17"/>
        <v>6.7628571428571427E-2</v>
      </c>
      <c r="BJ31" s="33">
        <f t="shared" si="17"/>
        <v>6.0085714285714291E-2</v>
      </c>
      <c r="BK31" s="33">
        <f t="shared" si="17"/>
        <v>5.3285714285714304E-2</v>
      </c>
      <c r="BL31" s="33">
        <f t="shared" si="17"/>
        <v>4.7400000000000012E-2</v>
      </c>
      <c r="BM31" s="33">
        <f t="shared" si="17"/>
        <v>4.1742857142857144E-2</v>
      </c>
      <c r="BN31" s="33">
        <f t="shared" si="17"/>
        <v>3.5942857142857138E-2</v>
      </c>
      <c r="BO31" s="33">
        <f t="shared" si="17"/>
        <v>3.0771428571428561E-2</v>
      </c>
      <c r="BP31" s="33">
        <f t="shared" si="17"/>
        <v>2.5742857142857158E-2</v>
      </c>
      <c r="BQ31" s="33">
        <f t="shared" si="17"/>
        <v>2.1600000000000008E-2</v>
      </c>
      <c r="BR31" s="33">
        <f t="shared" si="17"/>
        <v>1.8285714285714301E-2</v>
      </c>
      <c r="BS31" s="33">
        <f t="shared" si="17"/>
        <v>1.4885714285714308E-2</v>
      </c>
      <c r="BT31" s="33">
        <f t="shared" si="17"/>
        <v>1.2171428571428587E-2</v>
      </c>
      <c r="BU31" s="33">
        <f t="shared" si="17"/>
        <v>9.6571428571428433E-3</v>
      </c>
      <c r="BV31" s="33">
        <f t="shared" si="17"/>
        <v>7.428571428571412E-3</v>
      </c>
      <c r="BW31" s="33">
        <f t="shared" si="17"/>
        <v>5.6285714285714255E-3</v>
      </c>
      <c r="BX31" s="33">
        <f t="shared" si="17"/>
        <v>4.628571428571442E-3</v>
      </c>
      <c r="BY31" s="33">
        <f t="shared" si="18"/>
        <v>4.3428571428571318E-3</v>
      </c>
      <c r="BZ31" s="33">
        <f t="shared" si="18"/>
        <v>4.3142857142857288E-3</v>
      </c>
      <c r="CA31" s="33">
        <f t="shared" si="18"/>
        <v>4.3142857142857288E-3</v>
      </c>
      <c r="CB31" s="33">
        <f t="shared" si="18"/>
        <v>4.1999999999999971E-3</v>
      </c>
      <c r="CC31" s="33">
        <f t="shared" si="18"/>
        <v>4.2571428571428422E-3</v>
      </c>
    </row>
    <row r="32" spans="1:81" x14ac:dyDescent="0.3">
      <c r="A32" s="428"/>
      <c r="B32" s="316">
        <v>5</v>
      </c>
      <c r="C32" s="316">
        <v>25.86</v>
      </c>
      <c r="D32" s="74">
        <v>95.16</v>
      </c>
      <c r="E32" s="75">
        <v>344.75</v>
      </c>
      <c r="F32" s="75">
        <v>262.27999999999997</v>
      </c>
      <c r="G32" s="75">
        <v>240.51</v>
      </c>
      <c r="H32" s="75">
        <v>218.53</v>
      </c>
      <c r="I32" s="75">
        <v>197.74</v>
      </c>
      <c r="J32" s="75">
        <v>180.62</v>
      </c>
      <c r="K32" s="75">
        <v>165.69</v>
      </c>
      <c r="L32" s="75">
        <v>153.1</v>
      </c>
      <c r="M32" s="75">
        <v>143.84</v>
      </c>
      <c r="N32" s="75">
        <v>138.02000000000001</v>
      </c>
      <c r="O32" s="75">
        <v>133.88</v>
      </c>
      <c r="P32" s="75">
        <v>130.41</v>
      </c>
      <c r="Q32" s="75">
        <v>127.4</v>
      </c>
      <c r="R32" s="75">
        <v>124.82</v>
      </c>
      <c r="S32" s="75">
        <v>122.33</v>
      </c>
      <c r="T32" s="74">
        <v>120.07</v>
      </c>
      <c r="U32" s="74">
        <v>117.6</v>
      </c>
      <c r="V32" s="74">
        <v>115.23</v>
      </c>
      <c r="W32" s="74">
        <v>113.3</v>
      </c>
      <c r="X32" s="74">
        <v>111.32</v>
      </c>
      <c r="Y32" s="74">
        <v>109.28</v>
      </c>
      <c r="Z32" s="74">
        <v>107.44</v>
      </c>
      <c r="AA32" s="74">
        <v>105.78</v>
      </c>
      <c r="AB32" s="75">
        <v>104.3</v>
      </c>
      <c r="AC32" s="74">
        <v>103.1</v>
      </c>
      <c r="AD32" s="74">
        <v>101.86</v>
      </c>
      <c r="AE32" s="74">
        <v>100.77</v>
      </c>
      <c r="AF32" s="74">
        <v>99.79</v>
      </c>
      <c r="AG32" s="74">
        <v>98.95</v>
      </c>
      <c r="AH32" s="74">
        <v>98.1</v>
      </c>
      <c r="AI32" s="74">
        <v>97.5</v>
      </c>
      <c r="AJ32" s="74">
        <v>97.06</v>
      </c>
      <c r="AK32" s="74">
        <v>96.83</v>
      </c>
      <c r="AL32" s="74">
        <v>96.78</v>
      </c>
      <c r="AM32" s="74">
        <v>96.73</v>
      </c>
      <c r="AN32" s="74">
        <v>96.75</v>
      </c>
      <c r="AP32" s="33">
        <f t="shared" si="15"/>
        <v>0.19799999999999998</v>
      </c>
      <c r="AQ32" s="33">
        <f t="shared" si="16"/>
        <v>0.91111428571428565</v>
      </c>
      <c r="AR32" s="428"/>
      <c r="AS32" s="316">
        <v>5</v>
      </c>
      <c r="AT32" s="33">
        <f t="shared" si="19"/>
        <v>0.7131142857142857</v>
      </c>
      <c r="AU32" s="33">
        <f t="shared" si="19"/>
        <v>0.47748571428571424</v>
      </c>
      <c r="AV32" s="33">
        <f t="shared" si="19"/>
        <v>0.41528571428571426</v>
      </c>
      <c r="AW32" s="33">
        <f t="shared" si="19"/>
        <v>0.35248571428571429</v>
      </c>
      <c r="AX32" s="33">
        <f t="shared" si="19"/>
        <v>0.29308571428571434</v>
      </c>
      <c r="AY32" s="33">
        <f t="shared" si="19"/>
        <v>0.24417142857142859</v>
      </c>
      <c r="AZ32" s="33">
        <f t="shared" si="19"/>
        <v>0.20151428571428573</v>
      </c>
      <c r="BA32" s="33">
        <f t="shared" si="19"/>
        <v>0.16554285714285713</v>
      </c>
      <c r="BB32" s="33">
        <f t="shared" si="19"/>
        <v>0.13908571428571431</v>
      </c>
      <c r="BC32" s="33">
        <f t="shared" si="19"/>
        <v>0.12245714285714289</v>
      </c>
      <c r="BD32" s="33">
        <f t="shared" si="19"/>
        <v>0.11062857142857142</v>
      </c>
      <c r="BE32" s="33">
        <f t="shared" si="19"/>
        <v>0.10071428571428571</v>
      </c>
      <c r="BF32" s="33">
        <f t="shared" si="19"/>
        <v>9.2114285714285746E-2</v>
      </c>
      <c r="BG32" s="33">
        <f t="shared" si="19"/>
        <v>8.4742857142857134E-2</v>
      </c>
      <c r="BH32" s="33">
        <f t="shared" si="19"/>
        <v>7.7628571428571436E-2</v>
      </c>
      <c r="BI32" s="33">
        <f t="shared" si="17"/>
        <v>7.1171428571428566E-2</v>
      </c>
      <c r="BJ32" s="33">
        <f t="shared" si="17"/>
        <v>6.4114285714285707E-2</v>
      </c>
      <c r="BK32" s="33">
        <f t="shared" si="17"/>
        <v>5.7342857142857161E-2</v>
      </c>
      <c r="BL32" s="33">
        <f t="shared" si="17"/>
        <v>5.1828571428571432E-2</v>
      </c>
      <c r="BM32" s="33">
        <f t="shared" si="17"/>
        <v>4.6171428571428565E-2</v>
      </c>
      <c r="BN32" s="33">
        <f t="shared" si="17"/>
        <v>4.0342857142857153E-2</v>
      </c>
      <c r="BO32" s="33">
        <f t="shared" si="17"/>
        <v>3.508571428571429E-2</v>
      </c>
      <c r="BP32" s="33">
        <f t="shared" si="17"/>
        <v>3.0342857142857158E-2</v>
      </c>
      <c r="BQ32" s="33">
        <f t="shared" si="17"/>
        <v>2.6114285714285715E-2</v>
      </c>
      <c r="BR32" s="33">
        <f t="shared" si="17"/>
        <v>2.2685714285714278E-2</v>
      </c>
      <c r="BS32" s="33">
        <f t="shared" si="17"/>
        <v>1.9142857142857152E-2</v>
      </c>
      <c r="BT32" s="33">
        <f t="shared" si="17"/>
        <v>1.6028571428571427E-2</v>
      </c>
      <c r="BU32" s="33">
        <f t="shared" si="17"/>
        <v>1.3228571428571456E-2</v>
      </c>
      <c r="BV32" s="33">
        <f t="shared" si="17"/>
        <v>1.0828571428571446E-2</v>
      </c>
      <c r="BW32" s="33">
        <f t="shared" si="17"/>
        <v>8.3999999999999943E-3</v>
      </c>
      <c r="BX32" s="33">
        <f t="shared" si="17"/>
        <v>6.6857142857142957E-3</v>
      </c>
      <c r="BY32" s="33">
        <f t="shared" si="18"/>
        <v>5.4285714285714449E-3</v>
      </c>
      <c r="BZ32" s="33">
        <f t="shared" si="18"/>
        <v>4.7714285714285766E-3</v>
      </c>
      <c r="CA32" s="33">
        <f t="shared" si="18"/>
        <v>4.628571428571442E-3</v>
      </c>
      <c r="CB32" s="33">
        <f t="shared" si="18"/>
        <v>4.4857142857143064E-3</v>
      </c>
      <c r="CC32" s="33">
        <f t="shared" si="18"/>
        <v>4.5428571428571523E-3</v>
      </c>
    </row>
    <row r="33" spans="1:81" ht="15.35" customHeight="1" x14ac:dyDescent="0.3">
      <c r="A33" s="428" t="s">
        <v>96</v>
      </c>
      <c r="B33" s="347">
        <v>1</v>
      </c>
      <c r="C33" s="316">
        <v>25.98</v>
      </c>
      <c r="D33" s="74">
        <v>105.23</v>
      </c>
      <c r="E33" s="75">
        <v>324.68</v>
      </c>
      <c r="F33" s="75">
        <v>265.39999999999998</v>
      </c>
      <c r="G33" s="75">
        <v>244.26</v>
      </c>
      <c r="H33" s="75">
        <v>225.83</v>
      </c>
      <c r="I33" s="346">
        <v>205.58</v>
      </c>
      <c r="J33" s="346">
        <v>186.63</v>
      </c>
      <c r="K33" s="346">
        <v>176.08</v>
      </c>
      <c r="L33" s="346">
        <v>169.03</v>
      </c>
      <c r="M33" s="346">
        <v>163</v>
      </c>
      <c r="N33" s="346">
        <v>157.84</v>
      </c>
      <c r="O33" s="346">
        <v>153.41999999999999</v>
      </c>
      <c r="P33" s="346">
        <v>149.30000000000001</v>
      </c>
      <c r="Q33" s="346">
        <v>145.74</v>
      </c>
      <c r="R33" s="346">
        <v>143.4</v>
      </c>
      <c r="S33" s="346">
        <v>139.13999999999999</v>
      </c>
      <c r="T33" s="346">
        <v>135.94999999999999</v>
      </c>
      <c r="U33" s="346">
        <v>133.13999999999999</v>
      </c>
      <c r="V33" s="346">
        <v>130.36000000000001</v>
      </c>
      <c r="W33" s="346">
        <v>128.01</v>
      </c>
      <c r="X33" s="346">
        <v>125.8</v>
      </c>
      <c r="Y33" s="346">
        <v>123.66</v>
      </c>
      <c r="Z33" s="346">
        <v>121.42</v>
      </c>
      <c r="AA33" s="346">
        <v>119.37</v>
      </c>
      <c r="AB33" s="346">
        <v>117.43</v>
      </c>
      <c r="AC33" s="346">
        <v>115.71</v>
      </c>
      <c r="AD33" s="346">
        <v>114.18</v>
      </c>
      <c r="AE33" s="346">
        <v>112.67</v>
      </c>
      <c r="AF33" s="346">
        <v>111.45</v>
      </c>
      <c r="AG33" s="346">
        <v>110.22</v>
      </c>
      <c r="AH33" s="346">
        <v>109.18</v>
      </c>
      <c r="AI33" s="346">
        <v>108.27</v>
      </c>
      <c r="AJ33" s="346">
        <v>107.6</v>
      </c>
      <c r="AK33" s="346">
        <v>107.07</v>
      </c>
      <c r="AL33" s="346">
        <v>106.77</v>
      </c>
      <c r="AM33" s="346">
        <v>106.75</v>
      </c>
      <c r="AN33" s="346">
        <v>106.77</v>
      </c>
      <c r="AP33" s="33">
        <f t="shared" si="15"/>
        <v>0.22642857142857142</v>
      </c>
      <c r="AQ33" s="33">
        <f t="shared" si="16"/>
        <v>0.85342857142857143</v>
      </c>
      <c r="AR33" s="428" t="s">
        <v>96</v>
      </c>
      <c r="AS33" s="316">
        <v>1</v>
      </c>
      <c r="AT33" s="33">
        <f t="shared" si="19"/>
        <v>0.627</v>
      </c>
      <c r="AU33" s="33">
        <f t="shared" si="19"/>
        <v>0.45762857142857133</v>
      </c>
      <c r="AV33" s="33">
        <f t="shared" si="19"/>
        <v>0.39722857142857138</v>
      </c>
      <c r="AW33" s="33">
        <f t="shared" si="19"/>
        <v>0.34457142857142858</v>
      </c>
      <c r="AX33" s="33">
        <f t="shared" si="19"/>
        <v>0.28671428571428575</v>
      </c>
      <c r="AY33" s="33">
        <f t="shared" si="19"/>
        <v>0.23257142857142854</v>
      </c>
      <c r="AZ33" s="33">
        <f t="shared" si="19"/>
        <v>0.20242857142857146</v>
      </c>
      <c r="BA33" s="33">
        <f t="shared" si="19"/>
        <v>0.18228571428571427</v>
      </c>
      <c r="BB33" s="33">
        <f t="shared" si="19"/>
        <v>0.16505714285714285</v>
      </c>
      <c r="BC33" s="33">
        <f t="shared" si="19"/>
        <v>0.15031428571428571</v>
      </c>
      <c r="BD33" s="33">
        <f t="shared" si="19"/>
        <v>0.13768571428571424</v>
      </c>
      <c r="BE33" s="33">
        <f t="shared" si="19"/>
        <v>0.12591428571428573</v>
      </c>
      <c r="BF33" s="33">
        <f t="shared" si="19"/>
        <v>0.11574285714285716</v>
      </c>
      <c r="BG33" s="33">
        <f t="shared" si="19"/>
        <v>0.10905714285714287</v>
      </c>
      <c r="BH33" s="33">
        <f t="shared" si="19"/>
        <v>9.6885714285714242E-2</v>
      </c>
      <c r="BI33" s="33">
        <f t="shared" si="17"/>
        <v>8.7771428571428528E-2</v>
      </c>
      <c r="BJ33" s="33">
        <f t="shared" si="17"/>
        <v>7.9742857142857088E-2</v>
      </c>
      <c r="BK33" s="33">
        <f t="shared" si="17"/>
        <v>7.180000000000003E-2</v>
      </c>
      <c r="BL33" s="33">
        <f t="shared" si="17"/>
        <v>6.5085714285714247E-2</v>
      </c>
      <c r="BM33" s="33">
        <f t="shared" si="17"/>
        <v>5.8771428571428551E-2</v>
      </c>
      <c r="BN33" s="33">
        <f t="shared" si="17"/>
        <v>5.2657142857142833E-2</v>
      </c>
      <c r="BO33" s="33">
        <f t="shared" si="17"/>
        <v>4.6257142857142851E-2</v>
      </c>
      <c r="BP33" s="33">
        <f t="shared" si="17"/>
        <v>4.0399999999999998E-2</v>
      </c>
      <c r="BQ33" s="33">
        <f t="shared" si="17"/>
        <v>3.4857142857142864E-2</v>
      </c>
      <c r="BR33" s="33">
        <f t="shared" si="17"/>
        <v>2.9942857142857115E-2</v>
      </c>
      <c r="BS33" s="33">
        <f t="shared" si="17"/>
        <v>2.5571428571428578E-2</v>
      </c>
      <c r="BT33" s="33">
        <f t="shared" si="17"/>
        <v>2.1257142857142849E-2</v>
      </c>
      <c r="BU33" s="33">
        <f t="shared" si="17"/>
        <v>1.7771428571428566E-2</v>
      </c>
      <c r="BV33" s="33">
        <f t="shared" si="17"/>
        <v>1.4257142857142843E-2</v>
      </c>
      <c r="BW33" s="33">
        <f t="shared" si="17"/>
        <v>1.1285714285714293E-2</v>
      </c>
      <c r="BX33" s="33">
        <f t="shared" si="17"/>
        <v>8.6857142857142636E-3</v>
      </c>
      <c r="BY33" s="33">
        <f t="shared" si="18"/>
        <v>6.7714285714285437E-3</v>
      </c>
      <c r="BZ33" s="33">
        <f t="shared" si="18"/>
        <v>5.2571428571428266E-3</v>
      </c>
      <c r="CA33" s="33">
        <f t="shared" si="18"/>
        <v>4.3999999999999768E-3</v>
      </c>
      <c r="CB33" s="33">
        <f t="shared" si="18"/>
        <v>4.3428571428571318E-3</v>
      </c>
      <c r="CC33" s="33">
        <f t="shared" si="18"/>
        <v>4.3999999999999768E-3</v>
      </c>
    </row>
    <row r="34" spans="1:81" x14ac:dyDescent="0.3">
      <c r="A34" s="428"/>
      <c r="B34" s="316">
        <v>2</v>
      </c>
      <c r="C34" s="316">
        <v>25.86</v>
      </c>
      <c r="D34" s="74">
        <v>106.65</v>
      </c>
      <c r="E34" s="75">
        <v>324.2</v>
      </c>
      <c r="F34" s="75">
        <v>267.05</v>
      </c>
      <c r="G34" s="75">
        <v>246.87</v>
      </c>
      <c r="H34" s="75">
        <v>229.88</v>
      </c>
      <c r="I34" s="75">
        <v>210.95</v>
      </c>
      <c r="J34" s="75">
        <v>194.94</v>
      </c>
      <c r="K34" s="75">
        <v>180.12</v>
      </c>
      <c r="L34" s="75">
        <v>166.92</v>
      </c>
      <c r="M34" s="75">
        <v>157.12</v>
      </c>
      <c r="N34" s="75">
        <v>150.9</v>
      </c>
      <c r="O34" s="75">
        <v>146.63999999999999</v>
      </c>
      <c r="P34" s="75">
        <v>143.09</v>
      </c>
      <c r="Q34" s="75">
        <v>140.12</v>
      </c>
      <c r="R34" s="75">
        <v>137.06</v>
      </c>
      <c r="S34" s="75">
        <v>134.22999999999999</v>
      </c>
      <c r="T34" s="74">
        <v>131.33000000000001</v>
      </c>
      <c r="U34" s="74">
        <v>128.63999999999999</v>
      </c>
      <c r="V34" s="74">
        <v>126.01</v>
      </c>
      <c r="W34" s="74">
        <v>123.82</v>
      </c>
      <c r="X34" s="74">
        <v>121.71</v>
      </c>
      <c r="Y34" s="74">
        <v>119.67</v>
      </c>
      <c r="Z34" s="74">
        <v>117.74</v>
      </c>
      <c r="AA34" s="74">
        <v>115.95</v>
      </c>
      <c r="AB34" s="74">
        <v>114.34</v>
      </c>
      <c r="AC34" s="74">
        <v>113.01</v>
      </c>
      <c r="AD34" s="74">
        <v>111.8</v>
      </c>
      <c r="AE34" s="74">
        <v>110.63</v>
      </c>
      <c r="AF34" s="74">
        <v>109.66</v>
      </c>
      <c r="AG34" s="74">
        <v>108.89</v>
      </c>
      <c r="AH34" s="74">
        <v>108.46</v>
      </c>
      <c r="AI34" s="74">
        <v>108.3</v>
      </c>
      <c r="AJ34" s="74">
        <v>108.26</v>
      </c>
      <c r="AK34" s="74">
        <v>108.24</v>
      </c>
      <c r="AL34" s="74">
        <v>108.25</v>
      </c>
      <c r="AM34" s="74">
        <v>108.23</v>
      </c>
      <c r="AN34" s="74">
        <v>108.26</v>
      </c>
      <c r="AP34" s="33">
        <f t="shared" si="15"/>
        <v>0.23082857142857144</v>
      </c>
      <c r="AQ34" s="33">
        <f t="shared" si="16"/>
        <v>0.85239999999999994</v>
      </c>
      <c r="AR34" s="428"/>
      <c r="AS34" s="316">
        <v>2</v>
      </c>
      <c r="AT34" s="33">
        <f t="shared" si="19"/>
        <v>0.62157142857142855</v>
      </c>
      <c r="AU34" s="33">
        <f t="shared" si="19"/>
        <v>0.4582857142857143</v>
      </c>
      <c r="AV34" s="33">
        <f t="shared" si="19"/>
        <v>0.40062857142857144</v>
      </c>
      <c r="AW34" s="33">
        <f t="shared" si="19"/>
        <v>0.35208571428571428</v>
      </c>
      <c r="AX34" s="33">
        <f t="shared" si="19"/>
        <v>0.29799999999999993</v>
      </c>
      <c r="AY34" s="33">
        <f t="shared" si="19"/>
        <v>0.25225714285714285</v>
      </c>
      <c r="AZ34" s="33">
        <f t="shared" si="19"/>
        <v>0.20991428571428572</v>
      </c>
      <c r="BA34" s="33">
        <f t="shared" si="19"/>
        <v>0.17219999999999994</v>
      </c>
      <c r="BB34" s="33">
        <f t="shared" si="19"/>
        <v>0.14419999999999999</v>
      </c>
      <c r="BC34" s="33">
        <f t="shared" si="19"/>
        <v>0.12642857142857142</v>
      </c>
      <c r="BD34" s="33">
        <f t="shared" si="19"/>
        <v>0.11425714285714281</v>
      </c>
      <c r="BE34" s="33">
        <f t="shared" si="19"/>
        <v>0.1041142857142857</v>
      </c>
      <c r="BF34" s="33">
        <f t="shared" si="19"/>
        <v>9.5628571428571424E-2</v>
      </c>
      <c r="BG34" s="33">
        <f t="shared" si="19"/>
        <v>8.6885714285714274E-2</v>
      </c>
      <c r="BH34" s="33">
        <f t="shared" si="19"/>
        <v>7.8799999999999953E-2</v>
      </c>
      <c r="BI34" s="33">
        <f t="shared" si="17"/>
        <v>7.0514285714285738E-2</v>
      </c>
      <c r="BJ34" s="33">
        <f t="shared" si="17"/>
        <v>6.2828571428571373E-2</v>
      </c>
      <c r="BK34" s="33">
        <f t="shared" si="17"/>
        <v>5.5314285714285712E-2</v>
      </c>
      <c r="BL34" s="33">
        <f t="shared" si="17"/>
        <v>4.905714285714282E-2</v>
      </c>
      <c r="BM34" s="33">
        <f t="shared" si="17"/>
        <v>4.3028571428571395E-2</v>
      </c>
      <c r="BN34" s="33">
        <f t="shared" si="17"/>
        <v>3.719999999999999E-2</v>
      </c>
      <c r="BO34" s="33">
        <f t="shared" si="17"/>
        <v>3.1685714285714255E-2</v>
      </c>
      <c r="BP34" s="33">
        <f t="shared" si="17"/>
        <v>2.6571428571428562E-2</v>
      </c>
      <c r="BQ34" s="33">
        <f>(AB34-$D34)/350</f>
        <v>2.1971428571428565E-2</v>
      </c>
      <c r="BR34" s="33">
        <f t="shared" si="17"/>
        <v>1.8171428571428571E-2</v>
      </c>
      <c r="BS34" s="33">
        <f t="shared" si="17"/>
        <v>1.471428571428569E-2</v>
      </c>
      <c r="BT34" s="33">
        <f t="shared" si="17"/>
        <v>1.1371428571428543E-2</v>
      </c>
      <c r="BU34" s="33">
        <f t="shared" si="17"/>
        <v>8.599999999999974E-3</v>
      </c>
      <c r="BV34" s="33">
        <f t="shared" si="17"/>
        <v>6.3999999999999856E-3</v>
      </c>
      <c r="BW34" s="33">
        <f t="shared" si="17"/>
        <v>5.1714285714285369E-3</v>
      </c>
      <c r="BX34" s="33">
        <f t="shared" si="17"/>
        <v>4.71428571428569E-3</v>
      </c>
      <c r="BY34" s="33">
        <f t="shared" si="18"/>
        <v>4.5999999999999982E-3</v>
      </c>
      <c r="BZ34" s="33">
        <f t="shared" si="18"/>
        <v>4.5428571428571124E-3</v>
      </c>
      <c r="CA34" s="33">
        <f t="shared" si="18"/>
        <v>4.5714285714285553E-3</v>
      </c>
      <c r="CB34" s="33">
        <f t="shared" si="18"/>
        <v>4.5142857142857094E-3</v>
      </c>
      <c r="CC34" s="33">
        <f t="shared" si="18"/>
        <v>4.5999999999999982E-3</v>
      </c>
    </row>
    <row r="35" spans="1:81" x14ac:dyDescent="0.3">
      <c r="A35" s="428"/>
      <c r="B35" s="316">
        <v>3</v>
      </c>
      <c r="C35" s="316">
        <v>25.93</v>
      </c>
      <c r="D35" s="74">
        <v>111.3</v>
      </c>
      <c r="E35" s="75">
        <v>346.3</v>
      </c>
      <c r="F35" s="75">
        <v>275.86</v>
      </c>
      <c r="G35" s="75">
        <v>254.59</v>
      </c>
      <c r="H35" s="75">
        <v>236.58</v>
      </c>
      <c r="I35" s="75">
        <v>217.74</v>
      </c>
      <c r="J35" s="75">
        <v>201.31</v>
      </c>
      <c r="K35" s="75">
        <v>185.42</v>
      </c>
      <c r="L35" s="75">
        <v>171.73</v>
      </c>
      <c r="M35" s="75">
        <v>161.54</v>
      </c>
      <c r="N35" s="75">
        <v>155.31</v>
      </c>
      <c r="O35" s="75">
        <v>150.97</v>
      </c>
      <c r="P35" s="75">
        <v>147.27000000000001</v>
      </c>
      <c r="Q35" s="75">
        <v>144.21</v>
      </c>
      <c r="R35" s="75">
        <v>141.38</v>
      </c>
      <c r="S35" s="75">
        <v>138.58000000000001</v>
      </c>
      <c r="T35" s="74">
        <v>135.69999999999999</v>
      </c>
      <c r="U35" s="74">
        <v>133.12</v>
      </c>
      <c r="V35" s="74">
        <v>130.52000000000001</v>
      </c>
      <c r="W35" s="74">
        <v>128.41999999999999</v>
      </c>
      <c r="X35" s="74">
        <v>126.29</v>
      </c>
      <c r="Y35" s="74">
        <v>124.26</v>
      </c>
      <c r="Z35" s="74">
        <v>122.38</v>
      </c>
      <c r="AA35" s="74">
        <v>120.66</v>
      </c>
      <c r="AB35" s="74">
        <v>119.13</v>
      </c>
      <c r="AC35" s="74">
        <v>117.91</v>
      </c>
      <c r="AD35" s="74">
        <v>116.69</v>
      </c>
      <c r="AE35" s="74">
        <v>115.53</v>
      </c>
      <c r="AF35" s="74">
        <v>114.58</v>
      </c>
      <c r="AG35" s="74">
        <v>113.8</v>
      </c>
      <c r="AH35" s="74">
        <v>113.28</v>
      </c>
      <c r="AI35" s="74">
        <v>113.07</v>
      </c>
      <c r="AJ35" s="74">
        <v>113.01</v>
      </c>
      <c r="AK35" s="74">
        <v>112.97</v>
      </c>
      <c r="AL35" s="74">
        <v>113.05</v>
      </c>
      <c r="AM35" s="74">
        <v>112.99</v>
      </c>
      <c r="AN35" s="74">
        <v>113.01</v>
      </c>
      <c r="AP35" s="33">
        <f t="shared" si="15"/>
        <v>0.24391428571428572</v>
      </c>
      <c r="AQ35" s="33">
        <f t="shared" si="16"/>
        <v>0.91534285714285712</v>
      </c>
      <c r="AR35" s="428"/>
      <c r="AS35" s="316">
        <v>3</v>
      </c>
      <c r="AT35" s="33">
        <f t="shared" si="19"/>
        <v>0.67142857142857137</v>
      </c>
      <c r="AU35" s="33">
        <f t="shared" si="19"/>
        <v>0.47017142857142857</v>
      </c>
      <c r="AV35" s="33">
        <f t="shared" si="19"/>
        <v>0.40940000000000004</v>
      </c>
      <c r="AW35" s="33">
        <f t="shared" si="19"/>
        <v>0.35794285714285717</v>
      </c>
      <c r="AX35" s="33">
        <f t="shared" si="19"/>
        <v>0.30411428571428573</v>
      </c>
      <c r="AY35" s="33">
        <f t="shared" si="19"/>
        <v>0.25717142857142861</v>
      </c>
      <c r="AZ35" s="33">
        <f t="shared" si="19"/>
        <v>0.21177142857142855</v>
      </c>
      <c r="BA35" s="33">
        <f t="shared" si="19"/>
        <v>0.17265714285714284</v>
      </c>
      <c r="BB35" s="33">
        <f t="shared" si="19"/>
        <v>0.14354285714285714</v>
      </c>
      <c r="BC35" s="33">
        <f t="shared" si="19"/>
        <v>0.12574285714285716</v>
      </c>
      <c r="BD35" s="33">
        <f t="shared" si="19"/>
        <v>0.11334285714285715</v>
      </c>
      <c r="BE35" s="33">
        <f t="shared" si="19"/>
        <v>0.10277142857142861</v>
      </c>
      <c r="BF35" s="33">
        <f t="shared" si="19"/>
        <v>9.4028571428571461E-2</v>
      </c>
      <c r="BG35" s="33">
        <f t="shared" si="19"/>
        <v>8.594285714285714E-2</v>
      </c>
      <c r="BH35" s="33">
        <f t="shared" si="19"/>
        <v>7.7942857142857189E-2</v>
      </c>
      <c r="BI35" s="33">
        <f t="shared" si="17"/>
        <v>6.9714285714285687E-2</v>
      </c>
      <c r="BJ35" s="33">
        <f t="shared" si="17"/>
        <v>6.2342857142857165E-2</v>
      </c>
      <c r="BK35" s="33">
        <f t="shared" si="17"/>
        <v>5.4914285714285749E-2</v>
      </c>
      <c r="BL35" s="33">
        <f t="shared" si="17"/>
        <v>4.8914285714285688E-2</v>
      </c>
      <c r="BM35" s="33">
        <f t="shared" si="17"/>
        <v>4.2828571428571452E-2</v>
      </c>
      <c r="BN35" s="33">
        <f t="shared" si="17"/>
        <v>3.7028571428571452E-2</v>
      </c>
      <c r="BO35" s="33">
        <f t="shared" si="17"/>
        <v>3.1657142857142849E-2</v>
      </c>
      <c r="BP35" s="33">
        <f t="shared" si="17"/>
        <v>2.6742857142857141E-2</v>
      </c>
      <c r="BQ35" s="33">
        <f t="shared" si="17"/>
        <v>2.2371428571428566E-2</v>
      </c>
      <c r="BR35" s="33">
        <f t="shared" si="17"/>
        <v>1.8885714285714283E-2</v>
      </c>
      <c r="BS35" s="33">
        <f t="shared" si="17"/>
        <v>1.5400000000000002E-2</v>
      </c>
      <c r="BT35" s="33">
        <f t="shared" si="17"/>
        <v>1.2085714285714297E-2</v>
      </c>
      <c r="BU35" s="33">
        <f t="shared" si="17"/>
        <v>9.371428571428574E-3</v>
      </c>
      <c r="BV35" s="33">
        <f t="shared" si="17"/>
        <v>7.1428571428571426E-3</v>
      </c>
      <c r="BW35" s="33">
        <f t="shared" si="17"/>
        <v>5.6571428571428684E-3</v>
      </c>
      <c r="BX35" s="33">
        <f t="shared" si="17"/>
        <v>5.057142857142846E-3</v>
      </c>
      <c r="BY35" s="33">
        <f t="shared" si="18"/>
        <v>4.8857142857143083E-3</v>
      </c>
      <c r="BZ35" s="33">
        <f t="shared" si="18"/>
        <v>4.7714285714285766E-3</v>
      </c>
      <c r="CA35" s="33">
        <f t="shared" si="18"/>
        <v>5.0000000000000001E-3</v>
      </c>
      <c r="CB35" s="33">
        <f t="shared" si="18"/>
        <v>4.8285714285714217E-3</v>
      </c>
      <c r="CC35" s="33">
        <f t="shared" si="18"/>
        <v>4.8857142857143083E-3</v>
      </c>
    </row>
    <row r="36" spans="1:81" x14ac:dyDescent="0.3">
      <c r="A36" s="428"/>
      <c r="B36" s="347">
        <v>4</v>
      </c>
      <c r="C36" s="316">
        <v>25.92</v>
      </c>
      <c r="D36" s="74">
        <v>104.33</v>
      </c>
      <c r="E36" s="75">
        <v>336.87</v>
      </c>
      <c r="F36" s="75">
        <v>257.06</v>
      </c>
      <c r="G36" s="75">
        <v>234.62</v>
      </c>
      <c r="H36" s="75">
        <v>216.99</v>
      </c>
      <c r="I36" s="75">
        <v>196.99</v>
      </c>
      <c r="J36" s="75">
        <v>179.48</v>
      </c>
      <c r="K36" s="75">
        <v>163.38</v>
      </c>
      <c r="L36" s="75">
        <v>152.25</v>
      </c>
      <c r="M36" s="75">
        <v>145.96</v>
      </c>
      <c r="N36" s="75">
        <v>141.44</v>
      </c>
      <c r="O36" s="75">
        <v>137.85</v>
      </c>
      <c r="P36" s="75">
        <v>134.74</v>
      </c>
      <c r="Q36" s="75">
        <v>131.9</v>
      </c>
      <c r="R36" s="75">
        <v>129.38</v>
      </c>
      <c r="S36" s="75">
        <v>126.83</v>
      </c>
      <c r="T36" s="74">
        <v>124.2</v>
      </c>
      <c r="U36" s="74">
        <v>121.84</v>
      </c>
      <c r="V36" s="74">
        <v>119.45</v>
      </c>
      <c r="W36" s="74">
        <v>117.53</v>
      </c>
      <c r="X36" s="74">
        <v>115.51</v>
      </c>
      <c r="Y36" s="74">
        <v>113.67</v>
      </c>
      <c r="Z36" s="74">
        <v>112.08</v>
      </c>
      <c r="AA36" s="74">
        <v>110.65</v>
      </c>
      <c r="AB36" s="74">
        <v>109.39</v>
      </c>
      <c r="AC36" s="74">
        <v>108.43</v>
      </c>
      <c r="AD36" s="74">
        <v>107.53</v>
      </c>
      <c r="AE36" s="74">
        <v>106.85</v>
      </c>
      <c r="AF36" s="74">
        <v>106.26</v>
      </c>
      <c r="AG36" s="346">
        <v>105.97</v>
      </c>
      <c r="AH36" s="346">
        <v>105.91</v>
      </c>
      <c r="AI36" s="346">
        <v>105.88</v>
      </c>
      <c r="AJ36" s="346">
        <v>105.86</v>
      </c>
      <c r="AK36" s="346">
        <v>105.86</v>
      </c>
      <c r="AL36" s="346">
        <v>105.9</v>
      </c>
      <c r="AM36" s="346">
        <v>105.89</v>
      </c>
      <c r="AN36" s="346">
        <v>105.89</v>
      </c>
      <c r="AP36" s="33">
        <f t="shared" si="15"/>
        <v>0.22402857142857141</v>
      </c>
      <c r="AQ36" s="33">
        <f t="shared" si="16"/>
        <v>0.88842857142857135</v>
      </c>
      <c r="AR36" s="428"/>
      <c r="AS36" s="316">
        <v>4</v>
      </c>
      <c r="AT36" s="33">
        <f t="shared" si="19"/>
        <v>0.6644000000000001</v>
      </c>
      <c r="AU36" s="33">
        <f t="shared" si="19"/>
        <v>0.43637142857142863</v>
      </c>
      <c r="AV36" s="33">
        <f t="shared" si="19"/>
        <v>0.3722571428571429</v>
      </c>
      <c r="AW36" s="33">
        <f t="shared" si="19"/>
        <v>0.32188571428571433</v>
      </c>
      <c r="AX36" s="33">
        <f t="shared" si="19"/>
        <v>0.26474285714285717</v>
      </c>
      <c r="AY36" s="33">
        <f t="shared" si="19"/>
        <v>0.21471428571428569</v>
      </c>
      <c r="AZ36" s="33">
        <f t="shared" si="19"/>
        <v>0.16871428571428571</v>
      </c>
      <c r="BA36" s="33">
        <f t="shared" si="19"/>
        <v>0.13691428571428571</v>
      </c>
      <c r="BB36" s="33">
        <f t="shared" si="19"/>
        <v>0.11894285714285717</v>
      </c>
      <c r="BC36" s="33">
        <f t="shared" si="19"/>
        <v>0.10602857142857143</v>
      </c>
      <c r="BD36" s="33">
        <f t="shared" si="19"/>
        <v>9.5771428571428563E-2</v>
      </c>
      <c r="BE36" s="33">
        <f t="shared" si="19"/>
        <v>8.6885714285714316E-2</v>
      </c>
      <c r="BF36" s="33">
        <f t="shared" si="19"/>
        <v>7.8771428571428589E-2</v>
      </c>
      <c r="BG36" s="33">
        <f t="shared" si="19"/>
        <v>7.1571428571428564E-2</v>
      </c>
      <c r="BH36" s="33">
        <f t="shared" si="19"/>
        <v>6.4285714285714279E-2</v>
      </c>
      <c r="BI36" s="33">
        <f t="shared" si="17"/>
        <v>5.6771428571428584E-2</v>
      </c>
      <c r="BJ36" s="33">
        <f t="shared" si="17"/>
        <v>5.0028571428571443E-2</v>
      </c>
      <c r="BK36" s="33">
        <f t="shared" si="17"/>
        <v>4.3200000000000016E-2</v>
      </c>
      <c r="BL36" s="33">
        <f t="shared" si="17"/>
        <v>3.7714285714285721E-2</v>
      </c>
      <c r="BM36" s="33">
        <f t="shared" si="17"/>
        <v>3.1942857142857162E-2</v>
      </c>
      <c r="BN36" s="33">
        <f t="shared" si="17"/>
        <v>2.6685714285714295E-2</v>
      </c>
      <c r="BO36" s="33">
        <f t="shared" si="17"/>
        <v>2.2142857142857141E-2</v>
      </c>
      <c r="BP36" s="33">
        <f t="shared" si="17"/>
        <v>1.8057142857142879E-2</v>
      </c>
      <c r="BQ36" s="33">
        <f t="shared" si="17"/>
        <v>1.4457142857142863E-2</v>
      </c>
      <c r="BR36" s="33">
        <f t="shared" si="17"/>
        <v>1.1714285714285738E-2</v>
      </c>
      <c r="BS36" s="33">
        <f t="shared" si="17"/>
        <v>9.1428571428571505E-3</v>
      </c>
      <c r="BT36" s="33">
        <f t="shared" si="17"/>
        <v>7.1999999999999885E-3</v>
      </c>
      <c r="BU36" s="33">
        <f t="shared" si="17"/>
        <v>5.5142857142857337E-3</v>
      </c>
      <c r="BV36" s="33">
        <f t="shared" si="17"/>
        <v>4.685714285714287E-3</v>
      </c>
      <c r="BW36" s="33">
        <f t="shared" si="17"/>
        <v>4.5142857142857094E-3</v>
      </c>
      <c r="BX36" s="33">
        <f t="shared" si="17"/>
        <v>4.4285714285714206E-3</v>
      </c>
      <c r="BY36" s="33">
        <f t="shared" si="18"/>
        <v>4.3714285714285747E-3</v>
      </c>
      <c r="BZ36" s="33">
        <f t="shared" si="18"/>
        <v>4.3714285714285747E-3</v>
      </c>
      <c r="CA36" s="33">
        <f t="shared" si="18"/>
        <v>4.4857142857143064E-3</v>
      </c>
      <c r="CB36" s="33">
        <f t="shared" si="18"/>
        <v>4.4571428571428635E-3</v>
      </c>
      <c r="CC36" s="33">
        <f t="shared" si="18"/>
        <v>4.4571428571428635E-3</v>
      </c>
    </row>
    <row r="37" spans="1:81" x14ac:dyDescent="0.3">
      <c r="A37" s="428"/>
      <c r="B37" s="316">
        <v>5</v>
      </c>
      <c r="C37" s="316">
        <v>25.93</v>
      </c>
      <c r="D37" s="74">
        <v>111.74</v>
      </c>
      <c r="E37" s="75">
        <v>311.67</v>
      </c>
      <c r="F37" s="75">
        <v>270.22000000000003</v>
      </c>
      <c r="G37" s="75">
        <v>249.53</v>
      </c>
      <c r="H37" s="75">
        <v>228.95</v>
      </c>
      <c r="I37" s="75">
        <v>209.55</v>
      </c>
      <c r="J37" s="75">
        <v>191.62</v>
      </c>
      <c r="K37" s="75">
        <v>174.35</v>
      </c>
      <c r="L37" s="75">
        <v>162.5</v>
      </c>
      <c r="M37" s="75">
        <v>155.84</v>
      </c>
      <c r="N37" s="75">
        <v>151.19</v>
      </c>
      <c r="O37" s="75">
        <v>147.53</v>
      </c>
      <c r="P37" s="75">
        <v>144.31</v>
      </c>
      <c r="Q37" s="75">
        <v>141.5</v>
      </c>
      <c r="R37" s="75">
        <v>138.97</v>
      </c>
      <c r="S37" s="75">
        <v>136.33000000000001</v>
      </c>
      <c r="T37" s="74">
        <v>133.87</v>
      </c>
      <c r="U37" s="74">
        <v>131.25</v>
      </c>
      <c r="V37" s="74">
        <v>129.12</v>
      </c>
      <c r="W37" s="74">
        <v>127.08</v>
      </c>
      <c r="X37" s="74">
        <v>125.23</v>
      </c>
      <c r="Y37" s="74">
        <v>123.41</v>
      </c>
      <c r="Z37" s="74">
        <v>121.94</v>
      </c>
      <c r="AA37" s="74">
        <v>120.28</v>
      </c>
      <c r="AB37" s="74">
        <v>118.95</v>
      </c>
      <c r="AC37" s="74">
        <v>117.69</v>
      </c>
      <c r="AD37" s="74">
        <v>116.64</v>
      </c>
      <c r="AE37" s="74">
        <v>115.58</v>
      </c>
      <c r="AF37" s="74">
        <v>114.68</v>
      </c>
      <c r="AG37" s="74">
        <v>113.96</v>
      </c>
      <c r="AH37" s="74">
        <v>113.57</v>
      </c>
      <c r="AI37" s="74">
        <v>113.47</v>
      </c>
      <c r="AJ37" s="74">
        <v>113.44</v>
      </c>
      <c r="AK37" s="74">
        <v>113.42</v>
      </c>
      <c r="AL37" s="74">
        <v>113.42</v>
      </c>
      <c r="AM37" s="74">
        <v>113.41</v>
      </c>
      <c r="AN37" s="74">
        <v>113.44</v>
      </c>
      <c r="AP37" s="33">
        <f t="shared" si="15"/>
        <v>0.24517142857142857</v>
      </c>
      <c r="AQ37" s="33">
        <f t="shared" si="16"/>
        <v>0.81640000000000001</v>
      </c>
      <c r="AR37" s="428"/>
      <c r="AS37" s="316">
        <v>5</v>
      </c>
      <c r="AT37" s="33">
        <f t="shared" si="19"/>
        <v>0.57122857142857142</v>
      </c>
      <c r="AU37" s="33">
        <f t="shared" si="19"/>
        <v>0.45280000000000004</v>
      </c>
      <c r="AV37" s="33">
        <f t="shared" si="19"/>
        <v>0.39368571428571436</v>
      </c>
      <c r="AW37" s="33">
        <f t="shared" si="19"/>
        <v>0.33488571428571429</v>
      </c>
      <c r="AX37" s="33">
        <f t="shared" si="19"/>
        <v>0.2794571428571429</v>
      </c>
      <c r="AY37" s="33">
        <f t="shared" si="19"/>
        <v>0.22822857142857145</v>
      </c>
      <c r="AZ37" s="33">
        <f t="shared" si="19"/>
        <v>0.17888571428571429</v>
      </c>
      <c r="BA37" s="33">
        <f t="shared" si="19"/>
        <v>0.14502857142857145</v>
      </c>
      <c r="BB37" s="33">
        <f t="shared" si="19"/>
        <v>0.12600000000000003</v>
      </c>
      <c r="BC37" s="33">
        <f t="shared" si="19"/>
        <v>0.11271428571428573</v>
      </c>
      <c r="BD37" s="33">
        <f t="shared" si="19"/>
        <v>0.10225714285714288</v>
      </c>
      <c r="BE37" s="33">
        <f t="shared" si="19"/>
        <v>9.305714285714288E-2</v>
      </c>
      <c r="BF37" s="33">
        <f t="shared" si="19"/>
        <v>8.5028571428571439E-2</v>
      </c>
      <c r="BG37" s="33">
        <f t="shared" si="19"/>
        <v>7.7800000000000008E-2</v>
      </c>
      <c r="BH37" s="33">
        <f t="shared" si="19"/>
        <v>7.0257142857142907E-2</v>
      </c>
      <c r="BI37" s="33">
        <f t="shared" si="17"/>
        <v>6.3228571428571453E-2</v>
      </c>
      <c r="BJ37" s="33">
        <f t="shared" si="17"/>
        <v>5.5742857142857156E-2</v>
      </c>
      <c r="BK37" s="33">
        <f t="shared" si="17"/>
        <v>4.9657142857142886E-2</v>
      </c>
      <c r="BL37" s="33">
        <f t="shared" si="17"/>
        <v>4.3828571428571439E-2</v>
      </c>
      <c r="BM37" s="33">
        <f t="shared" si="17"/>
        <v>3.854285714285717E-2</v>
      </c>
      <c r="BN37" s="33">
        <f t="shared" si="17"/>
        <v>3.3342857142857146E-2</v>
      </c>
      <c r="BO37" s="33">
        <f t="shared" si="17"/>
        <v>2.9142857142857151E-2</v>
      </c>
      <c r="BP37" s="33">
        <f t="shared" si="17"/>
        <v>2.4400000000000019E-2</v>
      </c>
      <c r="BQ37" s="33">
        <f t="shared" si="17"/>
        <v>2.0600000000000021E-2</v>
      </c>
      <c r="BR37" s="33">
        <f t="shared" si="17"/>
        <v>1.7000000000000008E-2</v>
      </c>
      <c r="BS37" s="33">
        <f t="shared" si="17"/>
        <v>1.4000000000000016E-2</v>
      </c>
      <c r="BT37" s="33">
        <f t="shared" si="17"/>
        <v>1.0971428571428582E-2</v>
      </c>
      <c r="BU37" s="33">
        <f t="shared" si="17"/>
        <v>8.4000000000000342E-3</v>
      </c>
      <c r="BV37" s="33">
        <f t="shared" si="17"/>
        <v>6.3428571428571397E-3</v>
      </c>
      <c r="BW37" s="33">
        <f t="shared" si="17"/>
        <v>5.2285714285714236E-3</v>
      </c>
      <c r="BX37" s="33">
        <f t="shared" si="17"/>
        <v>4.9428571428571542E-3</v>
      </c>
      <c r="BY37" s="33">
        <f t="shared" si="18"/>
        <v>4.8571428571428654E-3</v>
      </c>
      <c r="BZ37" s="33">
        <f t="shared" si="18"/>
        <v>4.8000000000000195E-3</v>
      </c>
      <c r="CA37" s="33">
        <f t="shared" si="18"/>
        <v>4.8000000000000195E-3</v>
      </c>
      <c r="CB37" s="33">
        <f t="shared" si="18"/>
        <v>4.7714285714285766E-3</v>
      </c>
      <c r="CC37" s="33">
        <f t="shared" si="18"/>
        <v>4.8571428571428654E-3</v>
      </c>
    </row>
    <row r="38" spans="1:81" ht="15.35" customHeight="1" x14ac:dyDescent="0.3">
      <c r="A38" s="428" t="s">
        <v>97</v>
      </c>
      <c r="B38" s="316">
        <v>1</v>
      </c>
      <c r="C38" s="316">
        <v>25.91</v>
      </c>
      <c r="D38" s="74">
        <v>122.06</v>
      </c>
      <c r="E38" s="75">
        <v>341.75</v>
      </c>
      <c r="F38" s="75">
        <v>286.47000000000003</v>
      </c>
      <c r="G38" s="75">
        <v>265.91000000000003</v>
      </c>
      <c r="H38" s="75">
        <v>246.63</v>
      </c>
      <c r="I38" s="75">
        <v>228.69</v>
      </c>
      <c r="J38" s="75">
        <v>211.67</v>
      </c>
      <c r="K38" s="75">
        <v>193.87</v>
      </c>
      <c r="L38" s="75">
        <v>178.98</v>
      </c>
      <c r="M38" s="75">
        <v>169.11</v>
      </c>
      <c r="N38" s="75">
        <v>162.66</v>
      </c>
      <c r="O38" s="75">
        <v>158.35</v>
      </c>
      <c r="P38" s="75">
        <v>154.91</v>
      </c>
      <c r="Q38" s="75">
        <v>151.94999999999999</v>
      </c>
      <c r="R38" s="75">
        <v>149.16999999999999</v>
      </c>
      <c r="S38" s="75">
        <v>146.54</v>
      </c>
      <c r="T38" s="74">
        <v>143.94</v>
      </c>
      <c r="U38" s="74">
        <v>141.28</v>
      </c>
      <c r="V38" s="74">
        <v>139.06</v>
      </c>
      <c r="W38" s="74">
        <v>136.97999999999999</v>
      </c>
      <c r="X38" s="74">
        <v>135.16</v>
      </c>
      <c r="Y38" s="74">
        <v>133.13999999999999</v>
      </c>
      <c r="Z38" s="74">
        <v>131.61000000000001</v>
      </c>
      <c r="AA38" s="74">
        <v>129.88</v>
      </c>
      <c r="AB38" s="74">
        <v>128.47999999999999</v>
      </c>
      <c r="AC38" s="74">
        <v>127.24</v>
      </c>
      <c r="AD38" s="74">
        <v>126.17</v>
      </c>
      <c r="AE38" s="74">
        <v>125.24</v>
      </c>
      <c r="AF38" s="74">
        <v>124.39</v>
      </c>
      <c r="AG38" s="74">
        <v>123.91</v>
      </c>
      <c r="AH38" s="74">
        <v>123.88</v>
      </c>
      <c r="AI38" s="74">
        <v>123.81</v>
      </c>
      <c r="AJ38" s="74">
        <v>123.82</v>
      </c>
      <c r="AK38" s="74">
        <v>123.79</v>
      </c>
      <c r="AL38" s="74">
        <v>123.81</v>
      </c>
      <c r="AM38" s="74">
        <v>123.78</v>
      </c>
      <c r="AN38" s="74">
        <v>123.83</v>
      </c>
      <c r="AP38" s="33">
        <f t="shared" si="15"/>
        <v>0.27471428571428574</v>
      </c>
      <c r="AQ38" s="33">
        <f t="shared" si="16"/>
        <v>0.90239999999999998</v>
      </c>
      <c r="AR38" s="428" t="s">
        <v>97</v>
      </c>
      <c r="AS38" s="316">
        <v>1</v>
      </c>
      <c r="AT38" s="33">
        <f t="shared" si="19"/>
        <v>0.62768571428571429</v>
      </c>
      <c r="AU38" s="33">
        <f t="shared" si="19"/>
        <v>0.46974285714285724</v>
      </c>
      <c r="AV38" s="33">
        <f t="shared" si="19"/>
        <v>0.41100000000000009</v>
      </c>
      <c r="AW38" s="33">
        <f t="shared" si="19"/>
        <v>0.35591428571428568</v>
      </c>
      <c r="AX38" s="33">
        <f t="shared" si="19"/>
        <v>0.30465714285714285</v>
      </c>
      <c r="AY38" s="33">
        <f t="shared" si="19"/>
        <v>0.25602857142857138</v>
      </c>
      <c r="AZ38" s="33">
        <f t="shared" si="19"/>
        <v>0.20517142857142859</v>
      </c>
      <c r="BA38" s="33">
        <f t="shared" si="19"/>
        <v>0.1626285714285714</v>
      </c>
      <c r="BB38" s="33">
        <f t="shared" si="19"/>
        <v>0.13442857142857145</v>
      </c>
      <c r="BC38" s="33">
        <f t="shared" si="19"/>
        <v>0.11599999999999998</v>
      </c>
      <c r="BD38" s="33">
        <f t="shared" si="19"/>
        <v>0.10368571428571426</v>
      </c>
      <c r="BE38" s="33">
        <f t="shared" si="19"/>
        <v>9.3857142857142847E-2</v>
      </c>
      <c r="BF38" s="33">
        <f t="shared" si="19"/>
        <v>8.5399999999999962E-2</v>
      </c>
      <c r="BG38" s="33">
        <f t="shared" si="19"/>
        <v>7.7457142857142822E-2</v>
      </c>
      <c r="BH38" s="33">
        <f t="shared" si="19"/>
        <v>6.9942857142857112E-2</v>
      </c>
      <c r="BI38" s="33">
        <f t="shared" si="17"/>
        <v>6.2514285714285703E-2</v>
      </c>
      <c r="BJ38" s="33">
        <f t="shared" si="17"/>
        <v>5.4914285714285714E-2</v>
      </c>
      <c r="BK38" s="33">
        <f t="shared" si="17"/>
        <v>4.8571428571428571E-2</v>
      </c>
      <c r="BL38" s="33">
        <f t="shared" si="17"/>
        <v>4.2628571428571391E-2</v>
      </c>
      <c r="BM38" s="33">
        <f t="shared" si="17"/>
        <v>3.7428571428571415E-2</v>
      </c>
      <c r="BN38" s="33">
        <f t="shared" si="17"/>
        <v>3.1657142857142814E-2</v>
      </c>
      <c r="BO38" s="33">
        <f t="shared" si="17"/>
        <v>2.7285714285714319E-2</v>
      </c>
      <c r="BP38" s="33">
        <f t="shared" si="17"/>
        <v>2.2342857142857123E-2</v>
      </c>
      <c r="BQ38" s="33">
        <f t="shared" si="17"/>
        <v>1.8342857142857109E-2</v>
      </c>
      <c r="BR38" s="33">
        <f t="shared" si="17"/>
        <v>1.4799999999999978E-2</v>
      </c>
      <c r="BS38" s="33">
        <f t="shared" si="17"/>
        <v>1.1742857142857142E-2</v>
      </c>
      <c r="BT38" s="33">
        <f t="shared" si="17"/>
        <v>9.0857142857142647E-3</v>
      </c>
      <c r="BU38" s="33">
        <f t="shared" si="17"/>
        <v>6.6571428571428519E-3</v>
      </c>
      <c r="BV38" s="33">
        <f t="shared" si="17"/>
        <v>5.2857142857142695E-3</v>
      </c>
      <c r="BW38" s="33">
        <f t="shared" si="17"/>
        <v>5.1999999999999807E-3</v>
      </c>
      <c r="BX38" s="33">
        <f t="shared" si="17"/>
        <v>5.0000000000000001E-3</v>
      </c>
      <c r="BY38" s="33">
        <f t="shared" si="18"/>
        <v>5.0285714285714022E-3</v>
      </c>
      <c r="BZ38" s="33">
        <f t="shared" si="18"/>
        <v>4.9428571428571542E-3</v>
      </c>
      <c r="CA38" s="33">
        <f t="shared" si="18"/>
        <v>5.0000000000000001E-3</v>
      </c>
      <c r="CB38" s="33">
        <f t="shared" si="18"/>
        <v>4.9142857142857113E-3</v>
      </c>
      <c r="CC38" s="33">
        <f t="shared" si="18"/>
        <v>5.057142857142846E-3</v>
      </c>
    </row>
    <row r="39" spans="1:81" x14ac:dyDescent="0.3">
      <c r="A39" s="428"/>
      <c r="B39" s="316">
        <v>2</v>
      </c>
      <c r="C39" s="316">
        <v>25.88</v>
      </c>
      <c r="D39" s="74">
        <v>121.62</v>
      </c>
      <c r="E39" s="75">
        <v>372.87</v>
      </c>
      <c r="F39" s="75">
        <v>289.5</v>
      </c>
      <c r="G39" s="75">
        <v>268.32</v>
      </c>
      <c r="H39" s="75">
        <v>248.58</v>
      </c>
      <c r="I39" s="75">
        <v>230.67</v>
      </c>
      <c r="J39" s="75">
        <v>214.07</v>
      </c>
      <c r="K39" s="75">
        <v>196.19</v>
      </c>
      <c r="L39" s="75">
        <v>181.93</v>
      </c>
      <c r="M39" s="75">
        <v>171.19</v>
      </c>
      <c r="N39" s="75">
        <v>164.26</v>
      </c>
      <c r="O39" s="75">
        <v>159.58000000000001</v>
      </c>
      <c r="P39" s="75">
        <v>156.05000000000001</v>
      </c>
      <c r="Q39" s="75">
        <v>153.08000000000001</v>
      </c>
      <c r="R39" s="75">
        <v>150.16999999999999</v>
      </c>
      <c r="S39" s="75">
        <v>147.41999999999999</v>
      </c>
      <c r="T39" s="74">
        <v>144.63</v>
      </c>
      <c r="U39" s="74">
        <v>141.93</v>
      </c>
      <c r="V39" s="74">
        <v>139.61000000000001</v>
      </c>
      <c r="W39" s="74">
        <v>137.44</v>
      </c>
      <c r="X39" s="74">
        <v>135.44999999999999</v>
      </c>
      <c r="Y39" s="74">
        <v>133.31</v>
      </c>
      <c r="Z39" s="74">
        <v>131.66999999999999</v>
      </c>
      <c r="AA39" s="74">
        <v>129.97</v>
      </c>
      <c r="AB39" s="74">
        <v>128.53</v>
      </c>
      <c r="AC39" s="74">
        <v>127.25</v>
      </c>
      <c r="AD39" s="74">
        <v>126.14</v>
      </c>
      <c r="AE39" s="74">
        <v>125.15</v>
      </c>
      <c r="AF39" s="74">
        <v>124.25</v>
      </c>
      <c r="AG39" s="74">
        <v>123.64</v>
      </c>
      <c r="AH39" s="74">
        <v>123.49</v>
      </c>
      <c r="AI39" s="74">
        <v>123.43</v>
      </c>
      <c r="AJ39" s="74">
        <v>123.42</v>
      </c>
      <c r="AK39" s="74">
        <v>123.41</v>
      </c>
      <c r="AL39" s="74">
        <v>123.37</v>
      </c>
      <c r="AM39" s="74">
        <v>123.37</v>
      </c>
      <c r="AN39" s="74">
        <v>123.41</v>
      </c>
      <c r="AP39" s="33">
        <f t="shared" si="15"/>
        <v>0.27354285714285714</v>
      </c>
      <c r="AQ39" s="33">
        <f t="shared" si="16"/>
        <v>0.99140000000000006</v>
      </c>
      <c r="AR39" s="428"/>
      <c r="AS39" s="316">
        <v>2</v>
      </c>
      <c r="AT39" s="33">
        <f t="shared" si="19"/>
        <v>0.71785714285714286</v>
      </c>
      <c r="AU39" s="33">
        <f t="shared" si="19"/>
        <v>0.47965714285714284</v>
      </c>
      <c r="AV39" s="33">
        <f t="shared" si="19"/>
        <v>0.41914285714285709</v>
      </c>
      <c r="AW39" s="33">
        <f t="shared" si="19"/>
        <v>0.36274285714285714</v>
      </c>
      <c r="AX39" s="33">
        <f t="shared" si="19"/>
        <v>0.3115714285714285</v>
      </c>
      <c r="AY39" s="33">
        <f t="shared" si="19"/>
        <v>0.26414285714285712</v>
      </c>
      <c r="AZ39" s="33">
        <f t="shared" si="19"/>
        <v>0.21305714285714283</v>
      </c>
      <c r="BA39" s="33">
        <f t="shared" si="19"/>
        <v>0.17231428571428573</v>
      </c>
      <c r="BB39" s="33">
        <f t="shared" si="19"/>
        <v>0.14162857142857141</v>
      </c>
      <c r="BC39" s="33">
        <f t="shared" si="19"/>
        <v>0.12182857142857138</v>
      </c>
      <c r="BD39" s="33">
        <f t="shared" si="19"/>
        <v>0.10845714285714288</v>
      </c>
      <c r="BE39" s="33">
        <f t="shared" si="19"/>
        <v>9.8371428571428596E-2</v>
      </c>
      <c r="BF39" s="33">
        <f t="shared" si="19"/>
        <v>8.9885714285714305E-2</v>
      </c>
      <c r="BG39" s="33">
        <f t="shared" si="19"/>
        <v>8.1571428571428517E-2</v>
      </c>
      <c r="BH39" s="33">
        <f t="shared" si="19"/>
        <v>7.3714285714285663E-2</v>
      </c>
      <c r="BI39" s="33">
        <f t="shared" si="17"/>
        <v>6.5742857142857117E-2</v>
      </c>
      <c r="BJ39" s="33">
        <f t="shared" si="17"/>
        <v>5.8028571428571436E-2</v>
      </c>
      <c r="BK39" s="33">
        <f t="shared" si="17"/>
        <v>5.1400000000000029E-2</v>
      </c>
      <c r="BL39" s="33">
        <f t="shared" si="17"/>
        <v>4.5199999999999983E-2</v>
      </c>
      <c r="BM39" s="33">
        <f t="shared" si="17"/>
        <v>3.9514285714285668E-2</v>
      </c>
      <c r="BN39" s="33">
        <f t="shared" si="17"/>
        <v>3.3399999999999992E-2</v>
      </c>
      <c r="BO39" s="33">
        <f t="shared" si="17"/>
        <v>2.8714285714285664E-2</v>
      </c>
      <c r="BP39" s="33">
        <f t="shared" si="17"/>
        <v>2.3857142857142841E-2</v>
      </c>
      <c r="BQ39" s="33">
        <f t="shared" si="17"/>
        <v>1.9742857142857131E-2</v>
      </c>
      <c r="BR39" s="33">
        <f t="shared" si="17"/>
        <v>1.6085714285714273E-2</v>
      </c>
      <c r="BS39" s="33">
        <f t="shared" si="17"/>
        <v>1.2914285714285703E-2</v>
      </c>
      <c r="BT39" s="33">
        <f t="shared" si="17"/>
        <v>1.0085714285714288E-2</v>
      </c>
      <c r="BU39" s="33">
        <f t="shared" si="17"/>
        <v>7.5142857142857017E-3</v>
      </c>
      <c r="BV39" s="33">
        <f t="shared" si="17"/>
        <v>5.7714285714285602E-3</v>
      </c>
      <c r="BW39" s="33">
        <f t="shared" si="17"/>
        <v>5.3428571428571154E-3</v>
      </c>
      <c r="BX39" s="33">
        <f t="shared" si="17"/>
        <v>5.1714285714285777E-3</v>
      </c>
      <c r="BY39" s="33">
        <f t="shared" si="18"/>
        <v>5.1428571428571348E-3</v>
      </c>
      <c r="BZ39" s="33">
        <f t="shared" si="18"/>
        <v>5.1142857142856919E-3</v>
      </c>
      <c r="CA39" s="33">
        <f t="shared" si="18"/>
        <v>5.0000000000000001E-3</v>
      </c>
      <c r="CB39" s="33">
        <f t="shared" si="18"/>
        <v>5.0000000000000001E-3</v>
      </c>
      <c r="CC39" s="33">
        <f t="shared" si="18"/>
        <v>5.1142857142856919E-3</v>
      </c>
    </row>
    <row r="40" spans="1:81" x14ac:dyDescent="0.3">
      <c r="A40" s="428"/>
      <c r="B40" s="316">
        <v>3</v>
      </c>
      <c r="C40" s="316">
        <v>25.87</v>
      </c>
      <c r="D40" s="74">
        <v>121.4</v>
      </c>
      <c r="E40" s="75">
        <v>354.77</v>
      </c>
      <c r="F40" s="75">
        <v>287.54000000000002</v>
      </c>
      <c r="G40" s="75">
        <v>264.99</v>
      </c>
      <c r="H40" s="75">
        <v>241.26</v>
      </c>
      <c r="I40" s="75">
        <v>222.43</v>
      </c>
      <c r="J40" s="75">
        <v>202.66</v>
      </c>
      <c r="K40" s="75">
        <v>183.9</v>
      </c>
      <c r="L40" s="75">
        <v>170.9</v>
      </c>
      <c r="M40" s="75">
        <v>163.6</v>
      </c>
      <c r="N40" s="75">
        <v>158.47999999999999</v>
      </c>
      <c r="O40" s="75">
        <v>154.69</v>
      </c>
      <c r="P40" s="75">
        <v>151.51</v>
      </c>
      <c r="Q40" s="75">
        <v>148.86000000000001</v>
      </c>
      <c r="R40" s="75">
        <v>146.34</v>
      </c>
      <c r="S40" s="75">
        <v>143.93</v>
      </c>
      <c r="T40" s="74">
        <v>141.30000000000001</v>
      </c>
      <c r="U40" s="74">
        <v>138.94</v>
      </c>
      <c r="V40" s="74">
        <v>136.88999999999999</v>
      </c>
      <c r="W40" s="74">
        <v>135.04</v>
      </c>
      <c r="X40" s="74">
        <v>133.38999999999999</v>
      </c>
      <c r="Y40" s="74">
        <v>131.51</v>
      </c>
      <c r="Z40" s="74">
        <v>130.01</v>
      </c>
      <c r="AA40" s="74">
        <v>128.52000000000001</v>
      </c>
      <c r="AB40" s="74">
        <v>127.2</v>
      </c>
      <c r="AC40" s="74">
        <v>126.09</v>
      </c>
      <c r="AD40" s="74">
        <v>125.08</v>
      </c>
      <c r="AE40" s="74">
        <v>124.22</v>
      </c>
      <c r="AF40" s="74">
        <v>123.56</v>
      </c>
      <c r="AG40" s="74">
        <v>123.27</v>
      </c>
      <c r="AH40" s="74">
        <v>123.19</v>
      </c>
      <c r="AI40" s="74">
        <v>123.21</v>
      </c>
      <c r="AJ40" s="74">
        <v>123.18</v>
      </c>
      <c r="AK40" s="74">
        <v>123.2</v>
      </c>
      <c r="AL40" s="74">
        <v>123.17</v>
      </c>
      <c r="AM40" s="74">
        <v>123.13</v>
      </c>
      <c r="AN40" s="74">
        <v>123.19</v>
      </c>
      <c r="AP40" s="33">
        <f t="shared" si="15"/>
        <v>0.27294285714285715</v>
      </c>
      <c r="AQ40" s="33">
        <f t="shared" si="16"/>
        <v>0.93971428571428561</v>
      </c>
      <c r="AR40" s="428"/>
      <c r="AS40" s="316">
        <v>3</v>
      </c>
      <c r="AT40" s="33">
        <f t="shared" si="19"/>
        <v>0.66677142857142846</v>
      </c>
      <c r="AU40" s="33">
        <f t="shared" si="19"/>
        <v>0.47468571428571432</v>
      </c>
      <c r="AV40" s="33">
        <f t="shared" si="19"/>
        <v>0.41025714285714288</v>
      </c>
      <c r="AW40" s="33">
        <f t="shared" si="19"/>
        <v>0.34245714285714279</v>
      </c>
      <c r="AX40" s="33">
        <f t="shared" si="19"/>
        <v>0.28865714285714283</v>
      </c>
      <c r="AY40" s="33">
        <f t="shared" si="19"/>
        <v>0.23217142857142856</v>
      </c>
      <c r="AZ40" s="33">
        <f t="shared" si="19"/>
        <v>0.17857142857142858</v>
      </c>
      <c r="BA40" s="33">
        <f t="shared" si="19"/>
        <v>0.14142857142857143</v>
      </c>
      <c r="BB40" s="33">
        <f t="shared" si="19"/>
        <v>0.12057142857142854</v>
      </c>
      <c r="BC40" s="33">
        <f t="shared" si="19"/>
        <v>0.1059428571428571</v>
      </c>
      <c r="BD40" s="33">
        <f t="shared" si="19"/>
        <v>9.5114285714285693E-2</v>
      </c>
      <c r="BE40" s="33">
        <f t="shared" si="19"/>
        <v>8.6028571428571385E-2</v>
      </c>
      <c r="BF40" s="33">
        <f t="shared" si="19"/>
        <v>7.8457142857142878E-2</v>
      </c>
      <c r="BG40" s="33">
        <f t="shared" si="19"/>
        <v>7.1257142857142852E-2</v>
      </c>
      <c r="BH40" s="33">
        <f t="shared" si="19"/>
        <v>6.4371428571428579E-2</v>
      </c>
      <c r="BI40" s="33">
        <f t="shared" si="17"/>
        <v>5.685714285714287E-2</v>
      </c>
      <c r="BJ40" s="33">
        <f t="shared" si="17"/>
        <v>5.0114285714285695E-2</v>
      </c>
      <c r="BK40" s="33">
        <f t="shared" si="17"/>
        <v>4.42571428571428E-2</v>
      </c>
      <c r="BL40" s="33">
        <f t="shared" si="17"/>
        <v>3.8971428571428532E-2</v>
      </c>
      <c r="BM40" s="33">
        <f t="shared" si="17"/>
        <v>3.4257142857142799E-2</v>
      </c>
      <c r="BN40" s="33">
        <f t="shared" si="17"/>
        <v>2.8885714285714244E-2</v>
      </c>
      <c r="BO40" s="33">
        <f t="shared" si="17"/>
        <v>2.4599999999999959E-2</v>
      </c>
      <c r="BP40" s="33">
        <f t="shared" si="17"/>
        <v>2.0342857142857156E-2</v>
      </c>
      <c r="BQ40" s="33">
        <f t="shared" si="17"/>
        <v>1.6571428571428563E-2</v>
      </c>
      <c r="BR40" s="33">
        <f t="shared" si="17"/>
        <v>1.3399999999999994E-2</v>
      </c>
      <c r="BS40" s="33">
        <f t="shared" si="17"/>
        <v>1.0514285714285693E-2</v>
      </c>
      <c r="BT40" s="33">
        <f t="shared" si="17"/>
        <v>8.0571428571428374E-3</v>
      </c>
      <c r="BU40" s="33">
        <f t="shared" si="17"/>
        <v>6.1714285714285621E-3</v>
      </c>
      <c r="BV40" s="33">
        <f t="shared" si="17"/>
        <v>5.3428571428571154E-3</v>
      </c>
      <c r="BW40" s="33">
        <f t="shared" si="17"/>
        <v>5.1142857142856919E-3</v>
      </c>
      <c r="BX40" s="33">
        <f t="shared" si="17"/>
        <v>5.1714285714285369E-3</v>
      </c>
      <c r="BY40" s="33">
        <f t="shared" si="18"/>
        <v>5.0857142857142889E-3</v>
      </c>
      <c r="BZ40" s="33">
        <f t="shared" si="18"/>
        <v>5.1428571428571348E-3</v>
      </c>
      <c r="CA40" s="33">
        <f t="shared" si="18"/>
        <v>5.057142857142846E-3</v>
      </c>
      <c r="CB40" s="33">
        <f t="shared" si="18"/>
        <v>4.9428571428571134E-3</v>
      </c>
      <c r="CC40" s="33">
        <f t="shared" si="18"/>
        <v>5.1142857142856919E-3</v>
      </c>
    </row>
    <row r="41" spans="1:81" x14ac:dyDescent="0.3">
      <c r="A41" s="428"/>
      <c r="B41" s="316">
        <v>4</v>
      </c>
      <c r="C41" s="316">
        <v>25.92</v>
      </c>
      <c r="D41" s="74">
        <v>121.76</v>
      </c>
      <c r="E41" s="75">
        <v>350.89</v>
      </c>
      <c r="F41" s="75">
        <v>280.26</v>
      </c>
      <c r="G41" s="75">
        <v>258.67</v>
      </c>
      <c r="H41" s="75">
        <v>237.28</v>
      </c>
      <c r="I41" s="75">
        <v>218.82</v>
      </c>
      <c r="J41" s="75">
        <v>200.8</v>
      </c>
      <c r="K41" s="75">
        <v>182.93</v>
      </c>
      <c r="L41" s="75">
        <v>170.3</v>
      </c>
      <c r="M41" s="75">
        <v>163.06</v>
      </c>
      <c r="N41" s="75">
        <v>158.15</v>
      </c>
      <c r="O41" s="75">
        <v>154.51</v>
      </c>
      <c r="P41" s="75">
        <v>151.33000000000001</v>
      </c>
      <c r="Q41" s="75">
        <v>148.69</v>
      </c>
      <c r="R41" s="75">
        <v>146.38</v>
      </c>
      <c r="S41" s="75">
        <v>144.06</v>
      </c>
      <c r="T41" s="74">
        <v>141.88999999999999</v>
      </c>
      <c r="U41" s="74">
        <v>139.69999999999999</v>
      </c>
      <c r="V41" s="74">
        <v>137.87</v>
      </c>
      <c r="W41" s="74">
        <v>136.09</v>
      </c>
      <c r="X41" s="74">
        <v>134.56</v>
      </c>
      <c r="Y41" s="74">
        <v>132.79</v>
      </c>
      <c r="Z41" s="74">
        <v>131.43</v>
      </c>
      <c r="AA41" s="74">
        <v>129.86000000000001</v>
      </c>
      <c r="AB41" s="74">
        <v>128.69999999999999</v>
      </c>
      <c r="AC41" s="74">
        <v>127.57</v>
      </c>
      <c r="AD41" s="74">
        <v>126.64</v>
      </c>
      <c r="AE41" s="74">
        <v>125.68</v>
      </c>
      <c r="AF41" s="74">
        <v>124.9</v>
      </c>
      <c r="AG41" s="74">
        <v>124.16</v>
      </c>
      <c r="AH41" s="74">
        <v>123.74</v>
      </c>
      <c r="AI41" s="74">
        <v>123.57</v>
      </c>
      <c r="AJ41" s="74">
        <v>123.55</v>
      </c>
      <c r="AK41" s="74">
        <v>123.54</v>
      </c>
      <c r="AL41" s="74">
        <v>123.55</v>
      </c>
      <c r="AM41" s="74">
        <v>123.5</v>
      </c>
      <c r="AN41" s="74">
        <v>123.49</v>
      </c>
      <c r="AP41" s="33">
        <f t="shared" si="15"/>
        <v>0.27382857142857142</v>
      </c>
      <c r="AQ41" s="33">
        <f t="shared" si="16"/>
        <v>0.92848571428571425</v>
      </c>
      <c r="AR41" s="428"/>
      <c r="AS41" s="316">
        <v>4</v>
      </c>
      <c r="AT41" s="33">
        <f t="shared" si="19"/>
        <v>0.65465714285714283</v>
      </c>
      <c r="AU41" s="33">
        <f t="shared" si="19"/>
        <v>0.45285714285714285</v>
      </c>
      <c r="AV41" s="33">
        <f t="shared" si="19"/>
        <v>0.39117142857142867</v>
      </c>
      <c r="AW41" s="33">
        <f t="shared" si="19"/>
        <v>0.33005714285714283</v>
      </c>
      <c r="AX41" s="33">
        <f t="shared" si="19"/>
        <v>0.27731428571428568</v>
      </c>
      <c r="AY41" s="33">
        <f t="shared" si="19"/>
        <v>0.22582857142857143</v>
      </c>
      <c r="AZ41" s="33">
        <f t="shared" si="19"/>
        <v>0.17477142857142858</v>
      </c>
      <c r="BA41" s="33">
        <f t="shared" si="19"/>
        <v>0.1386857142857143</v>
      </c>
      <c r="BB41" s="33">
        <f t="shared" si="19"/>
        <v>0.11799999999999999</v>
      </c>
      <c r="BC41" s="33">
        <f t="shared" si="19"/>
        <v>0.10397142857142858</v>
      </c>
      <c r="BD41" s="33">
        <f t="shared" si="19"/>
        <v>9.3571428571428528E-2</v>
      </c>
      <c r="BE41" s="33">
        <f t="shared" si="19"/>
        <v>8.4485714285714303E-2</v>
      </c>
      <c r="BF41" s="33">
        <f t="shared" si="19"/>
        <v>7.6942857142857118E-2</v>
      </c>
      <c r="BG41" s="33">
        <f t="shared" si="19"/>
        <v>7.034285714285711E-2</v>
      </c>
      <c r="BH41" s="33">
        <f t="shared" si="19"/>
        <v>6.3714285714285709E-2</v>
      </c>
      <c r="BI41" s="33">
        <f t="shared" si="17"/>
        <v>5.7514285714285664E-2</v>
      </c>
      <c r="BJ41" s="33">
        <f t="shared" si="17"/>
        <v>5.1257142857142807E-2</v>
      </c>
      <c r="BK41" s="33">
        <f t="shared" si="17"/>
        <v>4.6028571428571426E-2</v>
      </c>
      <c r="BL41" s="33">
        <f t="shared" si="17"/>
        <v>4.0942857142857135E-2</v>
      </c>
      <c r="BM41" s="33">
        <f t="shared" si="17"/>
        <v>3.657142857142856E-2</v>
      </c>
      <c r="BN41" s="33">
        <f t="shared" si="17"/>
        <v>3.1514285714285675E-2</v>
      </c>
      <c r="BO41" s="33">
        <f t="shared" si="17"/>
        <v>2.7628571428571433E-2</v>
      </c>
      <c r="BP41" s="33">
        <f t="shared" si="17"/>
        <v>2.3142857142857166E-2</v>
      </c>
      <c r="BQ41" s="33">
        <f t="shared" si="17"/>
        <v>1.9828571428571383E-2</v>
      </c>
      <c r="BR41" s="33">
        <f t="shared" si="17"/>
        <v>1.6599999999999965E-2</v>
      </c>
      <c r="BS41" s="33">
        <f t="shared" si="17"/>
        <v>1.394285714285713E-2</v>
      </c>
      <c r="BT41" s="33">
        <f t="shared" si="17"/>
        <v>1.1200000000000005E-2</v>
      </c>
      <c r="BU41" s="33">
        <f t="shared" si="17"/>
        <v>8.9714285714285729E-3</v>
      </c>
      <c r="BV41" s="33">
        <f t="shared" si="17"/>
        <v>6.8571428571428325E-3</v>
      </c>
      <c r="BW41" s="33">
        <f t="shared" si="17"/>
        <v>5.6571428571428276E-3</v>
      </c>
      <c r="BX41" s="33">
        <f t="shared" si="17"/>
        <v>5.1714285714285369E-3</v>
      </c>
      <c r="BY41" s="33">
        <f t="shared" si="18"/>
        <v>5.1142857142856919E-3</v>
      </c>
      <c r="BZ41" s="33">
        <f t="shared" si="18"/>
        <v>5.0857142857142889E-3</v>
      </c>
      <c r="CA41" s="33">
        <f t="shared" si="18"/>
        <v>5.1142857142856919E-3</v>
      </c>
      <c r="CB41" s="33">
        <f t="shared" si="18"/>
        <v>4.9714285714285572E-3</v>
      </c>
      <c r="CC41" s="33">
        <f t="shared" si="18"/>
        <v>4.9428571428571134E-3</v>
      </c>
    </row>
    <row r="42" spans="1:81" x14ac:dyDescent="0.3">
      <c r="A42" s="428"/>
      <c r="B42" s="316">
        <v>5</v>
      </c>
      <c r="C42" s="316">
        <v>25.83</v>
      </c>
      <c r="D42" s="74">
        <v>124.17</v>
      </c>
      <c r="E42" s="75">
        <v>338.62</v>
      </c>
      <c r="F42" s="75">
        <v>286.13</v>
      </c>
      <c r="G42" s="75">
        <v>262.66000000000003</v>
      </c>
      <c r="H42" s="75">
        <v>239.75</v>
      </c>
      <c r="I42" s="75">
        <v>222.82</v>
      </c>
      <c r="J42" s="75">
        <v>206.24</v>
      </c>
      <c r="K42" s="75">
        <v>188.76</v>
      </c>
      <c r="L42" s="75">
        <v>175.83</v>
      </c>
      <c r="M42" s="75">
        <v>167.97</v>
      </c>
      <c r="N42" s="75">
        <v>162.72</v>
      </c>
      <c r="O42" s="75">
        <v>158.82</v>
      </c>
      <c r="P42" s="75">
        <v>155.76</v>
      </c>
      <c r="Q42" s="75">
        <v>152.88</v>
      </c>
      <c r="R42" s="75">
        <v>150.35</v>
      </c>
      <c r="S42" s="75">
        <v>147.81</v>
      </c>
      <c r="T42" s="74">
        <v>145.21</v>
      </c>
      <c r="U42" s="74">
        <v>142.72</v>
      </c>
      <c r="V42" s="74">
        <v>140.46</v>
      </c>
      <c r="W42" s="74">
        <v>138.41999999999999</v>
      </c>
      <c r="X42" s="74">
        <v>136.65</v>
      </c>
      <c r="Y42" s="74">
        <v>134.63999999999999</v>
      </c>
      <c r="Z42" s="74">
        <v>133.06</v>
      </c>
      <c r="AA42" s="74">
        <v>131.38</v>
      </c>
      <c r="AB42" s="74">
        <v>130.05000000000001</v>
      </c>
      <c r="AC42" s="74">
        <v>128.88999999999999</v>
      </c>
      <c r="AD42" s="74">
        <v>127.94</v>
      </c>
      <c r="AE42" s="74">
        <v>127.09</v>
      </c>
      <c r="AF42" s="74">
        <v>126.44</v>
      </c>
      <c r="AG42" s="74">
        <v>126.09</v>
      </c>
      <c r="AH42" s="74">
        <v>126.03</v>
      </c>
      <c r="AI42" s="74">
        <v>126.02</v>
      </c>
      <c r="AJ42" s="74">
        <v>126</v>
      </c>
      <c r="AK42" s="74">
        <v>126</v>
      </c>
      <c r="AL42" s="74">
        <v>125.98</v>
      </c>
      <c r="AM42" s="74">
        <v>125.96</v>
      </c>
      <c r="AN42" s="74">
        <v>125.99</v>
      </c>
      <c r="AP42" s="33">
        <f t="shared" si="15"/>
        <v>0.28097142857142859</v>
      </c>
      <c r="AQ42" s="33">
        <f t="shared" si="16"/>
        <v>0.89368571428571431</v>
      </c>
      <c r="AR42" s="428"/>
      <c r="AS42" s="316">
        <v>5</v>
      </c>
      <c r="AT42" s="33">
        <f t="shared" si="19"/>
        <v>0.61271428571428566</v>
      </c>
      <c r="AU42" s="33">
        <f t="shared" si="19"/>
        <v>0.46274285714285707</v>
      </c>
      <c r="AV42" s="33">
        <f t="shared" si="19"/>
        <v>0.39568571428571431</v>
      </c>
      <c r="AW42" s="33">
        <f t="shared" si="19"/>
        <v>0.33022857142857143</v>
      </c>
      <c r="AX42" s="33">
        <f t="shared" si="19"/>
        <v>0.28185714285714281</v>
      </c>
      <c r="AY42" s="33">
        <f t="shared" si="19"/>
        <v>0.2344857142857143</v>
      </c>
      <c r="AZ42" s="33">
        <f t="shared" si="19"/>
        <v>0.18454285714285712</v>
      </c>
      <c r="BA42" s="33">
        <f t="shared" si="19"/>
        <v>0.14760000000000004</v>
      </c>
      <c r="BB42" s="33">
        <f t="shared" si="19"/>
        <v>0.12514285714285714</v>
      </c>
      <c r="BC42" s="33">
        <f t="shared" si="19"/>
        <v>0.11014285714285714</v>
      </c>
      <c r="BD42" s="33">
        <f t="shared" si="19"/>
        <v>9.8999999999999977E-2</v>
      </c>
      <c r="BE42" s="33">
        <f t="shared" si="19"/>
        <v>9.0257142857142827E-2</v>
      </c>
      <c r="BF42" s="33">
        <f t="shared" si="19"/>
        <v>8.2028571428571409E-2</v>
      </c>
      <c r="BG42" s="33">
        <f t="shared" si="19"/>
        <v>7.4799999999999978E-2</v>
      </c>
      <c r="BH42" s="33">
        <f t="shared" si="19"/>
        <v>6.7542857142857141E-2</v>
      </c>
      <c r="BI42" s="33">
        <f t="shared" si="17"/>
        <v>6.0114285714285731E-2</v>
      </c>
      <c r="BJ42" s="33">
        <f t="shared" si="17"/>
        <v>5.2999999999999992E-2</v>
      </c>
      <c r="BK42" s="33">
        <f t="shared" si="17"/>
        <v>4.6542857142857164E-2</v>
      </c>
      <c r="BL42" s="33">
        <f t="shared" si="17"/>
        <v>4.0714285714285675E-2</v>
      </c>
      <c r="BM42" s="33">
        <f t="shared" si="17"/>
        <v>3.5657142857142866E-2</v>
      </c>
      <c r="BN42" s="33">
        <f t="shared" si="17"/>
        <v>2.9914285714285671E-2</v>
      </c>
      <c r="BO42" s="33">
        <f t="shared" si="17"/>
        <v>2.5400000000000002E-2</v>
      </c>
      <c r="BP42" s="33">
        <f t="shared" si="17"/>
        <v>2.0599999999999983E-2</v>
      </c>
      <c r="BQ42" s="33">
        <f t="shared" si="17"/>
        <v>1.6800000000000027E-2</v>
      </c>
      <c r="BR42" s="33">
        <f t="shared" si="17"/>
        <v>1.3485714285714242E-2</v>
      </c>
      <c r="BS42" s="33">
        <f t="shared" si="17"/>
        <v>1.077142857142856E-2</v>
      </c>
      <c r="BT42" s="33">
        <f t="shared" si="17"/>
        <v>8.3428571428571484E-3</v>
      </c>
      <c r="BU42" s="33">
        <f t="shared" si="17"/>
        <v>6.4857142857142744E-3</v>
      </c>
      <c r="BV42" s="33">
        <f t="shared" si="17"/>
        <v>5.4857142857142908E-3</v>
      </c>
      <c r="BW42" s="33">
        <f t="shared" si="17"/>
        <v>5.3142857142857124E-3</v>
      </c>
      <c r="BX42" s="33">
        <f t="shared" si="17"/>
        <v>5.2857142857142695E-3</v>
      </c>
      <c r="BY42" s="33">
        <f t="shared" si="18"/>
        <v>5.2285714285714236E-3</v>
      </c>
      <c r="BZ42" s="33">
        <f t="shared" si="18"/>
        <v>5.2285714285714236E-3</v>
      </c>
      <c r="CA42" s="33">
        <f t="shared" si="18"/>
        <v>5.1714285714285777E-3</v>
      </c>
      <c r="CB42" s="33">
        <f t="shared" si="18"/>
        <v>5.1142857142856919E-3</v>
      </c>
      <c r="CC42" s="33">
        <f t="shared" si="18"/>
        <v>5.1999999999999807E-3</v>
      </c>
    </row>
    <row r="43" spans="1:81" s="15" customFormat="1" ht="15.35" customHeight="1" x14ac:dyDescent="0.3">
      <c r="A43" s="429" t="s">
        <v>98</v>
      </c>
      <c r="B43" s="317">
        <v>1</v>
      </c>
      <c r="C43" s="317">
        <v>25.9</v>
      </c>
      <c r="D43" s="74">
        <v>131.91999999999999</v>
      </c>
      <c r="E43" s="74">
        <v>378.66</v>
      </c>
      <c r="F43" s="74">
        <v>292.79000000000002</v>
      </c>
      <c r="G43" s="74">
        <v>271.69</v>
      </c>
      <c r="H43" s="74">
        <v>251.59</v>
      </c>
      <c r="I43" s="74">
        <v>234.27</v>
      </c>
      <c r="J43" s="74">
        <v>217.31</v>
      </c>
      <c r="K43" s="74">
        <v>200.12</v>
      </c>
      <c r="L43" s="74">
        <v>187.82</v>
      </c>
      <c r="M43" s="74">
        <v>179.99</v>
      </c>
      <c r="N43" s="74">
        <v>174.67</v>
      </c>
      <c r="O43" s="74">
        <v>170.75</v>
      </c>
      <c r="P43" s="74">
        <v>167.6</v>
      </c>
      <c r="Q43" s="74">
        <v>164.9</v>
      </c>
      <c r="R43" s="74">
        <v>162.44</v>
      </c>
      <c r="S43" s="74">
        <v>160.1</v>
      </c>
      <c r="T43" s="74">
        <v>157.75</v>
      </c>
      <c r="U43" s="74">
        <v>155.58000000000001</v>
      </c>
      <c r="V43" s="74">
        <v>153.56</v>
      </c>
      <c r="W43" s="74">
        <v>151.9</v>
      </c>
      <c r="X43" s="74">
        <v>150.29</v>
      </c>
      <c r="Y43" s="74">
        <v>148.47999999999999</v>
      </c>
      <c r="Z43" s="74">
        <v>146.9</v>
      </c>
      <c r="AA43" s="74">
        <v>145.26</v>
      </c>
      <c r="AB43" s="74">
        <v>143.88</v>
      </c>
      <c r="AC43" s="74">
        <v>142.62</v>
      </c>
      <c r="AD43" s="74">
        <v>141.37</v>
      </c>
      <c r="AE43" s="74">
        <v>140.26</v>
      </c>
      <c r="AF43" s="74">
        <v>139.19</v>
      </c>
      <c r="AG43" s="74">
        <v>138.16999999999999</v>
      </c>
      <c r="AH43" s="74">
        <v>137.22</v>
      </c>
      <c r="AI43" s="74">
        <v>136.34</v>
      </c>
      <c r="AJ43" s="74">
        <v>135.56</v>
      </c>
      <c r="AK43" s="74">
        <v>134.88</v>
      </c>
      <c r="AL43" s="74">
        <v>134.33000000000001</v>
      </c>
      <c r="AM43" s="74">
        <v>133.93</v>
      </c>
      <c r="AN43" s="74">
        <v>133.85</v>
      </c>
      <c r="AP43" s="33">
        <f t="shared" si="15"/>
        <v>0.30291428571428564</v>
      </c>
      <c r="AQ43" s="33">
        <f t="shared" si="16"/>
        <v>1.0078857142857145</v>
      </c>
      <c r="AR43" s="429" t="s">
        <v>98</v>
      </c>
      <c r="AS43" s="317">
        <v>1</v>
      </c>
      <c r="AT43" s="33">
        <f t="shared" si="19"/>
        <v>0.70497142857142869</v>
      </c>
      <c r="AU43" s="33">
        <f t="shared" si="19"/>
        <v>0.4596285714285715</v>
      </c>
      <c r="AV43" s="33">
        <f t="shared" si="19"/>
        <v>0.39934285714285717</v>
      </c>
      <c r="AW43" s="33">
        <f t="shared" si="19"/>
        <v>0.34191428571428578</v>
      </c>
      <c r="AX43" s="33">
        <f t="shared" si="19"/>
        <v>0.29242857142857148</v>
      </c>
      <c r="AY43" s="33">
        <f t="shared" si="19"/>
        <v>0.24397142857142862</v>
      </c>
      <c r="AZ43" s="33">
        <f t="shared" si="19"/>
        <v>0.1948571428571429</v>
      </c>
      <c r="BA43" s="33">
        <f t="shared" si="19"/>
        <v>0.15971428571428573</v>
      </c>
      <c r="BB43" s="33">
        <f t="shared" si="19"/>
        <v>0.13734285714285721</v>
      </c>
      <c r="BC43" s="33">
        <f t="shared" si="19"/>
        <v>0.12214285714285714</v>
      </c>
      <c r="BD43" s="33">
        <f t="shared" si="19"/>
        <v>0.11094285714285718</v>
      </c>
      <c r="BE43" s="33">
        <f t="shared" si="19"/>
        <v>0.10194285714285717</v>
      </c>
      <c r="BF43" s="33">
        <f t="shared" si="19"/>
        <v>9.4228571428571481E-2</v>
      </c>
      <c r="BG43" s="33">
        <f t="shared" si="19"/>
        <v>8.7200000000000027E-2</v>
      </c>
      <c r="BH43" s="33">
        <f t="shared" si="19"/>
        <v>8.0514285714285733E-2</v>
      </c>
      <c r="BI43" s="33">
        <f t="shared" si="17"/>
        <v>7.3800000000000032E-2</v>
      </c>
      <c r="BJ43" s="33">
        <f t="shared" si="17"/>
        <v>6.7600000000000077E-2</v>
      </c>
      <c r="BK43" s="33">
        <f t="shared" si="17"/>
        <v>6.1828571428571469E-2</v>
      </c>
      <c r="BL43" s="33">
        <f t="shared" si="17"/>
        <v>5.7085714285714337E-2</v>
      </c>
      <c r="BM43" s="33">
        <f t="shared" si="17"/>
        <v>5.2485714285714295E-2</v>
      </c>
      <c r="BN43" s="33">
        <f t="shared" si="17"/>
        <v>4.7314285714285718E-2</v>
      </c>
      <c r="BO43" s="33">
        <f t="shared" si="17"/>
        <v>4.2800000000000053E-2</v>
      </c>
      <c r="BP43" s="33">
        <f t="shared" si="17"/>
        <v>3.8114285714285726E-2</v>
      </c>
      <c r="BQ43" s="33">
        <f t="shared" si="17"/>
        <v>3.4171428571428596E-2</v>
      </c>
      <c r="BR43" s="33">
        <f t="shared" si="17"/>
        <v>3.0571428571428621E-2</v>
      </c>
      <c r="BS43" s="33">
        <f t="shared" si="17"/>
        <v>2.7000000000000048E-2</v>
      </c>
      <c r="BT43" s="33">
        <f t="shared" si="17"/>
        <v>2.3828571428571439E-2</v>
      </c>
      <c r="BU43" s="33">
        <f t="shared" si="17"/>
        <v>2.07714285714286E-2</v>
      </c>
      <c r="BV43" s="33">
        <f t="shared" si="17"/>
        <v>1.7857142857142856E-2</v>
      </c>
      <c r="BW43" s="33">
        <f t="shared" si="17"/>
        <v>1.5142857142857175E-2</v>
      </c>
      <c r="BX43" s="33">
        <f t="shared" si="17"/>
        <v>1.2628571428571473E-2</v>
      </c>
      <c r="BY43" s="33">
        <f t="shared" si="18"/>
        <v>1.0400000000000043E-2</v>
      </c>
      <c r="BZ43" s="33">
        <f t="shared" si="18"/>
        <v>8.4571428571428801E-3</v>
      </c>
      <c r="CA43" s="33">
        <f t="shared" si="18"/>
        <v>6.8857142857143569E-3</v>
      </c>
      <c r="CB43" s="33">
        <f t="shared" si="18"/>
        <v>5.7428571428571979E-3</v>
      </c>
      <c r="CC43" s="33">
        <f t="shared" si="18"/>
        <v>5.5142857142857337E-3</v>
      </c>
    </row>
    <row r="44" spans="1:81" s="15" customFormat="1" x14ac:dyDescent="0.3">
      <c r="A44" s="429"/>
      <c r="B44" s="317">
        <v>2</v>
      </c>
      <c r="C44" s="317">
        <v>25.88</v>
      </c>
      <c r="D44" s="74">
        <v>127.6</v>
      </c>
      <c r="E44" s="74">
        <v>371.1</v>
      </c>
      <c r="F44" s="74">
        <v>287.60000000000002</v>
      </c>
      <c r="G44" s="74">
        <v>269.39999999999998</v>
      </c>
      <c r="H44" s="74">
        <v>251.6</v>
      </c>
      <c r="I44" s="74">
        <v>233.16</v>
      </c>
      <c r="J44" s="74">
        <v>214.97</v>
      </c>
      <c r="K44" s="74">
        <v>196.99</v>
      </c>
      <c r="L44" s="74">
        <v>182.72</v>
      </c>
      <c r="M44" s="74">
        <v>173.25</v>
      </c>
      <c r="N44" s="74">
        <v>167.48</v>
      </c>
      <c r="O44" s="74">
        <v>163.25</v>
      </c>
      <c r="P44" s="74">
        <v>159.83000000000001</v>
      </c>
      <c r="Q44" s="74">
        <v>156.94</v>
      </c>
      <c r="R44" s="74">
        <v>154.29</v>
      </c>
      <c r="S44" s="74">
        <v>151.62</v>
      </c>
      <c r="T44" s="74">
        <v>148.91</v>
      </c>
      <c r="U44" s="74">
        <v>146.55000000000001</v>
      </c>
      <c r="V44" s="74">
        <v>144.37</v>
      </c>
      <c r="W44" s="74">
        <v>142.61000000000001</v>
      </c>
      <c r="X44" s="74">
        <v>140.86000000000001</v>
      </c>
      <c r="Y44" s="74">
        <v>138.84</v>
      </c>
      <c r="Z44" s="74">
        <v>137.13</v>
      </c>
      <c r="AA44" s="74">
        <v>135.54</v>
      </c>
      <c r="AB44" s="74">
        <v>134.1</v>
      </c>
      <c r="AC44" s="74">
        <v>132.91</v>
      </c>
      <c r="AD44" s="74">
        <v>131.81</v>
      </c>
      <c r="AE44" s="74">
        <v>130.91</v>
      </c>
      <c r="AF44" s="74">
        <v>130.06</v>
      </c>
      <c r="AG44" s="74">
        <v>129.58000000000001</v>
      </c>
      <c r="AH44" s="74">
        <v>129.44</v>
      </c>
      <c r="AI44" s="74">
        <v>129.41</v>
      </c>
      <c r="AJ44" s="74">
        <v>129.37</v>
      </c>
      <c r="AK44" s="74">
        <v>129.38999999999999</v>
      </c>
      <c r="AL44" s="74">
        <v>129.4</v>
      </c>
      <c r="AM44" s="74">
        <v>129.33000000000001</v>
      </c>
      <c r="AN44" s="74">
        <v>129.38999999999999</v>
      </c>
      <c r="AP44" s="33">
        <f t="shared" si="15"/>
        <v>0.2906285714285714</v>
      </c>
      <c r="AQ44" s="33">
        <f t="shared" si="16"/>
        <v>0.98634285714285719</v>
      </c>
      <c r="AR44" s="429"/>
      <c r="AS44" s="317">
        <v>2</v>
      </c>
      <c r="AT44" s="33">
        <f t="shared" si="19"/>
        <v>0.69571428571428584</v>
      </c>
      <c r="AU44" s="33">
        <f t="shared" si="19"/>
        <v>0.45714285714285724</v>
      </c>
      <c r="AV44" s="33">
        <f t="shared" si="19"/>
        <v>0.40514285714285708</v>
      </c>
      <c r="AW44" s="33">
        <f t="shared" si="19"/>
        <v>0.35428571428571426</v>
      </c>
      <c r="AX44" s="33">
        <f t="shared" si="19"/>
        <v>0.30159999999999998</v>
      </c>
      <c r="AY44" s="33">
        <f t="shared" si="19"/>
        <v>0.24962857142857145</v>
      </c>
      <c r="AZ44" s="33">
        <f t="shared" si="19"/>
        <v>0.19825714285714291</v>
      </c>
      <c r="BA44" s="33">
        <f t="shared" si="19"/>
        <v>0.15748571428571431</v>
      </c>
      <c r="BB44" s="33">
        <f t="shared" si="19"/>
        <v>0.13042857142857145</v>
      </c>
      <c r="BC44" s="33">
        <f t="shared" si="19"/>
        <v>0.11394285714285712</v>
      </c>
      <c r="BD44" s="33">
        <f t="shared" si="19"/>
        <v>0.10185714285714287</v>
      </c>
      <c r="BE44" s="33">
        <f t="shared" si="19"/>
        <v>9.208571428571434E-2</v>
      </c>
      <c r="BF44" s="33">
        <f t="shared" si="19"/>
        <v>8.3828571428571433E-2</v>
      </c>
      <c r="BG44" s="33">
        <f t="shared" si="19"/>
        <v>7.6257142857142857E-2</v>
      </c>
      <c r="BH44" s="33">
        <f t="shared" si="19"/>
        <v>6.8628571428571455E-2</v>
      </c>
      <c r="BI44" s="33">
        <f t="shared" si="19"/>
        <v>6.0885714285714293E-2</v>
      </c>
      <c r="BJ44" s="33">
        <f>(U44-$D44)/350</f>
        <v>5.4142857142857194E-2</v>
      </c>
      <c r="BK44" s="33">
        <f t="shared" ref="BK44:BX47" si="20">(V44-$D44)/350</f>
        <v>4.7914285714285743E-2</v>
      </c>
      <c r="BL44" s="33">
        <f t="shared" si="20"/>
        <v>4.2885714285714339E-2</v>
      </c>
      <c r="BM44" s="33">
        <f t="shared" si="20"/>
        <v>3.7885714285714342E-2</v>
      </c>
      <c r="BN44" s="33">
        <f t="shared" si="20"/>
        <v>3.2114285714285741E-2</v>
      </c>
      <c r="BO44" s="33">
        <f t="shared" si="20"/>
        <v>2.7228571428571432E-2</v>
      </c>
      <c r="BP44" s="33">
        <f t="shared" si="20"/>
        <v>2.2685714285714278E-2</v>
      </c>
      <c r="BQ44" s="33">
        <f t="shared" si="20"/>
        <v>1.8571428571428572E-2</v>
      </c>
      <c r="BR44" s="33">
        <f t="shared" si="20"/>
        <v>1.5171428571428579E-2</v>
      </c>
      <c r="BS44" s="33">
        <f t="shared" si="20"/>
        <v>1.2028571428571451E-2</v>
      </c>
      <c r="BT44" s="33">
        <f t="shared" si="20"/>
        <v>9.4571428571428636E-3</v>
      </c>
      <c r="BU44" s="33">
        <f t="shared" si="20"/>
        <v>7.0285714285714517E-3</v>
      </c>
      <c r="BV44" s="33">
        <f t="shared" si="20"/>
        <v>5.6571428571429092E-3</v>
      </c>
      <c r="BW44" s="33">
        <f t="shared" si="20"/>
        <v>5.2571428571428665E-3</v>
      </c>
      <c r="BX44" s="33">
        <f t="shared" si="20"/>
        <v>5.1714285714285777E-3</v>
      </c>
      <c r="BY44" s="33">
        <f t="shared" si="18"/>
        <v>5.0571428571428868E-3</v>
      </c>
      <c r="BZ44" s="33">
        <f t="shared" si="18"/>
        <v>5.1142857142856919E-3</v>
      </c>
      <c r="CA44" s="33">
        <f t="shared" si="18"/>
        <v>5.1428571428571756E-3</v>
      </c>
      <c r="CB44" s="33">
        <f t="shared" si="18"/>
        <v>4.942857142857195E-3</v>
      </c>
      <c r="CC44" s="33">
        <f t="shared" si="18"/>
        <v>5.1142857142856919E-3</v>
      </c>
    </row>
    <row r="45" spans="1:81" s="15" customFormat="1" x14ac:dyDescent="0.3">
      <c r="A45" s="429"/>
      <c r="B45" s="317">
        <v>3</v>
      </c>
      <c r="C45" s="317">
        <v>25.89</v>
      </c>
      <c r="D45" s="74">
        <v>130.36000000000001</v>
      </c>
      <c r="E45" s="74">
        <v>378.06</v>
      </c>
      <c r="F45" s="74">
        <v>289</v>
      </c>
      <c r="G45" s="74">
        <v>267.95999999999998</v>
      </c>
      <c r="H45" s="74">
        <v>247.13</v>
      </c>
      <c r="I45" s="74">
        <v>227.86</v>
      </c>
      <c r="J45" s="74">
        <v>211.08</v>
      </c>
      <c r="K45" s="74">
        <v>193.3</v>
      </c>
      <c r="L45" s="74">
        <v>180.86</v>
      </c>
      <c r="M45" s="74">
        <v>173.75</v>
      </c>
      <c r="N45" s="74">
        <v>169.08</v>
      </c>
      <c r="O45" s="74">
        <v>165.52</v>
      </c>
      <c r="P45" s="74">
        <v>162.34</v>
      </c>
      <c r="Q45" s="74">
        <v>159.55000000000001</v>
      </c>
      <c r="R45" s="74">
        <v>156.87</v>
      </c>
      <c r="S45" s="74">
        <v>154.29</v>
      </c>
      <c r="T45" s="74">
        <v>151.93</v>
      </c>
      <c r="U45" s="74">
        <v>149.57</v>
      </c>
      <c r="V45" s="74">
        <v>147.41</v>
      </c>
      <c r="W45" s="74">
        <v>145.44999999999999</v>
      </c>
      <c r="X45" s="74">
        <v>143.85</v>
      </c>
      <c r="Y45" s="74">
        <v>142</v>
      </c>
      <c r="Z45" s="74">
        <v>140.43</v>
      </c>
      <c r="AA45" s="74">
        <v>138.82</v>
      </c>
      <c r="AB45" s="74">
        <v>137.54</v>
      </c>
      <c r="AC45" s="74">
        <v>136.34</v>
      </c>
      <c r="AD45" s="74">
        <v>135.33000000000001</v>
      </c>
      <c r="AE45" s="74">
        <v>134.35</v>
      </c>
      <c r="AF45" s="74">
        <v>133.47</v>
      </c>
      <c r="AG45" s="74">
        <v>132.80000000000001</v>
      </c>
      <c r="AH45" s="74">
        <v>132.41999999999999</v>
      </c>
      <c r="AI45" s="74">
        <v>132.35</v>
      </c>
      <c r="AJ45" s="74">
        <v>132.35</v>
      </c>
      <c r="AK45" s="74">
        <v>132.33000000000001</v>
      </c>
      <c r="AL45" s="74">
        <v>132.34</v>
      </c>
      <c r="AM45" s="74">
        <v>132.28</v>
      </c>
      <c r="AN45" s="74">
        <v>132.26</v>
      </c>
      <c r="AP45" s="33">
        <f t="shared" si="15"/>
        <v>0.2984857142857143</v>
      </c>
      <c r="AQ45" s="33">
        <f t="shared" si="16"/>
        <v>1.0062</v>
      </c>
      <c r="AR45" s="429"/>
      <c r="AS45" s="317">
        <v>3</v>
      </c>
      <c r="AT45" s="33">
        <f t="shared" ref="AT45:BI47" si="21">(E45-$D45)/350</f>
        <v>0.70771428571428563</v>
      </c>
      <c r="AU45" s="33">
        <f t="shared" si="21"/>
        <v>0.4532571428571428</v>
      </c>
      <c r="AV45" s="33">
        <f t="shared" si="21"/>
        <v>0.39314285714285707</v>
      </c>
      <c r="AW45" s="33">
        <f t="shared" si="21"/>
        <v>0.33362857142857139</v>
      </c>
      <c r="AX45" s="33">
        <f t="shared" si="21"/>
        <v>0.27857142857142858</v>
      </c>
      <c r="AY45" s="33">
        <f t="shared" si="21"/>
        <v>0.23062857142857143</v>
      </c>
      <c r="AZ45" s="33">
        <f t="shared" si="21"/>
        <v>0.17982857142857142</v>
      </c>
      <c r="BA45" s="33">
        <f t="shared" si="21"/>
        <v>0.14428571428571429</v>
      </c>
      <c r="BB45" s="33">
        <f t="shared" si="21"/>
        <v>0.12397142857142854</v>
      </c>
      <c r="BC45" s="33">
        <f t="shared" si="21"/>
        <v>0.11062857142857142</v>
      </c>
      <c r="BD45" s="33">
        <f t="shared" si="21"/>
        <v>0.10045714285714284</v>
      </c>
      <c r="BE45" s="33">
        <f t="shared" si="21"/>
        <v>9.1371428571428548E-2</v>
      </c>
      <c r="BF45" s="33">
        <f t="shared" si="21"/>
        <v>8.3399999999999988E-2</v>
      </c>
      <c r="BG45" s="33">
        <f t="shared" si="21"/>
        <v>7.5742857142857112E-2</v>
      </c>
      <c r="BH45" s="33">
        <f t="shared" si="21"/>
        <v>6.8371428571428514E-2</v>
      </c>
      <c r="BI45" s="33">
        <f t="shared" si="21"/>
        <v>6.1628571428571408E-2</v>
      </c>
      <c r="BJ45" s="33">
        <f>(U45-$D45)/350</f>
        <v>5.4885714285714225E-2</v>
      </c>
      <c r="BK45" s="33">
        <f t="shared" si="20"/>
        <v>4.8714285714285668E-2</v>
      </c>
      <c r="BL45" s="33">
        <f t="shared" si="20"/>
        <v>4.311428571428564E-2</v>
      </c>
      <c r="BM45" s="33">
        <f t="shared" si="20"/>
        <v>3.8542857142857087E-2</v>
      </c>
      <c r="BN45" s="33">
        <f t="shared" si="20"/>
        <v>3.3257142857142818E-2</v>
      </c>
      <c r="BO45" s="33">
        <f t="shared" si="20"/>
        <v>2.8771428571428552E-2</v>
      </c>
      <c r="BP45" s="33">
        <f t="shared" si="20"/>
        <v>2.4171428571428514E-2</v>
      </c>
      <c r="BQ45" s="33">
        <f t="shared" si="20"/>
        <v>2.0514285714285652E-2</v>
      </c>
      <c r="BR45" s="33">
        <f t="shared" si="20"/>
        <v>1.7085714285714256E-2</v>
      </c>
      <c r="BS45" s="33">
        <f t="shared" si="20"/>
        <v>1.4199999999999997E-2</v>
      </c>
      <c r="BT45" s="33">
        <f t="shared" si="20"/>
        <v>1.1399999999999945E-2</v>
      </c>
      <c r="BU45" s="33">
        <f t="shared" si="20"/>
        <v>8.8857142857142433E-3</v>
      </c>
      <c r="BV45" s="33">
        <f t="shared" si="20"/>
        <v>6.9714285714285651E-3</v>
      </c>
      <c r="BW45" s="33">
        <f t="shared" si="20"/>
        <v>5.8857142857142112E-3</v>
      </c>
      <c r="BX45" s="33">
        <f t="shared" si="20"/>
        <v>5.6857142857142306E-3</v>
      </c>
      <c r="BY45" s="33">
        <f t="shared" si="18"/>
        <v>5.6857142857142306E-3</v>
      </c>
      <c r="BZ45" s="33">
        <f t="shared" si="18"/>
        <v>5.6285714285714255E-3</v>
      </c>
      <c r="CA45" s="33">
        <f t="shared" si="18"/>
        <v>5.6571428571428276E-3</v>
      </c>
      <c r="CB45" s="33">
        <f t="shared" si="18"/>
        <v>5.48571428571425E-3</v>
      </c>
      <c r="CC45" s="33">
        <f t="shared" si="18"/>
        <v>5.4285714285713634E-3</v>
      </c>
    </row>
    <row r="46" spans="1:81" s="15" customFormat="1" x14ac:dyDescent="0.3">
      <c r="A46" s="429"/>
      <c r="B46" s="317">
        <v>4</v>
      </c>
      <c r="C46" s="317">
        <v>25.94</v>
      </c>
      <c r="D46" s="74">
        <v>129.91</v>
      </c>
      <c r="E46" s="74">
        <v>380.51</v>
      </c>
      <c r="F46" s="74">
        <v>291.61</v>
      </c>
      <c r="G46" s="74">
        <v>262.82</v>
      </c>
      <c r="H46" s="74">
        <v>234.24</v>
      </c>
      <c r="I46" s="74">
        <v>216.11</v>
      </c>
      <c r="J46" s="74">
        <v>187.74</v>
      </c>
      <c r="K46" s="74">
        <v>182.95</v>
      </c>
      <c r="L46" s="74">
        <v>174.89</v>
      </c>
      <c r="M46" s="74">
        <v>169.65</v>
      </c>
      <c r="N46" s="74">
        <v>165.63</v>
      </c>
      <c r="O46" s="74">
        <v>162.4</v>
      </c>
      <c r="P46" s="74">
        <v>159.62</v>
      </c>
      <c r="Q46" s="74">
        <v>156.88</v>
      </c>
      <c r="R46" s="74">
        <v>154.41</v>
      </c>
      <c r="S46" s="74">
        <v>152</v>
      </c>
      <c r="T46" s="74">
        <v>149.53</v>
      </c>
      <c r="U46" s="74">
        <v>147.33000000000001</v>
      </c>
      <c r="V46" s="74">
        <v>145.28</v>
      </c>
      <c r="W46" s="74">
        <v>143.53</v>
      </c>
      <c r="X46" s="74">
        <v>142.06</v>
      </c>
      <c r="Y46" s="74">
        <v>140.30000000000001</v>
      </c>
      <c r="Z46" s="74">
        <v>138.93</v>
      </c>
      <c r="AA46" s="74">
        <v>137.51</v>
      </c>
      <c r="AB46" s="74">
        <v>136.36000000000001</v>
      </c>
      <c r="AC46" s="74">
        <v>135.29</v>
      </c>
      <c r="AD46" s="74">
        <v>134.33000000000001</v>
      </c>
      <c r="AE46" s="74">
        <v>133.43</v>
      </c>
      <c r="AF46" s="74">
        <v>132.56</v>
      </c>
      <c r="AG46" s="74">
        <v>132.02000000000001</v>
      </c>
      <c r="AH46" s="74">
        <v>131.81</v>
      </c>
      <c r="AI46" s="74">
        <v>131.81</v>
      </c>
      <c r="AJ46" s="74">
        <v>131.81</v>
      </c>
      <c r="AK46" s="74">
        <v>131.81</v>
      </c>
      <c r="AL46" s="74">
        <v>131.79</v>
      </c>
      <c r="AM46" s="74">
        <v>131.72999999999999</v>
      </c>
      <c r="AN46" s="74">
        <v>131.74</v>
      </c>
      <c r="AP46" s="33">
        <f t="shared" si="15"/>
        <v>0.29705714285714285</v>
      </c>
      <c r="AQ46" s="33">
        <f t="shared" si="16"/>
        <v>1.0130571428571429</v>
      </c>
      <c r="AR46" s="429"/>
      <c r="AS46" s="317">
        <v>4</v>
      </c>
      <c r="AT46" s="33">
        <f t="shared" si="21"/>
        <v>0.71599999999999997</v>
      </c>
      <c r="AU46" s="33">
        <f t="shared" si="21"/>
        <v>0.46200000000000002</v>
      </c>
      <c r="AV46" s="33">
        <f t="shared" si="21"/>
        <v>0.37974285714285716</v>
      </c>
      <c r="AW46" s="33">
        <f t="shared" si="21"/>
        <v>0.29808571428571434</v>
      </c>
      <c r="AX46" s="33">
        <f t="shared" si="21"/>
        <v>0.24628571428571433</v>
      </c>
      <c r="AY46" s="33">
        <f t="shared" si="21"/>
        <v>0.16522857142857147</v>
      </c>
      <c r="AZ46" s="33">
        <f t="shared" si="21"/>
        <v>0.15154285714285712</v>
      </c>
      <c r="BA46" s="33">
        <f t="shared" si="21"/>
        <v>0.12851428571428569</v>
      </c>
      <c r="BB46" s="33">
        <f t="shared" si="21"/>
        <v>0.11354285714285717</v>
      </c>
      <c r="BC46" s="33">
        <f t="shared" si="21"/>
        <v>0.10205714285714286</v>
      </c>
      <c r="BD46" s="33">
        <f t="shared" si="21"/>
        <v>9.2828571428571455E-2</v>
      </c>
      <c r="BE46" s="33">
        <f t="shared" si="21"/>
        <v>8.4885714285714314E-2</v>
      </c>
      <c r="BF46" s="33">
        <f t="shared" si="21"/>
        <v>7.7057142857142852E-2</v>
      </c>
      <c r="BG46" s="33">
        <f t="shared" si="21"/>
        <v>7.0000000000000007E-2</v>
      </c>
      <c r="BH46" s="33">
        <f t="shared" si="21"/>
        <v>6.311428571428572E-2</v>
      </c>
      <c r="BI46" s="33">
        <f t="shared" si="21"/>
        <v>5.6057142857142868E-2</v>
      </c>
      <c r="BJ46" s="33">
        <f>(U46-$D46)/350</f>
        <v>4.9771428571428619E-2</v>
      </c>
      <c r="BK46" s="33">
        <f t="shared" si="20"/>
        <v>4.3914285714285725E-2</v>
      </c>
      <c r="BL46" s="33">
        <f t="shared" si="20"/>
        <v>3.8914285714285728E-2</v>
      </c>
      <c r="BM46" s="33">
        <f t="shared" si="20"/>
        <v>3.4714285714285732E-2</v>
      </c>
      <c r="BN46" s="33">
        <f t="shared" si="20"/>
        <v>2.9685714285714329E-2</v>
      </c>
      <c r="BO46" s="33">
        <f t="shared" si="20"/>
        <v>2.5771428571428601E-2</v>
      </c>
      <c r="BP46" s="33">
        <f t="shared" si="20"/>
        <v>2.1714285714285696E-2</v>
      </c>
      <c r="BQ46" s="33">
        <f t="shared" si="20"/>
        <v>1.8428571428571478E-2</v>
      </c>
      <c r="BR46" s="33">
        <f t="shared" si="20"/>
        <v>1.5371428571428558E-2</v>
      </c>
      <c r="BS46" s="33">
        <f t="shared" si="20"/>
        <v>1.2628571428571473E-2</v>
      </c>
      <c r="BT46" s="33">
        <f t="shared" si="20"/>
        <v>1.0057142857142886E-2</v>
      </c>
      <c r="BU46" s="33">
        <f t="shared" si="20"/>
        <v>7.5714285714285874E-3</v>
      </c>
      <c r="BV46" s="33">
        <f t="shared" si="20"/>
        <v>6.0285714285714673E-3</v>
      </c>
      <c r="BW46" s="33">
        <f t="shared" si="20"/>
        <v>5.4285714285714449E-3</v>
      </c>
      <c r="BX46" s="33">
        <f t="shared" si="20"/>
        <v>5.4285714285714449E-3</v>
      </c>
      <c r="BY46" s="33">
        <f t="shared" si="18"/>
        <v>5.4285714285714449E-3</v>
      </c>
      <c r="BZ46" s="33">
        <f t="shared" si="18"/>
        <v>5.4285714285714449E-3</v>
      </c>
      <c r="CA46" s="33">
        <f t="shared" si="18"/>
        <v>5.3714285714285583E-3</v>
      </c>
      <c r="CB46" s="33">
        <f t="shared" si="18"/>
        <v>5.1999999999999807E-3</v>
      </c>
      <c r="CC46" s="33">
        <f t="shared" si="18"/>
        <v>5.2285714285714643E-3</v>
      </c>
    </row>
    <row r="47" spans="1:81" s="15" customFormat="1" x14ac:dyDescent="0.3">
      <c r="A47" s="429"/>
      <c r="B47" s="317">
        <v>5</v>
      </c>
      <c r="C47" s="317">
        <v>25.87</v>
      </c>
      <c r="D47" s="74">
        <v>131.81</v>
      </c>
      <c r="E47" s="74">
        <v>354.79</v>
      </c>
      <c r="F47" s="74">
        <v>290.04000000000002</v>
      </c>
      <c r="G47" s="74">
        <v>262.41000000000003</v>
      </c>
      <c r="H47" s="74">
        <v>237.2</v>
      </c>
      <c r="I47" s="74">
        <v>219.56</v>
      </c>
      <c r="J47" s="74">
        <v>200.84</v>
      </c>
      <c r="K47" s="74">
        <v>185.2</v>
      </c>
      <c r="L47" s="74">
        <v>176.92</v>
      </c>
      <c r="M47" s="74">
        <v>171.47</v>
      </c>
      <c r="N47" s="74">
        <v>167.37</v>
      </c>
      <c r="O47" s="74">
        <v>163.85</v>
      </c>
      <c r="P47" s="74">
        <v>160.84</v>
      </c>
      <c r="Q47" s="74">
        <v>158.01</v>
      </c>
      <c r="R47" s="74">
        <v>155.32</v>
      </c>
      <c r="S47" s="74">
        <v>152.63999999999999</v>
      </c>
      <c r="T47" s="74">
        <v>149.9</v>
      </c>
      <c r="U47" s="74">
        <v>147.56</v>
      </c>
      <c r="V47" s="74">
        <v>145.36000000000001</v>
      </c>
      <c r="W47" s="74">
        <v>143.62</v>
      </c>
      <c r="X47" s="74">
        <v>141.99</v>
      </c>
      <c r="Y47" s="74">
        <v>140.19</v>
      </c>
      <c r="Z47" s="74">
        <v>138.78</v>
      </c>
      <c r="AA47" s="74">
        <v>137.35</v>
      </c>
      <c r="AB47" s="74">
        <v>136.13999999999999</v>
      </c>
      <c r="AC47" s="74">
        <v>135.22999999999999</v>
      </c>
      <c r="AD47" s="74">
        <v>134.43</v>
      </c>
      <c r="AE47" s="74">
        <v>133.93</v>
      </c>
      <c r="AF47" s="74">
        <v>133.75</v>
      </c>
      <c r="AG47" s="74">
        <v>133.69</v>
      </c>
      <c r="AH47" s="74">
        <v>133.66999999999999</v>
      </c>
      <c r="AI47" s="74">
        <v>133.72</v>
      </c>
      <c r="AJ47" s="74">
        <v>133.68</v>
      </c>
      <c r="AK47" s="74">
        <v>133.72999999999999</v>
      </c>
      <c r="AL47" s="74">
        <v>133.66</v>
      </c>
      <c r="AM47" s="74">
        <v>133.63</v>
      </c>
      <c r="AN47" s="74">
        <v>133.65</v>
      </c>
      <c r="AP47" s="33">
        <f t="shared" si="15"/>
        <v>0.30268571428571428</v>
      </c>
      <c r="AQ47" s="33">
        <f t="shared" si="16"/>
        <v>0.93977142857142859</v>
      </c>
      <c r="AR47" s="429"/>
      <c r="AS47" s="317">
        <v>5</v>
      </c>
      <c r="AT47" s="33">
        <f t="shared" si="21"/>
        <v>0.63708571428571437</v>
      </c>
      <c r="AU47" s="33">
        <f t="shared" si="21"/>
        <v>0.45208571428571431</v>
      </c>
      <c r="AV47" s="33">
        <f t="shared" si="21"/>
        <v>0.37314285714285722</v>
      </c>
      <c r="AW47" s="33">
        <f t="shared" si="21"/>
        <v>0.30111428571428567</v>
      </c>
      <c r="AX47" s="33">
        <f t="shared" si="21"/>
        <v>0.25071428571428572</v>
      </c>
      <c r="AY47" s="33">
        <f t="shared" si="21"/>
        <v>0.19722857142857142</v>
      </c>
      <c r="AZ47" s="33">
        <f t="shared" si="21"/>
        <v>0.15254285714285709</v>
      </c>
      <c r="BA47" s="33">
        <f t="shared" si="21"/>
        <v>0.12888571428571424</v>
      </c>
      <c r="BB47" s="33">
        <f t="shared" si="21"/>
        <v>0.1133142857142857</v>
      </c>
      <c r="BC47" s="33">
        <f t="shared" si="21"/>
        <v>0.10160000000000001</v>
      </c>
      <c r="BD47" s="33">
        <f t="shared" si="21"/>
        <v>9.154285714285712E-2</v>
      </c>
      <c r="BE47" s="33">
        <f t="shared" si="21"/>
        <v>8.2942857142857151E-2</v>
      </c>
      <c r="BF47" s="33">
        <f t="shared" si="21"/>
        <v>7.485714285714283E-2</v>
      </c>
      <c r="BG47" s="33">
        <f t="shared" si="21"/>
        <v>6.7171428571428549E-2</v>
      </c>
      <c r="BH47" s="33">
        <f t="shared" si="21"/>
        <v>5.9514285714285665E-2</v>
      </c>
      <c r="BI47" s="33">
        <f t="shared" si="21"/>
        <v>5.1685714285714293E-2</v>
      </c>
      <c r="BJ47" s="33">
        <f>(U47-$D47)/350</f>
        <v>4.4999999999999998E-2</v>
      </c>
      <c r="BK47" s="33">
        <f t="shared" si="20"/>
        <v>3.871428571428575E-2</v>
      </c>
      <c r="BL47" s="33">
        <f t="shared" si="20"/>
        <v>3.3742857142857151E-2</v>
      </c>
      <c r="BM47" s="33">
        <f t="shared" si="20"/>
        <v>2.9085714285714305E-2</v>
      </c>
      <c r="BN47" s="33">
        <f t="shared" si="20"/>
        <v>2.394285714285713E-2</v>
      </c>
      <c r="BO47" s="33">
        <f t="shared" si="20"/>
        <v>1.9914285714285711E-2</v>
      </c>
      <c r="BP47" s="33">
        <f t="shared" si="20"/>
        <v>1.5828571428571407E-2</v>
      </c>
      <c r="BQ47" s="33">
        <f t="shared" si="20"/>
        <v>1.2371428571428526E-2</v>
      </c>
      <c r="BR47" s="33">
        <f t="shared" si="20"/>
        <v>9.7714285714285351E-3</v>
      </c>
      <c r="BS47" s="33">
        <f t="shared" si="20"/>
        <v>7.4857142857142987E-3</v>
      </c>
      <c r="BT47" s="33">
        <f t="shared" si="20"/>
        <v>6.0571428571428703E-3</v>
      </c>
      <c r="BU47" s="33">
        <f t="shared" si="20"/>
        <v>5.5428571428571367E-3</v>
      </c>
      <c r="BV47" s="33">
        <f t="shared" si="20"/>
        <v>5.3714285714285583E-3</v>
      </c>
      <c r="BW47" s="33">
        <f t="shared" si="20"/>
        <v>5.3142857142856725E-3</v>
      </c>
      <c r="BX47" s="33">
        <f t="shared" si="20"/>
        <v>5.457142857142847E-3</v>
      </c>
      <c r="BY47" s="33">
        <f t="shared" si="18"/>
        <v>5.3428571428571561E-3</v>
      </c>
      <c r="BZ47" s="33">
        <f t="shared" si="18"/>
        <v>5.48571428571425E-3</v>
      </c>
      <c r="CA47" s="33">
        <f t="shared" si="18"/>
        <v>5.2857142857142695E-3</v>
      </c>
      <c r="CB47" s="33">
        <f t="shared" si="18"/>
        <v>5.1999999999999807E-3</v>
      </c>
      <c r="CC47" s="33">
        <f t="shared" si="18"/>
        <v>5.2571428571428665E-3</v>
      </c>
    </row>
    <row r="48" spans="1:81" s="15" customFormat="1" x14ac:dyDescent="0.3">
      <c r="A48" s="5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28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S48" s="16"/>
      <c r="BN48" s="42"/>
    </row>
    <row r="50" spans="7:13" x14ac:dyDescent="0.3">
      <c r="G50" s="30"/>
      <c r="H50" s="30"/>
      <c r="I50" s="30"/>
      <c r="J50" s="336"/>
      <c r="K50" s="336"/>
      <c r="L50" s="337"/>
      <c r="M50" s="337"/>
    </row>
    <row r="51" spans="7:13" x14ac:dyDescent="0.3">
      <c r="G51" s="30"/>
      <c r="H51" s="30"/>
      <c r="I51" s="30"/>
      <c r="J51" s="336"/>
      <c r="K51" s="336"/>
      <c r="L51" s="337"/>
      <c r="M51" s="337"/>
    </row>
    <row r="52" spans="7:13" x14ac:dyDescent="0.3">
      <c r="G52" s="30"/>
      <c r="H52" s="30"/>
      <c r="I52" s="30"/>
      <c r="J52" s="336"/>
      <c r="K52" s="336"/>
      <c r="L52" s="337"/>
      <c r="M52" s="337"/>
    </row>
    <row r="53" spans="7:13" x14ac:dyDescent="0.3">
      <c r="G53" s="30"/>
      <c r="H53" s="30"/>
      <c r="I53" s="30"/>
      <c r="J53" s="336"/>
      <c r="K53" s="336"/>
      <c r="L53" s="337"/>
      <c r="M53" s="337"/>
    </row>
    <row r="54" spans="7:13" x14ac:dyDescent="0.3">
      <c r="G54" s="30"/>
      <c r="H54" s="30"/>
      <c r="I54" s="30"/>
      <c r="J54" s="336"/>
      <c r="K54" s="336"/>
      <c r="L54" s="337"/>
      <c r="M54" s="337"/>
    </row>
    <row r="55" spans="7:13" x14ac:dyDescent="0.3">
      <c r="G55" s="30"/>
      <c r="H55" s="30"/>
      <c r="I55" s="30"/>
      <c r="J55" s="336"/>
      <c r="K55" s="336"/>
      <c r="L55" s="337"/>
      <c r="M55" s="337"/>
    </row>
    <row r="56" spans="7:13" x14ac:dyDescent="0.3">
      <c r="G56" s="30"/>
      <c r="H56" s="30"/>
      <c r="I56" s="30"/>
      <c r="J56" s="336"/>
      <c r="K56" s="336"/>
      <c r="L56" s="337"/>
      <c r="M56" s="337"/>
    </row>
    <row r="57" spans="7:13" x14ac:dyDescent="0.3">
      <c r="G57" s="30"/>
      <c r="H57" s="30"/>
      <c r="I57" s="30"/>
      <c r="J57" s="336"/>
      <c r="K57" s="336"/>
      <c r="L57" s="337"/>
      <c r="M57" s="337"/>
    </row>
    <row r="58" spans="7:13" x14ac:dyDescent="0.3">
      <c r="G58" s="30"/>
      <c r="H58" s="30"/>
      <c r="I58" s="30"/>
      <c r="J58" s="336"/>
      <c r="K58" s="336"/>
      <c r="L58" s="337"/>
      <c r="M58" s="337"/>
    </row>
    <row r="59" spans="7:13" x14ac:dyDescent="0.3">
      <c r="G59" s="30"/>
      <c r="H59" s="30"/>
      <c r="I59" s="30"/>
      <c r="J59" s="336"/>
      <c r="K59" s="336"/>
      <c r="L59" s="337"/>
      <c r="M59" s="337"/>
    </row>
    <row r="60" spans="7:13" x14ac:dyDescent="0.3">
      <c r="G60" s="30"/>
      <c r="H60" s="30"/>
      <c r="I60" s="30"/>
      <c r="J60" s="336"/>
      <c r="K60" s="336"/>
      <c r="L60" s="337"/>
      <c r="M60" s="337"/>
    </row>
    <row r="61" spans="7:13" x14ac:dyDescent="0.3">
      <c r="G61" s="30"/>
      <c r="H61" s="30"/>
      <c r="I61" s="30"/>
      <c r="J61" s="336"/>
      <c r="K61" s="336"/>
      <c r="L61" s="337"/>
      <c r="M61" s="337"/>
    </row>
    <row r="62" spans="7:13" x14ac:dyDescent="0.3">
      <c r="G62" s="30"/>
      <c r="H62" s="30"/>
      <c r="I62" s="30"/>
      <c r="J62" s="336"/>
      <c r="K62" s="336"/>
      <c r="L62" s="337"/>
      <c r="M62" s="337"/>
    </row>
    <row r="63" spans="7:13" x14ac:dyDescent="0.3">
      <c r="G63" s="30"/>
      <c r="H63" s="30"/>
      <c r="I63" s="30"/>
      <c r="J63" s="336"/>
      <c r="K63" s="336"/>
      <c r="L63" s="337"/>
      <c r="M63" s="337"/>
    </row>
    <row r="64" spans="7:13" x14ac:dyDescent="0.3">
      <c r="G64" s="30"/>
      <c r="H64" s="30"/>
      <c r="I64" s="30"/>
      <c r="J64" s="336"/>
      <c r="K64" s="336"/>
      <c r="L64" s="337"/>
      <c r="M64" s="337"/>
    </row>
    <row r="65" spans="7:13" x14ac:dyDescent="0.3">
      <c r="G65" s="30"/>
      <c r="H65" s="30"/>
      <c r="I65" s="30"/>
      <c r="J65" s="336"/>
      <c r="K65" s="336"/>
      <c r="L65" s="337"/>
      <c r="M65" s="337"/>
    </row>
    <row r="66" spans="7:13" x14ac:dyDescent="0.3">
      <c r="G66" s="30"/>
      <c r="H66" s="30"/>
      <c r="I66" s="30"/>
      <c r="J66" s="336"/>
      <c r="K66" s="336"/>
      <c r="L66" s="337"/>
      <c r="M66" s="337"/>
    </row>
    <row r="67" spans="7:13" x14ac:dyDescent="0.3">
      <c r="G67" s="30"/>
      <c r="H67" s="30"/>
      <c r="I67" s="30"/>
      <c r="J67" s="336"/>
      <c r="K67" s="336"/>
      <c r="L67" s="337"/>
      <c r="M67" s="337"/>
    </row>
    <row r="68" spans="7:13" x14ac:dyDescent="0.3">
      <c r="G68" s="30"/>
      <c r="H68" s="30"/>
      <c r="I68" s="30"/>
      <c r="J68" s="336"/>
      <c r="K68" s="336"/>
      <c r="L68" s="337"/>
      <c r="M68" s="337"/>
    </row>
    <row r="69" spans="7:13" x14ac:dyDescent="0.3">
      <c r="G69" s="30"/>
      <c r="H69" s="30"/>
      <c r="I69" s="30"/>
      <c r="J69" s="336"/>
      <c r="K69" s="336"/>
      <c r="L69" s="337"/>
      <c r="M69" s="337"/>
    </row>
    <row r="70" spans="7:13" x14ac:dyDescent="0.3">
      <c r="G70" s="30"/>
      <c r="H70" s="30"/>
      <c r="I70" s="30"/>
      <c r="J70" s="336"/>
      <c r="K70" s="336"/>
      <c r="L70" s="337"/>
      <c r="M70" s="337"/>
    </row>
    <row r="71" spans="7:13" x14ac:dyDescent="0.3">
      <c r="G71" s="30"/>
      <c r="H71" s="30"/>
      <c r="I71" s="30"/>
      <c r="J71" s="336"/>
      <c r="K71" s="336"/>
      <c r="L71" s="337"/>
      <c r="M71" s="337"/>
    </row>
    <row r="72" spans="7:13" x14ac:dyDescent="0.3">
      <c r="G72" s="30"/>
      <c r="H72" s="30"/>
      <c r="I72" s="30"/>
      <c r="J72" s="336"/>
      <c r="K72" s="336"/>
      <c r="L72" s="337"/>
      <c r="M72" s="337"/>
    </row>
    <row r="73" spans="7:13" x14ac:dyDescent="0.3">
      <c r="G73" s="30"/>
      <c r="H73" s="30"/>
      <c r="I73" s="30"/>
      <c r="J73" s="336"/>
      <c r="K73" s="336"/>
      <c r="L73" s="337"/>
      <c r="M73" s="337"/>
    </row>
    <row r="74" spans="7:13" x14ac:dyDescent="0.3">
      <c r="G74" s="30"/>
      <c r="H74" s="30"/>
      <c r="I74" s="30"/>
      <c r="J74" s="336"/>
      <c r="K74" s="336"/>
      <c r="L74" s="337"/>
      <c r="M74" s="337"/>
    </row>
    <row r="75" spans="7:13" x14ac:dyDescent="0.3">
      <c r="G75" s="30"/>
      <c r="H75" s="30"/>
      <c r="I75" s="30"/>
      <c r="J75" s="336"/>
      <c r="K75" s="336"/>
      <c r="L75" s="337"/>
      <c r="M75" s="337"/>
    </row>
    <row r="76" spans="7:13" x14ac:dyDescent="0.3">
      <c r="G76" s="30"/>
      <c r="H76" s="30"/>
      <c r="I76" s="30"/>
      <c r="J76" s="336"/>
      <c r="K76" s="336"/>
      <c r="L76" s="337"/>
      <c r="M76" s="337"/>
    </row>
    <row r="77" spans="7:13" x14ac:dyDescent="0.3">
      <c r="G77" s="30"/>
      <c r="H77" s="30"/>
      <c r="I77" s="30"/>
      <c r="J77" s="336"/>
      <c r="K77" s="336"/>
      <c r="L77" s="337"/>
      <c r="M77" s="337"/>
    </row>
  </sheetData>
  <mergeCells count="16">
    <mergeCell ref="AH1:AJ1"/>
    <mergeCell ref="AK1:AL1"/>
    <mergeCell ref="A13:A17"/>
    <mergeCell ref="AR13:AR17"/>
    <mergeCell ref="A18:A22"/>
    <mergeCell ref="AR18:AR22"/>
    <mergeCell ref="A38:A42"/>
    <mergeCell ref="AR38:AR42"/>
    <mergeCell ref="A43:A47"/>
    <mergeCell ref="AR43:AR47"/>
    <mergeCell ref="A23:A27"/>
    <mergeCell ref="AR23:AR27"/>
    <mergeCell ref="A28:A32"/>
    <mergeCell ref="AR28:AR32"/>
    <mergeCell ref="A33:A37"/>
    <mergeCell ref="AR33:AR37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5"/>
  <sheetViews>
    <sheetView workbookViewId="0">
      <pane ySplit="7" topLeftCell="A8" activePane="bottomLeft" state="frozen"/>
      <selection pane="bottomLeft" activeCell="J28" sqref="J28"/>
    </sheetView>
  </sheetViews>
  <sheetFormatPr defaultRowHeight="15.35" x14ac:dyDescent="0.3"/>
  <cols>
    <col min="1" max="1" width="5.33203125" customWidth="1"/>
    <col min="2" max="2" width="4.88671875" customWidth="1"/>
    <col min="3" max="3" width="14.33203125" customWidth="1"/>
    <col min="4" max="6" width="8.88671875" style="84"/>
  </cols>
  <sheetData>
    <row r="1" spans="1:13" x14ac:dyDescent="0.3">
      <c r="A1" s="53" t="s">
        <v>273</v>
      </c>
      <c r="B1" s="52"/>
      <c r="C1" s="52"/>
      <c r="D1" s="52"/>
      <c r="E1" s="52"/>
      <c r="F1" s="52"/>
    </row>
    <row r="2" spans="1:13" x14ac:dyDescent="0.3">
      <c r="A2" s="53"/>
      <c r="B2" s="52"/>
      <c r="C2" s="52"/>
      <c r="D2" s="52"/>
      <c r="E2" s="52"/>
      <c r="F2" s="52"/>
    </row>
    <row r="3" spans="1:13" x14ac:dyDescent="0.3">
      <c r="A3" s="434" t="s">
        <v>274</v>
      </c>
      <c r="B3" s="434"/>
      <c r="C3" s="434"/>
      <c r="D3" s="434"/>
      <c r="E3" s="434"/>
      <c r="F3" s="434"/>
      <c r="G3" s="434"/>
    </row>
    <row r="4" spans="1:13" x14ac:dyDescent="0.3">
      <c r="A4" s="342"/>
      <c r="B4" s="342"/>
      <c r="C4" s="342"/>
      <c r="D4" s="342"/>
      <c r="E4" s="342"/>
      <c r="F4" s="342"/>
      <c r="G4" s="342"/>
    </row>
    <row r="5" spans="1:13" x14ac:dyDescent="0.3">
      <c r="D5" s="93" t="s">
        <v>106</v>
      </c>
    </row>
    <row r="6" spans="1:13" x14ac:dyDescent="0.3">
      <c r="A6" s="435" t="s">
        <v>44</v>
      </c>
      <c r="B6" s="435" t="s">
        <v>80</v>
      </c>
      <c r="C6" s="428" t="s">
        <v>275</v>
      </c>
      <c r="D6" s="437" t="s">
        <v>268</v>
      </c>
      <c r="E6" s="438"/>
      <c r="F6" s="438"/>
      <c r="G6" s="439"/>
      <c r="K6" s="84"/>
      <c r="L6" s="84"/>
      <c r="M6" s="84"/>
    </row>
    <row r="7" spans="1:13" x14ac:dyDescent="0.3">
      <c r="A7" s="436"/>
      <c r="B7" s="436"/>
      <c r="C7" s="428"/>
      <c r="D7" s="319" t="s">
        <v>269</v>
      </c>
      <c r="E7" s="318" t="s">
        <v>270</v>
      </c>
      <c r="F7" s="318" t="s">
        <v>271</v>
      </c>
      <c r="G7" s="89" t="s">
        <v>60</v>
      </c>
      <c r="K7" s="84"/>
    </row>
    <row r="8" spans="1:13" x14ac:dyDescent="0.3">
      <c r="A8" s="431" t="s">
        <v>272</v>
      </c>
      <c r="B8" s="338">
        <v>1</v>
      </c>
      <c r="C8" s="338">
        <v>3</v>
      </c>
      <c r="D8" s="338">
        <v>28</v>
      </c>
      <c r="E8" s="338">
        <v>29</v>
      </c>
      <c r="F8" s="338">
        <v>30</v>
      </c>
      <c r="G8" s="339">
        <f>AVERAGE(D8:F8)</f>
        <v>29</v>
      </c>
      <c r="H8" s="340"/>
      <c r="K8" s="84"/>
    </row>
    <row r="9" spans="1:13" x14ac:dyDescent="0.3">
      <c r="A9" s="432"/>
      <c r="B9" s="338">
        <v>2</v>
      </c>
      <c r="C9" s="338">
        <v>3</v>
      </c>
      <c r="D9" s="338">
        <v>21</v>
      </c>
      <c r="E9" s="338">
        <v>31</v>
      </c>
      <c r="F9" s="338">
        <v>32</v>
      </c>
      <c r="G9" s="339">
        <f t="shared" ref="G9:G42" si="0">AVERAGE(D9:F9)</f>
        <v>28</v>
      </c>
      <c r="H9" s="340"/>
      <c r="K9" s="84"/>
    </row>
    <row r="10" spans="1:13" x14ac:dyDescent="0.3">
      <c r="A10" s="432"/>
      <c r="B10" s="338">
        <v>3</v>
      </c>
      <c r="C10" s="338">
        <v>3</v>
      </c>
      <c r="D10" s="338">
        <v>30</v>
      </c>
      <c r="E10" s="338">
        <v>30</v>
      </c>
      <c r="F10" s="338">
        <v>30</v>
      </c>
      <c r="G10" s="339">
        <f t="shared" si="0"/>
        <v>30</v>
      </c>
      <c r="H10" s="340"/>
      <c r="K10" s="84"/>
    </row>
    <row r="11" spans="1:13" x14ac:dyDescent="0.3">
      <c r="A11" s="432"/>
      <c r="B11" s="338">
        <v>4</v>
      </c>
      <c r="C11" s="338">
        <v>2</v>
      </c>
      <c r="D11" s="338">
        <v>29</v>
      </c>
      <c r="E11" s="338">
        <v>31</v>
      </c>
      <c r="F11" s="341"/>
      <c r="G11" s="339">
        <f t="shared" si="0"/>
        <v>30</v>
      </c>
      <c r="K11" s="84"/>
    </row>
    <row r="12" spans="1:13" x14ac:dyDescent="0.3">
      <c r="A12" s="433"/>
      <c r="B12" s="338">
        <v>5</v>
      </c>
      <c r="C12" s="338">
        <v>1</v>
      </c>
      <c r="D12" s="338">
        <v>32</v>
      </c>
      <c r="E12" s="341"/>
      <c r="F12" s="341"/>
      <c r="G12" s="339">
        <f t="shared" si="0"/>
        <v>32</v>
      </c>
      <c r="K12" s="84"/>
    </row>
    <row r="13" spans="1:13" x14ac:dyDescent="0.3">
      <c r="A13" s="431" t="s">
        <v>93</v>
      </c>
      <c r="B13" s="338">
        <v>1</v>
      </c>
      <c r="C13" s="338">
        <v>3</v>
      </c>
      <c r="D13" s="338">
        <v>30</v>
      </c>
      <c r="E13" s="338">
        <v>31</v>
      </c>
      <c r="F13" s="338">
        <v>31</v>
      </c>
      <c r="G13" s="339">
        <f t="shared" si="0"/>
        <v>30.666666666666668</v>
      </c>
      <c r="H13" s="340"/>
      <c r="K13" s="84"/>
    </row>
    <row r="14" spans="1:13" ht="15.35" customHeight="1" x14ac:dyDescent="0.3">
      <c r="A14" s="432"/>
      <c r="B14" s="338">
        <v>2</v>
      </c>
      <c r="C14" s="338">
        <v>2</v>
      </c>
      <c r="D14" s="338">
        <v>31</v>
      </c>
      <c r="E14" s="338">
        <v>32</v>
      </c>
      <c r="F14" s="341"/>
      <c r="G14" s="339">
        <f t="shared" si="0"/>
        <v>31.5</v>
      </c>
    </row>
    <row r="15" spans="1:13" x14ac:dyDescent="0.3">
      <c r="A15" s="432"/>
      <c r="B15" s="338">
        <v>3</v>
      </c>
      <c r="C15" s="338">
        <v>1</v>
      </c>
      <c r="D15" s="338">
        <v>32</v>
      </c>
      <c r="E15" s="341"/>
      <c r="F15" s="341"/>
      <c r="G15" s="339">
        <f t="shared" si="0"/>
        <v>32</v>
      </c>
    </row>
    <row r="16" spans="1:13" x14ac:dyDescent="0.3">
      <c r="A16" s="432"/>
      <c r="B16" s="338">
        <v>4</v>
      </c>
      <c r="C16" s="338">
        <v>3</v>
      </c>
      <c r="D16" s="338">
        <v>29</v>
      </c>
      <c r="E16" s="338">
        <v>29</v>
      </c>
      <c r="F16" s="338">
        <v>29</v>
      </c>
      <c r="G16" s="339">
        <f t="shared" si="0"/>
        <v>29</v>
      </c>
      <c r="H16" s="340"/>
    </row>
    <row r="17" spans="1:9" x14ac:dyDescent="0.3">
      <c r="A17" s="433"/>
      <c r="B17" s="338">
        <v>5</v>
      </c>
      <c r="C17" s="338">
        <v>3</v>
      </c>
      <c r="D17" s="338">
        <v>31</v>
      </c>
      <c r="E17" s="338">
        <v>31</v>
      </c>
      <c r="F17" s="338">
        <v>32</v>
      </c>
      <c r="G17" s="339">
        <f t="shared" si="0"/>
        <v>31.333333333333332</v>
      </c>
      <c r="H17" s="340"/>
    </row>
    <row r="18" spans="1:9" x14ac:dyDescent="0.3">
      <c r="A18" s="431" t="s">
        <v>94</v>
      </c>
      <c r="B18" s="338">
        <v>1</v>
      </c>
      <c r="C18" s="338">
        <v>3</v>
      </c>
      <c r="D18" s="338">
        <v>29</v>
      </c>
      <c r="E18" s="338">
        <v>30</v>
      </c>
      <c r="F18" s="338">
        <v>30</v>
      </c>
      <c r="G18" s="339">
        <f t="shared" si="0"/>
        <v>29.666666666666668</v>
      </c>
      <c r="H18" s="340"/>
    </row>
    <row r="19" spans="1:9" x14ac:dyDescent="0.3">
      <c r="A19" s="432"/>
      <c r="B19" s="338">
        <v>2</v>
      </c>
      <c r="C19" s="338">
        <v>2</v>
      </c>
      <c r="D19" s="338">
        <v>30</v>
      </c>
      <c r="E19" s="338">
        <v>31</v>
      </c>
      <c r="F19" s="341"/>
      <c r="G19" s="339">
        <f t="shared" si="0"/>
        <v>30.5</v>
      </c>
    </row>
    <row r="20" spans="1:9" x14ac:dyDescent="0.3">
      <c r="A20" s="432"/>
      <c r="B20" s="338">
        <v>3</v>
      </c>
      <c r="C20" s="338">
        <v>3</v>
      </c>
      <c r="D20" s="338">
        <v>26</v>
      </c>
      <c r="E20" s="338">
        <v>28</v>
      </c>
      <c r="F20" s="338">
        <v>30</v>
      </c>
      <c r="G20" s="339">
        <f t="shared" si="0"/>
        <v>28</v>
      </c>
      <c r="H20" s="340"/>
    </row>
    <row r="21" spans="1:9" x14ac:dyDescent="0.3">
      <c r="A21" s="432"/>
      <c r="B21" s="338">
        <v>4</v>
      </c>
      <c r="C21" s="338">
        <v>2</v>
      </c>
      <c r="D21" s="338">
        <v>29</v>
      </c>
      <c r="E21" s="338">
        <v>31</v>
      </c>
      <c r="F21" s="341"/>
      <c r="G21" s="339">
        <f t="shared" si="0"/>
        <v>30</v>
      </c>
    </row>
    <row r="22" spans="1:9" x14ac:dyDescent="0.3">
      <c r="A22" s="433"/>
      <c r="B22" s="338">
        <v>5</v>
      </c>
      <c r="C22" s="338">
        <v>2</v>
      </c>
      <c r="D22" s="338">
        <v>31</v>
      </c>
      <c r="E22" s="338">
        <v>31</v>
      </c>
      <c r="F22" s="341"/>
      <c r="G22" s="339">
        <f t="shared" si="0"/>
        <v>31</v>
      </c>
    </row>
    <row r="23" spans="1:9" x14ac:dyDescent="0.3">
      <c r="A23" s="431" t="s">
        <v>95</v>
      </c>
      <c r="B23" s="345">
        <v>1</v>
      </c>
      <c r="C23" s="338">
        <v>3</v>
      </c>
      <c r="D23" s="338">
        <v>27</v>
      </c>
      <c r="E23" s="338">
        <v>28</v>
      </c>
      <c r="F23" s="345">
        <v>29</v>
      </c>
      <c r="G23" s="339">
        <f t="shared" si="0"/>
        <v>28</v>
      </c>
      <c r="H23" s="481" t="s">
        <v>277</v>
      </c>
    </row>
    <row r="24" spans="1:9" x14ac:dyDescent="0.3">
      <c r="A24" s="432"/>
      <c r="B24" s="338">
        <v>2</v>
      </c>
      <c r="C24" s="338">
        <v>3</v>
      </c>
      <c r="D24" s="338">
        <v>30</v>
      </c>
      <c r="E24" s="338">
        <v>30</v>
      </c>
      <c r="F24" s="338">
        <v>31</v>
      </c>
      <c r="G24" s="339">
        <f t="shared" si="0"/>
        <v>30.333333333333332</v>
      </c>
      <c r="H24" s="340"/>
    </row>
    <row r="25" spans="1:9" x14ac:dyDescent="0.3">
      <c r="A25" s="432"/>
      <c r="B25" s="338">
        <v>3</v>
      </c>
      <c r="C25" s="338">
        <v>3</v>
      </c>
      <c r="D25" s="338">
        <v>31</v>
      </c>
      <c r="E25" s="338">
        <v>31</v>
      </c>
      <c r="F25" s="338">
        <v>33</v>
      </c>
      <c r="G25" s="339">
        <f t="shared" si="0"/>
        <v>31.666666666666668</v>
      </c>
      <c r="H25" s="340"/>
    </row>
    <row r="26" spans="1:9" x14ac:dyDescent="0.3">
      <c r="A26" s="432"/>
      <c r="B26" s="338">
        <v>4</v>
      </c>
      <c r="C26" s="338">
        <v>3</v>
      </c>
      <c r="D26" s="338">
        <v>28</v>
      </c>
      <c r="E26" s="338">
        <v>30</v>
      </c>
      <c r="F26" s="338">
        <v>31</v>
      </c>
      <c r="G26" s="339">
        <f t="shared" si="0"/>
        <v>29.666666666666668</v>
      </c>
      <c r="H26" s="340"/>
    </row>
    <row r="27" spans="1:9" x14ac:dyDescent="0.3">
      <c r="A27" s="433"/>
      <c r="B27" s="338">
        <v>5</v>
      </c>
      <c r="C27" s="338">
        <v>2</v>
      </c>
      <c r="D27" s="338">
        <v>31</v>
      </c>
      <c r="E27" s="338">
        <v>33</v>
      </c>
      <c r="F27" s="341"/>
      <c r="G27" s="339">
        <f t="shared" si="0"/>
        <v>32</v>
      </c>
    </row>
    <row r="28" spans="1:9" x14ac:dyDescent="0.3">
      <c r="A28" s="431" t="s">
        <v>96</v>
      </c>
      <c r="B28" s="345">
        <v>1</v>
      </c>
      <c r="C28" s="338">
        <v>2</v>
      </c>
      <c r="D28" s="488">
        <v>8</v>
      </c>
      <c r="E28" s="488">
        <v>34</v>
      </c>
      <c r="F28" s="341"/>
      <c r="G28" s="339" t="s">
        <v>108</v>
      </c>
      <c r="H28" s="489" t="s">
        <v>276</v>
      </c>
      <c r="I28" s="480"/>
    </row>
    <row r="29" spans="1:9" x14ac:dyDescent="0.3">
      <c r="A29" s="432"/>
      <c r="B29" s="338">
        <v>2</v>
      </c>
      <c r="C29" s="338">
        <v>3</v>
      </c>
      <c r="D29" s="338">
        <v>30</v>
      </c>
      <c r="E29" s="338">
        <v>31</v>
      </c>
      <c r="F29" s="338">
        <v>31</v>
      </c>
      <c r="G29" s="339">
        <f t="shared" si="0"/>
        <v>30.666666666666668</v>
      </c>
      <c r="H29" s="340"/>
    </row>
    <row r="30" spans="1:9" x14ac:dyDescent="0.3">
      <c r="A30" s="432"/>
      <c r="B30" s="338">
        <v>3</v>
      </c>
      <c r="C30" s="338">
        <v>3</v>
      </c>
      <c r="D30" s="338">
        <v>31</v>
      </c>
      <c r="E30" s="338">
        <v>31</v>
      </c>
      <c r="F30" s="338">
        <v>31</v>
      </c>
      <c r="G30" s="339">
        <f t="shared" si="0"/>
        <v>31</v>
      </c>
      <c r="H30" s="340"/>
    </row>
    <row r="31" spans="1:9" x14ac:dyDescent="0.3">
      <c r="A31" s="432"/>
      <c r="B31" s="345">
        <v>4</v>
      </c>
      <c r="C31" s="338">
        <v>3</v>
      </c>
      <c r="D31" s="338">
        <v>26</v>
      </c>
      <c r="E31" s="338">
        <v>27</v>
      </c>
      <c r="F31" s="345">
        <v>29</v>
      </c>
      <c r="G31" s="339">
        <f t="shared" si="0"/>
        <v>27.333333333333332</v>
      </c>
      <c r="H31" s="481" t="s">
        <v>277</v>
      </c>
    </row>
    <row r="32" spans="1:9" x14ac:dyDescent="0.3">
      <c r="A32" s="433"/>
      <c r="B32" s="338">
        <v>5</v>
      </c>
      <c r="C32" s="338">
        <v>3</v>
      </c>
      <c r="D32" s="338">
        <v>30</v>
      </c>
      <c r="E32" s="338">
        <v>31</v>
      </c>
      <c r="F32" s="338">
        <v>31</v>
      </c>
      <c r="G32" s="339">
        <f t="shared" si="0"/>
        <v>30.666666666666668</v>
      </c>
      <c r="H32" s="340"/>
    </row>
    <row r="33" spans="1:8" x14ac:dyDescent="0.3">
      <c r="A33" s="431" t="s">
        <v>97</v>
      </c>
      <c r="B33" s="338">
        <v>1</v>
      </c>
      <c r="C33" s="338">
        <v>3</v>
      </c>
      <c r="D33" s="338">
        <v>28</v>
      </c>
      <c r="E33" s="338">
        <v>31</v>
      </c>
      <c r="F33" s="338">
        <v>31</v>
      </c>
      <c r="G33" s="339">
        <f t="shared" si="0"/>
        <v>30</v>
      </c>
      <c r="H33" s="340"/>
    </row>
    <row r="34" spans="1:8" x14ac:dyDescent="0.3">
      <c r="A34" s="432"/>
      <c r="B34" s="338">
        <v>2</v>
      </c>
      <c r="C34" s="338">
        <v>3</v>
      </c>
      <c r="D34" s="338">
        <v>29</v>
      </c>
      <c r="E34" s="338">
        <v>29</v>
      </c>
      <c r="F34" s="338">
        <v>30</v>
      </c>
      <c r="G34" s="339">
        <f t="shared" si="0"/>
        <v>29.333333333333332</v>
      </c>
      <c r="H34" s="340"/>
    </row>
    <row r="35" spans="1:8" x14ac:dyDescent="0.3">
      <c r="A35" s="432"/>
      <c r="B35" s="338">
        <v>3</v>
      </c>
      <c r="C35" s="338">
        <v>3</v>
      </c>
      <c r="D35" s="338">
        <v>27</v>
      </c>
      <c r="E35" s="338">
        <v>28</v>
      </c>
      <c r="F35" s="338">
        <v>28</v>
      </c>
      <c r="G35" s="339">
        <f t="shared" si="0"/>
        <v>27.666666666666668</v>
      </c>
      <c r="H35" s="340"/>
    </row>
    <row r="36" spans="1:8" x14ac:dyDescent="0.3">
      <c r="A36" s="432"/>
      <c r="B36" s="338">
        <v>4</v>
      </c>
      <c r="C36" s="338">
        <v>1</v>
      </c>
      <c r="D36" s="338">
        <v>31</v>
      </c>
      <c r="E36" s="341"/>
      <c r="F36" s="341"/>
      <c r="G36" s="339">
        <f t="shared" si="0"/>
        <v>31</v>
      </c>
    </row>
    <row r="37" spans="1:8" x14ac:dyDescent="0.3">
      <c r="A37" s="433"/>
      <c r="B37" s="338">
        <v>5</v>
      </c>
      <c r="C37" s="338">
        <v>3</v>
      </c>
      <c r="D37" s="338">
        <v>29</v>
      </c>
      <c r="E37" s="338">
        <v>29</v>
      </c>
      <c r="F37" s="338">
        <v>30</v>
      </c>
      <c r="G37" s="339">
        <f t="shared" si="0"/>
        <v>29.333333333333332</v>
      </c>
      <c r="H37" s="340"/>
    </row>
    <row r="38" spans="1:8" x14ac:dyDescent="0.3">
      <c r="A38" s="431" t="s">
        <v>98</v>
      </c>
      <c r="B38" s="338">
        <v>1</v>
      </c>
      <c r="C38" s="338">
        <v>0</v>
      </c>
      <c r="D38" s="341"/>
      <c r="E38" s="341"/>
      <c r="F38" s="341"/>
      <c r="G38" s="339" t="s">
        <v>108</v>
      </c>
    </row>
    <row r="39" spans="1:8" x14ac:dyDescent="0.3">
      <c r="A39" s="432"/>
      <c r="B39" s="338">
        <v>2</v>
      </c>
      <c r="C39" s="338">
        <v>2</v>
      </c>
      <c r="D39" s="338">
        <v>28</v>
      </c>
      <c r="E39" s="338">
        <v>29</v>
      </c>
      <c r="F39" s="341"/>
      <c r="G39" s="339">
        <f t="shared" si="0"/>
        <v>28.5</v>
      </c>
    </row>
    <row r="40" spans="1:8" x14ac:dyDescent="0.3">
      <c r="A40" s="432"/>
      <c r="B40" s="338">
        <v>3</v>
      </c>
      <c r="C40" s="338">
        <v>2</v>
      </c>
      <c r="D40" s="338">
        <v>28</v>
      </c>
      <c r="E40" s="338">
        <v>31</v>
      </c>
      <c r="F40" s="341"/>
      <c r="G40" s="339">
        <f t="shared" si="0"/>
        <v>29.5</v>
      </c>
    </row>
    <row r="41" spans="1:8" x14ac:dyDescent="0.3">
      <c r="A41" s="432"/>
      <c r="B41" s="338">
        <v>4</v>
      </c>
      <c r="C41" s="338">
        <v>3</v>
      </c>
      <c r="D41" s="338">
        <v>22</v>
      </c>
      <c r="E41" s="338">
        <v>28</v>
      </c>
      <c r="F41" s="338">
        <v>29</v>
      </c>
      <c r="G41" s="339">
        <f t="shared" si="0"/>
        <v>26.333333333333332</v>
      </c>
      <c r="H41" s="340"/>
    </row>
    <row r="42" spans="1:8" x14ac:dyDescent="0.3">
      <c r="A42" s="433"/>
      <c r="B42" s="338">
        <v>5</v>
      </c>
      <c r="C42" s="338">
        <v>3</v>
      </c>
      <c r="D42" s="338">
        <v>26</v>
      </c>
      <c r="E42" s="338">
        <v>28</v>
      </c>
      <c r="F42" s="338">
        <v>28</v>
      </c>
      <c r="G42" s="339">
        <f t="shared" si="0"/>
        <v>27.333333333333332</v>
      </c>
      <c r="H42" s="340"/>
    </row>
    <row r="44" spans="1:8" ht="17.350000000000001" customHeight="1" x14ac:dyDescent="0.3">
      <c r="H44" s="342"/>
    </row>
    <row r="45" spans="1:8" ht="15.85" customHeight="1" x14ac:dyDescent="0.3">
      <c r="A45" s="343"/>
      <c r="B45" s="343"/>
      <c r="C45" s="343"/>
      <c r="D45" s="344"/>
      <c r="E45" s="344"/>
      <c r="F45" s="344"/>
    </row>
  </sheetData>
  <mergeCells count="12">
    <mergeCell ref="A33:A37"/>
    <mergeCell ref="A38:A42"/>
    <mergeCell ref="A3:G3"/>
    <mergeCell ref="A8:A12"/>
    <mergeCell ref="A13:A17"/>
    <mergeCell ref="A18:A22"/>
    <mergeCell ref="A23:A27"/>
    <mergeCell ref="A28:A32"/>
    <mergeCell ref="A6:A7"/>
    <mergeCell ref="B6:B7"/>
    <mergeCell ref="C6:C7"/>
    <mergeCell ref="D6:G6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79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8" sqref="A8"/>
      <selection pane="bottomRight" activeCell="L26" sqref="L26"/>
    </sheetView>
  </sheetViews>
  <sheetFormatPr defaultRowHeight="15.35" x14ac:dyDescent="0.3"/>
  <cols>
    <col min="1" max="2" width="5.77734375" style="35" customWidth="1"/>
    <col min="3" max="3" width="8.88671875" style="23"/>
    <col min="4" max="4" width="9.77734375" style="23" customWidth="1"/>
    <col min="5" max="5" width="5.77734375" style="16" customWidth="1"/>
    <col min="6" max="6" width="8.88671875" style="35" customWidth="1"/>
    <col min="7" max="9" width="8.88671875" style="23" customWidth="1"/>
    <col min="10" max="12" width="8.88671875" style="2" customWidth="1"/>
    <col min="13" max="13" width="8.88671875" style="14" customWidth="1"/>
    <col min="14" max="14" width="4.77734375" style="100" customWidth="1"/>
    <col min="15" max="15" width="6.77734375" style="100" customWidth="1"/>
    <col min="16" max="16" width="7.77734375" style="100" customWidth="1"/>
    <col min="17" max="17" width="6.77734375" style="100" customWidth="1"/>
    <col min="18" max="18" width="7.77734375" style="100" customWidth="1"/>
    <col min="19" max="19" width="6.77734375" style="100" customWidth="1"/>
    <col min="20" max="20" width="7.77734375" style="100" customWidth="1"/>
    <col min="21" max="21" width="5.77734375" style="100" customWidth="1"/>
    <col min="22" max="22" width="3.77734375" style="100" customWidth="1"/>
    <col min="23" max="26" width="5.77734375" style="100" customWidth="1"/>
    <col min="27" max="27" width="6.77734375" style="30" customWidth="1"/>
    <col min="28" max="28" width="5.77734375" style="30" customWidth="1"/>
    <col min="29" max="29" width="5.77734375" style="35" customWidth="1"/>
    <col min="30" max="30" width="6.77734375" style="35" customWidth="1"/>
    <col min="31" max="32" width="5.77734375" style="100" customWidth="1"/>
    <col min="33" max="33" width="6.77734375" style="100" customWidth="1"/>
    <col min="34" max="35" width="5.77734375" style="100" customWidth="1"/>
    <col min="36" max="36" width="6.77734375" style="100" customWidth="1"/>
    <col min="37" max="37" width="5.77734375" style="100" customWidth="1"/>
    <col min="38" max="39" width="4.77734375" style="100" customWidth="1"/>
    <col min="40" max="16384" width="8.88671875" style="100"/>
  </cols>
  <sheetData>
    <row r="1" spans="1:39" x14ac:dyDescent="0.3">
      <c r="A1" s="57" t="s">
        <v>234</v>
      </c>
      <c r="Z1" s="16"/>
    </row>
    <row r="2" spans="1:39" x14ac:dyDescent="0.3">
      <c r="A2" s="57"/>
      <c r="N2" s="7"/>
      <c r="Z2" s="16"/>
    </row>
    <row r="3" spans="1:39" x14ac:dyDescent="0.3">
      <c r="A3" s="49" t="s">
        <v>214</v>
      </c>
      <c r="U3" s="35"/>
    </row>
    <row r="4" spans="1:39" x14ac:dyDescent="0.3">
      <c r="A4" s="9" t="s">
        <v>218</v>
      </c>
      <c r="U4" s="35"/>
    </row>
    <row r="5" spans="1:39" x14ac:dyDescent="0.3">
      <c r="A5" s="9" t="s">
        <v>212</v>
      </c>
      <c r="AC5" s="68"/>
      <c r="AD5" s="68"/>
      <c r="AE5" s="99"/>
      <c r="AF5" s="99"/>
      <c r="AG5" s="99"/>
      <c r="AH5" s="99"/>
      <c r="AI5" s="99"/>
      <c r="AJ5" s="99"/>
      <c r="AK5" s="99"/>
      <c r="AL5" s="99"/>
      <c r="AM5" s="99"/>
    </row>
    <row r="6" spans="1:39" x14ac:dyDescent="0.3">
      <c r="AA6" s="96"/>
    </row>
    <row r="7" spans="1:39" ht="15.35" customHeight="1" x14ac:dyDescent="0.3">
      <c r="A7" s="53" t="s">
        <v>175</v>
      </c>
      <c r="B7" s="52"/>
      <c r="E7" s="85"/>
      <c r="F7" s="52"/>
      <c r="N7" s="3" t="s">
        <v>222</v>
      </c>
      <c r="AA7" s="29"/>
    </row>
    <row r="8" spans="1:39" ht="15.35" customHeight="1" x14ac:dyDescent="0.3">
      <c r="C8" s="440" t="s">
        <v>216</v>
      </c>
      <c r="D8" s="440"/>
      <c r="F8" s="52"/>
      <c r="G8" s="440" t="s">
        <v>217</v>
      </c>
      <c r="H8" s="440"/>
      <c r="I8" s="440"/>
      <c r="AA8" s="97"/>
    </row>
    <row r="9" spans="1:39" x14ac:dyDescent="0.3">
      <c r="A9" s="52" t="s">
        <v>121</v>
      </c>
      <c r="B9" s="52" t="s">
        <v>80</v>
      </c>
      <c r="C9" s="107" t="s">
        <v>5</v>
      </c>
      <c r="D9" s="107" t="s">
        <v>215</v>
      </c>
      <c r="E9" s="85" t="s">
        <v>44</v>
      </c>
      <c r="F9" s="52" t="s">
        <v>107</v>
      </c>
      <c r="G9" s="107" t="s">
        <v>168</v>
      </c>
      <c r="H9" s="107" t="s">
        <v>22</v>
      </c>
      <c r="I9" s="107" t="s">
        <v>169</v>
      </c>
      <c r="J9" s="86" t="s">
        <v>170</v>
      </c>
      <c r="K9" s="86" t="s">
        <v>171</v>
      </c>
      <c r="L9" s="93" t="s">
        <v>106</v>
      </c>
      <c r="M9" s="16"/>
      <c r="N9" s="7" t="s">
        <v>282</v>
      </c>
      <c r="AA9" s="97"/>
    </row>
    <row r="10" spans="1:39" x14ac:dyDescent="0.3">
      <c r="A10" s="35" t="s">
        <v>92</v>
      </c>
      <c r="B10" s="35">
        <v>1</v>
      </c>
      <c r="C10" s="23">
        <v>9.3399999999999997E-2</v>
      </c>
      <c r="D10" s="23">
        <v>0.68648571428571425</v>
      </c>
      <c r="E10" s="16">
        <v>9</v>
      </c>
      <c r="F10" s="35" t="s">
        <v>64</v>
      </c>
      <c r="G10" s="23">
        <v>0.59308571428571399</v>
      </c>
      <c r="H10" s="23">
        <v>7.6685714285714274E-2</v>
      </c>
      <c r="I10" s="23">
        <v>7.2285714285714314E-3</v>
      </c>
      <c r="J10" s="2">
        <v>29</v>
      </c>
      <c r="K10" s="72">
        <v>3</v>
      </c>
      <c r="L10" s="23"/>
      <c r="M10" s="22"/>
      <c r="N10" s="3"/>
      <c r="O10" s="35" t="s">
        <v>50</v>
      </c>
      <c r="P10" s="35" t="s">
        <v>49</v>
      </c>
      <c r="Q10" s="35" t="s">
        <v>50</v>
      </c>
      <c r="R10" s="35" t="s">
        <v>49</v>
      </c>
      <c r="S10" s="35" t="s">
        <v>50</v>
      </c>
      <c r="T10" s="35" t="s">
        <v>49</v>
      </c>
      <c r="AA10" s="42"/>
      <c r="AB10" s="96"/>
      <c r="AC10" s="35" t="s">
        <v>50</v>
      </c>
      <c r="AD10" s="35" t="s">
        <v>49</v>
      </c>
      <c r="AF10" s="35" t="s">
        <v>50</v>
      </c>
      <c r="AG10" s="35" t="s">
        <v>49</v>
      </c>
      <c r="AI10" s="35" t="s">
        <v>50</v>
      </c>
      <c r="AJ10" s="35" t="s">
        <v>49</v>
      </c>
      <c r="AK10" s="99"/>
      <c r="AL10" s="99"/>
      <c r="AM10" s="99"/>
    </row>
    <row r="11" spans="1:39" x14ac:dyDescent="0.3">
      <c r="A11" s="35" t="s">
        <v>92</v>
      </c>
      <c r="B11" s="35">
        <v>2</v>
      </c>
      <c r="C11" s="23">
        <v>0.10442857142857143</v>
      </c>
      <c r="D11" s="23">
        <v>0.73185714285714298</v>
      </c>
      <c r="E11" s="16">
        <v>9</v>
      </c>
      <c r="F11" s="35" t="s">
        <v>64</v>
      </c>
      <c r="G11" s="23">
        <v>0.62742857142857145</v>
      </c>
      <c r="H11" s="23">
        <v>8.8399999999999992E-2</v>
      </c>
      <c r="I11" s="23">
        <v>1.2685714285714279E-2</v>
      </c>
      <c r="J11" s="2">
        <v>28</v>
      </c>
      <c r="K11" s="72">
        <v>3</v>
      </c>
      <c r="L11" s="23"/>
      <c r="M11" s="22"/>
      <c r="N11" s="88" t="s">
        <v>155</v>
      </c>
      <c r="X11" s="35"/>
      <c r="AA11" s="42"/>
      <c r="AB11" s="3" t="s">
        <v>210</v>
      </c>
      <c r="AD11" s="94"/>
      <c r="AE11" s="94"/>
      <c r="AF11" s="94"/>
      <c r="AG11" s="94"/>
      <c r="AH11" s="94"/>
      <c r="AI11" s="94"/>
      <c r="AJ11" s="94"/>
      <c r="AK11" s="94"/>
      <c r="AL11" s="35"/>
      <c r="AM11" s="94"/>
    </row>
    <row r="12" spans="1:39" ht="16.7" x14ac:dyDescent="0.3">
      <c r="A12" s="35" t="s">
        <v>92</v>
      </c>
      <c r="B12" s="35">
        <v>3</v>
      </c>
      <c r="C12" s="23">
        <v>9.9914285714285705E-2</v>
      </c>
      <c r="D12" s="23">
        <v>0.72731428571428569</v>
      </c>
      <c r="E12" s="16">
        <v>9</v>
      </c>
      <c r="F12" s="35" t="s">
        <v>64</v>
      </c>
      <c r="G12" s="23">
        <v>0.62739999999999996</v>
      </c>
      <c r="H12" s="23">
        <v>0.08</v>
      </c>
      <c r="I12" s="23">
        <v>8.3142857142857254E-3</v>
      </c>
      <c r="J12" s="2">
        <v>30</v>
      </c>
      <c r="K12" s="72">
        <v>3</v>
      </c>
      <c r="L12" s="23"/>
      <c r="M12" s="22"/>
      <c r="N12" s="441" t="s">
        <v>44</v>
      </c>
      <c r="O12" s="441" t="s">
        <v>196</v>
      </c>
      <c r="P12" s="441"/>
      <c r="Q12" s="441"/>
      <c r="R12" s="441"/>
      <c r="S12" s="441"/>
      <c r="T12" s="441"/>
      <c r="U12" s="441"/>
      <c r="V12" s="441" t="s">
        <v>151</v>
      </c>
      <c r="W12" s="441"/>
      <c r="X12" s="441"/>
      <c r="Y12" s="441"/>
      <c r="Z12" s="257"/>
      <c r="AA12" s="42"/>
      <c r="AB12" s="441" t="s">
        <v>44</v>
      </c>
      <c r="AC12" s="460" t="s">
        <v>193</v>
      </c>
      <c r="AD12" s="460"/>
      <c r="AE12" s="460"/>
      <c r="AF12" s="460" t="s">
        <v>194</v>
      </c>
      <c r="AG12" s="460"/>
      <c r="AH12" s="460"/>
      <c r="AI12" s="460" t="s">
        <v>195</v>
      </c>
      <c r="AJ12" s="460"/>
      <c r="AK12" s="460"/>
      <c r="AL12" s="460" t="s">
        <v>120</v>
      </c>
      <c r="AM12" s="460"/>
    </row>
    <row r="13" spans="1:39" x14ac:dyDescent="0.3">
      <c r="A13" s="35" t="s">
        <v>92</v>
      </c>
      <c r="B13" s="35">
        <v>4</v>
      </c>
      <c r="C13" s="23">
        <v>0.10462857142857142</v>
      </c>
      <c r="D13" s="23">
        <v>0.72240000000000004</v>
      </c>
      <c r="E13" s="16">
        <v>9</v>
      </c>
      <c r="F13" s="35" t="s">
        <v>64</v>
      </c>
      <c r="G13" s="23">
        <v>0.61777142857142864</v>
      </c>
      <c r="H13" s="23">
        <v>8.365714285714286E-2</v>
      </c>
      <c r="I13" s="23">
        <v>1.2028571428571451E-2</v>
      </c>
      <c r="J13" s="2">
        <v>30</v>
      </c>
      <c r="K13" s="72">
        <v>2</v>
      </c>
      <c r="L13" s="23"/>
      <c r="M13" s="22"/>
      <c r="N13" s="441"/>
      <c r="O13" s="441" t="s">
        <v>140</v>
      </c>
      <c r="P13" s="441"/>
      <c r="Q13" s="441"/>
      <c r="R13" s="441"/>
      <c r="S13" s="441"/>
      <c r="T13" s="441"/>
      <c r="U13" s="446" t="s">
        <v>127</v>
      </c>
      <c r="V13" s="441" t="s">
        <v>140</v>
      </c>
      <c r="W13" s="441"/>
      <c r="X13" s="441"/>
      <c r="Y13" s="442" t="s">
        <v>127</v>
      </c>
      <c r="Z13" s="257"/>
      <c r="AA13" s="42"/>
      <c r="AB13" s="441"/>
      <c r="AC13" s="459" t="s">
        <v>140</v>
      </c>
      <c r="AD13" s="459"/>
      <c r="AE13" s="243" t="s">
        <v>127</v>
      </c>
      <c r="AF13" s="459" t="s">
        <v>140</v>
      </c>
      <c r="AG13" s="459"/>
      <c r="AH13" s="243" t="s">
        <v>127</v>
      </c>
      <c r="AI13" s="459" t="s">
        <v>140</v>
      </c>
      <c r="AJ13" s="459"/>
      <c r="AK13" s="243" t="s">
        <v>127</v>
      </c>
      <c r="AL13" s="243" t="s">
        <v>115</v>
      </c>
      <c r="AM13" s="243" t="s">
        <v>127</v>
      </c>
    </row>
    <row r="14" spans="1:39" x14ac:dyDescent="0.3">
      <c r="A14" s="35" t="s">
        <v>92</v>
      </c>
      <c r="B14" s="35">
        <v>5</v>
      </c>
      <c r="C14" s="23">
        <v>0.10694285714285716</v>
      </c>
      <c r="D14" s="23">
        <v>0.73171428571428565</v>
      </c>
      <c r="E14" s="16">
        <v>9</v>
      </c>
      <c r="F14" s="35" t="s">
        <v>64</v>
      </c>
      <c r="G14" s="23">
        <v>0.62477142857142853</v>
      </c>
      <c r="H14" s="23">
        <v>8.548571428571429E-2</v>
      </c>
      <c r="I14" s="23">
        <v>1.7057142857142854E-2</v>
      </c>
      <c r="J14" s="2">
        <v>32</v>
      </c>
      <c r="K14" s="72">
        <v>1</v>
      </c>
      <c r="L14" s="23"/>
      <c r="M14" s="22"/>
      <c r="N14" s="441"/>
      <c r="O14" s="437" t="s">
        <v>206</v>
      </c>
      <c r="P14" s="439"/>
      <c r="Q14" s="437" t="s">
        <v>107</v>
      </c>
      <c r="R14" s="439"/>
      <c r="S14" s="442" t="s">
        <v>146</v>
      </c>
      <c r="T14" s="442"/>
      <c r="U14" s="446"/>
      <c r="V14" s="258" t="s">
        <v>141</v>
      </c>
      <c r="W14" s="258" t="s">
        <v>64</v>
      </c>
      <c r="X14" s="258" t="s">
        <v>146</v>
      </c>
      <c r="Y14" s="442"/>
      <c r="Z14" s="257"/>
      <c r="AA14" s="42"/>
      <c r="AB14" s="244" t="s">
        <v>47</v>
      </c>
      <c r="AC14" s="245">
        <f>AVERAGE($C$10:$C$19)</f>
        <v>9.9602857142857132E-2</v>
      </c>
      <c r="AD14" s="246">
        <f>STDEV($C$10:$C$19)/SQRT(10)</f>
        <v>1.6893608661427036E-3</v>
      </c>
      <c r="AE14" s="247">
        <v>0.10272342857142858</v>
      </c>
      <c r="AF14" s="245">
        <f>AVERAGE($D$10:$D$19)</f>
        <v>0.74322285714285719</v>
      </c>
      <c r="AG14" s="246">
        <f>STDEV($D$10:$D$19)/SQRT(10)</f>
        <v>1.2434514762129419E-2</v>
      </c>
      <c r="AH14" s="248">
        <v>0.7296285714285714</v>
      </c>
      <c r="AI14" s="245">
        <f>AVERAGE($G$10:$G$19)</f>
        <v>0.64361999999999986</v>
      </c>
      <c r="AJ14" s="246">
        <f>STDEV($G$10:$G$19)/SQRT(10)</f>
        <v>1.225959575115998E-2</v>
      </c>
      <c r="AK14" s="248">
        <v>0.62690514285714294</v>
      </c>
      <c r="AL14" s="249">
        <v>6</v>
      </c>
      <c r="AM14" s="250">
        <v>1</v>
      </c>
    </row>
    <row r="15" spans="1:39" x14ac:dyDescent="0.3">
      <c r="A15" s="35" t="s">
        <v>99</v>
      </c>
      <c r="B15" s="35">
        <v>1</v>
      </c>
      <c r="C15" s="23">
        <v>9.0028571428571416E-2</v>
      </c>
      <c r="D15" s="23">
        <v>0.7484857142857142</v>
      </c>
      <c r="E15" s="16">
        <v>9</v>
      </c>
      <c r="F15" s="35" t="s">
        <v>141</v>
      </c>
      <c r="G15" s="23">
        <v>0.65845714285714285</v>
      </c>
      <c r="H15" s="23">
        <v>9.2600000000000016E-2</v>
      </c>
      <c r="I15" s="23">
        <v>2.2685714285714299E-2</v>
      </c>
      <c r="L15" s="23"/>
      <c r="M15" s="22"/>
      <c r="N15" s="244" t="s">
        <v>47</v>
      </c>
      <c r="O15" s="259">
        <f>AVERAGE($H$15:$H$19)</f>
        <v>9.4479999999999995E-2</v>
      </c>
      <c r="P15" s="260">
        <f>STDEV($H$15:$H$19)/SQRT(5)</f>
        <v>4.3083724849863848E-3</v>
      </c>
      <c r="Q15" s="259">
        <f>AVERAGE($H$10:$H$14)</f>
        <v>8.2845714285714286E-2</v>
      </c>
      <c r="R15" s="260">
        <f>STDEV($H$10:$H$14)/SQRT(5)</f>
        <v>2.0557455571929058E-3</v>
      </c>
      <c r="S15" s="245">
        <f>AVERAGE($H$10:$H$19)</f>
        <v>8.866285714285714E-2</v>
      </c>
      <c r="T15" s="246">
        <f>STDEV($H$10:$H$19)/SQRT(10)</f>
        <v>2.9705120686698747E-3</v>
      </c>
      <c r="U15" s="261">
        <v>0.12414285714285714</v>
      </c>
      <c r="V15" s="244">
        <v>1</v>
      </c>
      <c r="W15" s="251">
        <v>1</v>
      </c>
      <c r="X15" s="251">
        <v>1</v>
      </c>
      <c r="Y15" s="262">
        <v>1</v>
      </c>
      <c r="Z15" s="263"/>
      <c r="AA15" s="42"/>
      <c r="AB15" s="251" t="s">
        <v>116</v>
      </c>
      <c r="AC15" s="252">
        <f>AVERAGE($C$20:$C$29)</f>
        <v>0.13487428571428572</v>
      </c>
      <c r="AD15" s="253">
        <f>STDEV($C$20:$C$29)/SQRT(10)</f>
        <v>3.7947360604800263E-3</v>
      </c>
      <c r="AE15" s="254">
        <v>0.13797999999999999</v>
      </c>
      <c r="AF15" s="252">
        <f>AVERAGE($D$20:$D$29)</f>
        <v>0.76841714285714291</v>
      </c>
      <c r="AG15" s="253">
        <f>STDEV($D$20:$D$29)/SQRT(10)</f>
        <v>1.2879986197370113E-2</v>
      </c>
      <c r="AH15" s="91">
        <v>0.7604062857142857</v>
      </c>
      <c r="AI15" s="252">
        <f>AVERAGE($G$20:$G$29)</f>
        <v>0.63354285714285707</v>
      </c>
      <c r="AJ15" s="253">
        <f>STDEV($G$20:$G$29)/SQRT(10)</f>
        <v>1.2898381132051589E-2</v>
      </c>
      <c r="AK15" s="91">
        <v>0.62242628571428571</v>
      </c>
      <c r="AL15" s="255">
        <v>7</v>
      </c>
      <c r="AM15" s="256">
        <v>2</v>
      </c>
    </row>
    <row r="16" spans="1:39" x14ac:dyDescent="0.3">
      <c r="A16" s="35" t="s">
        <v>99</v>
      </c>
      <c r="B16" s="35">
        <v>2</v>
      </c>
      <c r="C16" s="23">
        <v>0.10325714285714285</v>
      </c>
      <c r="D16" s="23">
        <v>0.81857142857142862</v>
      </c>
      <c r="E16" s="16">
        <v>9</v>
      </c>
      <c r="F16" s="35" t="s">
        <v>141</v>
      </c>
      <c r="G16" s="23">
        <v>0.71531428571428579</v>
      </c>
      <c r="H16" s="23">
        <v>0.10928571428571429</v>
      </c>
      <c r="I16" s="23">
        <v>2.7371428571428567E-2</v>
      </c>
      <c r="L16" s="23"/>
      <c r="M16" s="22"/>
      <c r="N16" s="251" t="s">
        <v>116</v>
      </c>
      <c r="O16" s="264">
        <f>AVERAGE($H$25:$H$29)</f>
        <v>8.6771428571428583E-2</v>
      </c>
      <c r="P16" s="265">
        <f>STDEV($H$25:$H$29)/SQRT(5)</f>
        <v>3.8884654126410995E-3</v>
      </c>
      <c r="Q16" s="264">
        <f>AVERAGE($H$20:$H$24)</f>
        <v>7.9748571428571419E-2</v>
      </c>
      <c r="R16" s="265">
        <f>STDEV($H$20:$H$24)/SQRT(5)</f>
        <v>2.8938978727590251E-3</v>
      </c>
      <c r="S16" s="252">
        <f>AVERAGE($H$20:$H$29)</f>
        <v>8.3260000000000001E-2</v>
      </c>
      <c r="T16" s="253">
        <f>STDEV($H$20:$H$29)/SQRT(10)</f>
        <v>2.5673104590596928E-3</v>
      </c>
      <c r="U16" s="266">
        <v>0.12173942857142857</v>
      </c>
      <c r="V16" s="251">
        <v>2</v>
      </c>
      <c r="W16" s="251">
        <v>2</v>
      </c>
      <c r="X16" s="251">
        <v>2</v>
      </c>
      <c r="Y16" s="262">
        <v>2</v>
      </c>
      <c r="Z16" s="263"/>
      <c r="AA16" s="42"/>
      <c r="AB16" s="251" t="s">
        <v>117</v>
      </c>
      <c r="AC16" s="252">
        <f>AVERAGE($C$30:$C$39)</f>
        <v>0.16472285714285712</v>
      </c>
      <c r="AD16" s="253">
        <f>STDEV($C$30:$C$39)/SQRT(10)</f>
        <v>3.4934731498218363E-3</v>
      </c>
      <c r="AE16" s="254">
        <v>0.17323657142857141</v>
      </c>
      <c r="AF16" s="252">
        <f>AVERAGE($D$30:$D$39)</f>
        <v>0.83846571428571415</v>
      </c>
      <c r="AG16" s="253">
        <f>STDEV($D$30:$D$39)/SQRT(10)</f>
        <v>1.4438959673833343E-2</v>
      </c>
      <c r="AH16" s="91">
        <v>0.79118400000000011</v>
      </c>
      <c r="AI16" s="252">
        <f>AVERAGE($G$30:$G$39)</f>
        <v>0.67374285714285709</v>
      </c>
      <c r="AJ16" s="253">
        <f>STDEV($G$30:$G$39)/SQRT(10)</f>
        <v>1.2890294473361635E-2</v>
      </c>
      <c r="AK16" s="91">
        <v>0.61794742857142859</v>
      </c>
      <c r="AL16" s="255">
        <v>2</v>
      </c>
      <c r="AM16" s="256">
        <v>3</v>
      </c>
    </row>
    <row r="17" spans="1:39" x14ac:dyDescent="0.3">
      <c r="A17" s="35" t="s">
        <v>99</v>
      </c>
      <c r="B17" s="35">
        <v>3</v>
      </c>
      <c r="C17" s="23">
        <v>9.7057142857142856E-2</v>
      </c>
      <c r="D17" s="23">
        <v>0.72959999999999992</v>
      </c>
      <c r="E17" s="16">
        <v>9</v>
      </c>
      <c r="F17" s="35" t="s">
        <v>141</v>
      </c>
      <c r="G17" s="23">
        <v>0.63254285714285707</v>
      </c>
      <c r="H17" s="23">
        <v>8.9314285714285707E-2</v>
      </c>
      <c r="I17" s="23">
        <v>2.2057142857142834E-2</v>
      </c>
      <c r="N17" s="251" t="s">
        <v>117</v>
      </c>
      <c r="O17" s="264">
        <f>AVERAGE($H$35:$H$39)</f>
        <v>7.6548571428571424E-2</v>
      </c>
      <c r="P17" s="265">
        <f>STDEV($H$35:$H$39)/SQRT(5)</f>
        <v>2.5398441218439588E-3</v>
      </c>
      <c r="Q17" s="264">
        <f>AVERAGE($H$30:$H$34)</f>
        <v>6.9337142857142847E-2</v>
      </c>
      <c r="R17" s="265">
        <f>STDEV($H$30:$H$34)/SQRT(5)</f>
        <v>3.243812319994321E-3</v>
      </c>
      <c r="S17" s="252">
        <f>AVERAGE($H$30:$H$39)</f>
        <v>7.2942857142857129E-2</v>
      </c>
      <c r="T17" s="253">
        <f>STDEV($H$30:$H$39)/SQRT(10)</f>
        <v>2.2839397873807769E-3</v>
      </c>
      <c r="U17" s="266">
        <v>0.119336</v>
      </c>
      <c r="V17" s="251">
        <v>6</v>
      </c>
      <c r="W17" s="251">
        <v>5</v>
      </c>
      <c r="X17" s="251">
        <v>6</v>
      </c>
      <c r="Y17" s="262">
        <v>3</v>
      </c>
      <c r="Z17" s="263"/>
      <c r="AA17" s="6"/>
      <c r="AB17" s="251" t="s">
        <v>118</v>
      </c>
      <c r="AC17" s="252">
        <f>AVERAGE($C$40:$C$49)</f>
        <v>0.19872857142857142</v>
      </c>
      <c r="AD17" s="253">
        <f>STDEV($C$40:$C$49)/SQRT(10)</f>
        <v>3.4497921328157139E-3</v>
      </c>
      <c r="AE17" s="254">
        <v>0.20849314285714282</v>
      </c>
      <c r="AF17" s="252">
        <f>AVERAGE($D$40:$D$49)</f>
        <v>0.87338000000000005</v>
      </c>
      <c r="AG17" s="253">
        <f>STDEV($D$40:$D$49)/SQRT(10)</f>
        <v>1.6509780815778089E-2</v>
      </c>
      <c r="AH17" s="91">
        <v>0.8219617142857143</v>
      </c>
      <c r="AI17" s="252">
        <f>AVERAGE($G$40:$G$49)</f>
        <v>0.67465142857142857</v>
      </c>
      <c r="AJ17" s="253">
        <f>STDEV($G$40:$G$49)/SQRT(10)</f>
        <v>1.5195112473552156E-2</v>
      </c>
      <c r="AK17" s="91">
        <v>0.61346857142857147</v>
      </c>
      <c r="AL17" s="255">
        <v>1</v>
      </c>
      <c r="AM17" s="256">
        <v>4</v>
      </c>
    </row>
    <row r="18" spans="1:39" x14ac:dyDescent="0.3">
      <c r="A18" s="35" t="s">
        <v>99</v>
      </c>
      <c r="B18" s="35">
        <v>4</v>
      </c>
      <c r="C18" s="23">
        <v>9.7771428571428565E-2</v>
      </c>
      <c r="D18" s="23">
        <v>0.73157142857142843</v>
      </c>
      <c r="E18" s="16">
        <v>9</v>
      </c>
      <c r="F18" s="35" t="s">
        <v>141</v>
      </c>
      <c r="G18" s="23">
        <v>0.63379999999999992</v>
      </c>
      <c r="H18" s="23">
        <v>9.7371428571428567E-2</v>
      </c>
      <c r="I18" s="23">
        <v>2.4542857142857151E-2</v>
      </c>
      <c r="N18" s="251" t="s">
        <v>118</v>
      </c>
      <c r="O18" s="264">
        <f>AVERAGE($H$45:$H$49)</f>
        <v>7.7091428571428561E-2</v>
      </c>
      <c r="P18" s="265">
        <f>STDEV($H$45:$H$49)/SQRT(5)</f>
        <v>3.4034484312957924E-3</v>
      </c>
      <c r="Q18" s="264">
        <f>AVERAGE($H$40:$H$44)</f>
        <v>7.4725714285714284E-2</v>
      </c>
      <c r="R18" s="265">
        <f>STDEV($H$40:$H$44)/SQRT(5)</f>
        <v>2.7235870705032117E-3</v>
      </c>
      <c r="S18" s="252">
        <f>AVERAGE($H$40:$H$49)</f>
        <v>7.5908571428571422E-2</v>
      </c>
      <c r="T18" s="253">
        <f>STDEV($H$40:$H$49)/SQRT(10)</f>
        <v>2.0923651298792702E-3</v>
      </c>
      <c r="U18" s="266">
        <v>0.11693257142857143</v>
      </c>
      <c r="V18" s="251">
        <v>5</v>
      </c>
      <c r="W18" s="251">
        <v>3</v>
      </c>
      <c r="X18" s="251">
        <v>3</v>
      </c>
      <c r="Y18" s="262">
        <v>4</v>
      </c>
      <c r="Z18" s="263"/>
      <c r="AA18" s="98"/>
      <c r="AB18" s="251" t="s">
        <v>64</v>
      </c>
      <c r="AC18" s="252">
        <f>AVERAGE($C$50:$C$59)</f>
        <v>0.23055428571428577</v>
      </c>
      <c r="AD18" s="253">
        <f>STDEV($C$50:$C$59)/SQRT(10)</f>
        <v>2.8339029439434951E-3</v>
      </c>
      <c r="AE18" s="254">
        <v>0.24374971428571426</v>
      </c>
      <c r="AF18" s="252">
        <f>AVERAGE($D$50:$D$59)</f>
        <v>0.90034285714285711</v>
      </c>
      <c r="AG18" s="253">
        <f>STDEV($D$50:$D$59)/SQRT(10)</f>
        <v>1.5112323814217322E-2</v>
      </c>
      <c r="AH18" s="91">
        <v>0.8527394285714287</v>
      </c>
      <c r="AI18" s="252">
        <f>AVERAGE($G$50:$G$59)</f>
        <v>0.6697885714285714</v>
      </c>
      <c r="AJ18" s="253">
        <f>STDEV($G$50:$G$59)/SQRT(10)</f>
        <v>1.620549790528748E-2</v>
      </c>
      <c r="AK18" s="91">
        <v>0.60898971428571436</v>
      </c>
      <c r="AL18" s="255">
        <v>3</v>
      </c>
      <c r="AM18" s="256">
        <v>5</v>
      </c>
    </row>
    <row r="19" spans="1:39" x14ac:dyDescent="0.3">
      <c r="A19" s="35" t="s">
        <v>99</v>
      </c>
      <c r="B19" s="35">
        <v>5</v>
      </c>
      <c r="C19" s="23">
        <v>9.8600000000000021E-2</v>
      </c>
      <c r="D19" s="23">
        <v>0.80422857142857129</v>
      </c>
      <c r="E19" s="16">
        <v>9</v>
      </c>
      <c r="F19" s="35" t="s">
        <v>141</v>
      </c>
      <c r="G19" s="23">
        <v>0.70562857142857138</v>
      </c>
      <c r="H19" s="23">
        <v>8.3828571428571433E-2</v>
      </c>
      <c r="I19" s="23">
        <v>1.9714285714285691E-2</v>
      </c>
      <c r="N19" s="251" t="s">
        <v>64</v>
      </c>
      <c r="O19" s="264">
        <f>AVERAGE($H$55:$H$59)</f>
        <v>7.8314285714285711E-2</v>
      </c>
      <c r="P19" s="265">
        <f>STDEV($H$55:$H$59)/SQRT(5)</f>
        <v>1.649266998594546E-3</v>
      </c>
      <c r="Q19" s="264">
        <f>AVERAGE($H$51:$H$54)</f>
        <v>7.2821428571428579E-2</v>
      </c>
      <c r="R19" s="265">
        <f>STDEV($H$51:$H$54)/SQRT(4)</f>
        <v>3.4327628150248989E-3</v>
      </c>
      <c r="S19" s="252">
        <f>AVERAGE($H$51:$H$59)</f>
        <v>7.5873015873015884E-2</v>
      </c>
      <c r="T19" s="253">
        <f>STDEV($H$51:$H$59)/SQRT(9)</f>
        <v>1.9106997395150844E-3</v>
      </c>
      <c r="U19" s="266">
        <v>0.11452914285714286</v>
      </c>
      <c r="V19" s="251">
        <v>4</v>
      </c>
      <c r="W19" s="251">
        <v>4</v>
      </c>
      <c r="X19" s="251">
        <v>4</v>
      </c>
      <c r="Y19" s="262">
        <v>5</v>
      </c>
      <c r="Z19" s="263"/>
      <c r="AB19" s="251" t="s">
        <v>91</v>
      </c>
      <c r="AC19" s="252">
        <f>AVERAGE($C$60:$C$69)</f>
        <v>0.27665142857142855</v>
      </c>
      <c r="AD19" s="253">
        <f>STDEV($C$60:$C$69)/SQRT(10)</f>
        <v>1.6504341488888874E-3</v>
      </c>
      <c r="AE19" s="254">
        <v>0.27900628571428565</v>
      </c>
      <c r="AF19" s="252">
        <f>AVERAGE($D$60:$D$69)</f>
        <v>0.94453999999999994</v>
      </c>
      <c r="AG19" s="253">
        <f>STDEV($D$60:$D$69)/SQRT(10)</f>
        <v>9.8958058868219498E-3</v>
      </c>
      <c r="AH19" s="91">
        <v>0.88351714285714289</v>
      </c>
      <c r="AI19" s="252">
        <f>AVERAGE($G$60:$G$69)</f>
        <v>0.66788857142857139</v>
      </c>
      <c r="AJ19" s="253">
        <f>STDEV($G$60:$G$69)/SQRT(10)</f>
        <v>1.0125092827322862E-2</v>
      </c>
      <c r="AK19" s="91">
        <v>0.60451085714285713</v>
      </c>
      <c r="AL19" s="255">
        <v>4</v>
      </c>
      <c r="AM19" s="256">
        <v>6</v>
      </c>
    </row>
    <row r="20" spans="1:39" ht="15.35" customHeight="1" x14ac:dyDescent="0.3">
      <c r="A20" s="35" t="s">
        <v>93</v>
      </c>
      <c r="B20" s="35">
        <v>1</v>
      </c>
      <c r="C20" s="23">
        <v>0.1240857142857143</v>
      </c>
      <c r="D20" s="23">
        <v>0.7037714285714286</v>
      </c>
      <c r="E20" s="16" t="s">
        <v>116</v>
      </c>
      <c r="F20" s="35" t="s">
        <v>64</v>
      </c>
      <c r="G20" s="23">
        <v>0.57968571428571425</v>
      </c>
      <c r="H20" s="23">
        <v>7.3428571428571399E-2</v>
      </c>
      <c r="I20" s="23">
        <v>6.9142857142857192E-3</v>
      </c>
      <c r="J20" s="2">
        <v>30.666666666666668</v>
      </c>
      <c r="K20" s="72">
        <v>3</v>
      </c>
      <c r="N20" s="251" t="s">
        <v>91</v>
      </c>
      <c r="O20" s="264">
        <f>AVERAGE($H$65:$H$69)</f>
        <v>7.6245714285714306E-2</v>
      </c>
      <c r="P20" s="265">
        <f>STDEV($H$65:$H$69)/SQRT(5)</f>
        <v>1.9113538315517959E-3</v>
      </c>
      <c r="Q20" s="264">
        <f>AVERAGE($H$60:$H$64)</f>
        <v>6.7857142857142838E-2</v>
      </c>
      <c r="R20" s="265">
        <f>STDEV($H$60:$H$64)/SQRT(5)</f>
        <v>1.8448383591601011E-3</v>
      </c>
      <c r="S20" s="252">
        <f>AVERAGE($H$60:$H$69)</f>
        <v>7.2051428571428572E-2</v>
      </c>
      <c r="T20" s="253">
        <f>STDEV($H$60:$H$69)/SQRT(10)</f>
        <v>1.8769193653044554E-3</v>
      </c>
      <c r="U20" s="266">
        <v>0.11212571428571427</v>
      </c>
      <c r="V20" s="251">
        <v>7</v>
      </c>
      <c r="W20" s="251">
        <v>6</v>
      </c>
      <c r="X20" s="251">
        <v>7</v>
      </c>
      <c r="Y20" s="262">
        <v>6</v>
      </c>
      <c r="Z20" s="263"/>
      <c r="AB20" s="267" t="s">
        <v>119</v>
      </c>
      <c r="AC20" s="268">
        <f>AVERAGE($C$70:$C$79)</f>
        <v>0.30236857142857143</v>
      </c>
      <c r="AD20" s="269">
        <f>STDEV($C$70:$C$79)/SQRT(10)</f>
        <v>2.8992811682410206E-3</v>
      </c>
      <c r="AE20" s="270">
        <v>0.31426285714285712</v>
      </c>
      <c r="AF20" s="268">
        <f>AVERAGE($D$70:$D$79)</f>
        <v>0.96706285714285722</v>
      </c>
      <c r="AG20" s="269">
        <f>STDEV($D$70:$D$79)/SQRT(10)</f>
        <v>1.3824207497182986E-2</v>
      </c>
      <c r="AH20" s="271">
        <v>0.91429485714285719</v>
      </c>
      <c r="AI20" s="268">
        <f>AVERAGE($G$70:$G$79)</f>
        <v>0.66469428571428568</v>
      </c>
      <c r="AJ20" s="269">
        <f>STDEV($G$70:$G$79)/SQRT(10)</f>
        <v>1.5923287784799699E-2</v>
      </c>
      <c r="AK20" s="271">
        <v>0.60003200000000001</v>
      </c>
      <c r="AL20" s="272">
        <v>5</v>
      </c>
      <c r="AM20" s="273">
        <v>7</v>
      </c>
    </row>
    <row r="21" spans="1:39" ht="15.35" customHeight="1" x14ac:dyDescent="0.3">
      <c r="A21" s="35" t="s">
        <v>93</v>
      </c>
      <c r="B21" s="35">
        <v>2</v>
      </c>
      <c r="C21" s="23">
        <v>0.12191428571428573</v>
      </c>
      <c r="D21" s="23">
        <v>0.80902857142857154</v>
      </c>
      <c r="E21" s="16" t="s">
        <v>116</v>
      </c>
      <c r="F21" s="35" t="s">
        <v>64</v>
      </c>
      <c r="G21" s="23">
        <v>0.68711428571428579</v>
      </c>
      <c r="H21" s="23">
        <v>7.9657142857142843E-2</v>
      </c>
      <c r="I21" s="23">
        <v>1.1085714285714273E-2</v>
      </c>
      <c r="J21" s="2">
        <v>31.5</v>
      </c>
      <c r="K21" s="72">
        <v>2</v>
      </c>
      <c r="N21" s="267" t="s">
        <v>119</v>
      </c>
      <c r="O21" s="274">
        <f>AVERAGE($H$70,$H$75:$H$79)</f>
        <v>7.932380952380956E-2</v>
      </c>
      <c r="P21" s="275">
        <f>STDEV($H$70,$H$75:$H$79)/SQRT(6)</f>
        <v>2.4758278122698836E-3</v>
      </c>
      <c r="Q21" s="274">
        <f>AVERAGE($H$71:$H$74)</f>
        <v>6.4907142857142844E-2</v>
      </c>
      <c r="R21" s="275">
        <f>STDEV($H$71:$H$74)/SQRT(4)</f>
        <v>2.2012790036023844E-3</v>
      </c>
      <c r="S21" s="268">
        <f>AVERAGE($H$70:$H$79)</f>
        <v>7.3557142857142863E-2</v>
      </c>
      <c r="T21" s="269">
        <f>STDEV($H$70:$H$79)/SQRT(10)</f>
        <v>2.8690995845916398E-3</v>
      </c>
      <c r="U21" s="276">
        <v>0.1097222857142857</v>
      </c>
      <c r="V21" s="267">
        <v>3</v>
      </c>
      <c r="W21" s="267">
        <v>7</v>
      </c>
      <c r="X21" s="267">
        <v>5</v>
      </c>
      <c r="Y21" s="118">
        <v>7</v>
      </c>
      <c r="Z21" s="263"/>
      <c r="AB21" s="6" t="s">
        <v>149</v>
      </c>
    </row>
    <row r="22" spans="1:39" ht="15.35" customHeight="1" x14ac:dyDescent="0.3">
      <c r="A22" s="35" t="s">
        <v>93</v>
      </c>
      <c r="B22" s="35">
        <v>3</v>
      </c>
      <c r="C22" s="23">
        <v>0.13877142857142855</v>
      </c>
      <c r="D22" s="23">
        <v>0.75214285714285711</v>
      </c>
      <c r="E22" s="16" t="s">
        <v>116</v>
      </c>
      <c r="F22" s="35" t="s">
        <v>64</v>
      </c>
      <c r="G22" s="23">
        <v>0.61337142857142857</v>
      </c>
      <c r="H22" s="23">
        <v>8.4085714285714305E-2</v>
      </c>
      <c r="I22" s="23">
        <v>1.4285714285714285E-2</v>
      </c>
      <c r="J22" s="2">
        <v>32</v>
      </c>
      <c r="K22" s="72">
        <v>1</v>
      </c>
      <c r="N22" s="6" t="s">
        <v>150</v>
      </c>
      <c r="O22" s="24"/>
      <c r="P22" s="24"/>
      <c r="Q22" s="24"/>
      <c r="R22" s="43"/>
      <c r="S22" s="43"/>
      <c r="T22" s="43"/>
      <c r="U22" s="43"/>
      <c r="V22" s="43"/>
      <c r="W22" s="43"/>
      <c r="X22" s="43"/>
      <c r="Y22" s="43"/>
      <c r="Z22" s="24"/>
      <c r="AB22" s="51"/>
    </row>
    <row r="23" spans="1:39" x14ac:dyDescent="0.3">
      <c r="A23" s="35" t="s">
        <v>93</v>
      </c>
      <c r="B23" s="35">
        <v>4</v>
      </c>
      <c r="C23" s="23">
        <v>0.13185714285714287</v>
      </c>
      <c r="D23" s="23">
        <v>0.75428571428571434</v>
      </c>
      <c r="E23" s="16" t="s">
        <v>116</v>
      </c>
      <c r="F23" s="35" t="s">
        <v>64</v>
      </c>
      <c r="G23" s="23">
        <v>0.62242857142857133</v>
      </c>
      <c r="H23" s="23">
        <v>7.3485714285714279E-2</v>
      </c>
      <c r="I23" s="23">
        <v>5.2285714285714236E-3</v>
      </c>
      <c r="J23" s="2">
        <v>29</v>
      </c>
      <c r="K23" s="72">
        <v>3</v>
      </c>
      <c r="O23" s="24"/>
      <c r="P23" s="24"/>
      <c r="Q23" s="24"/>
      <c r="R23" s="43"/>
      <c r="S23" s="43"/>
      <c r="T23" s="43"/>
      <c r="U23" s="43"/>
      <c r="V23" s="43"/>
      <c r="W23" s="43"/>
      <c r="X23" s="43"/>
      <c r="Y23" s="43"/>
      <c r="Z23" s="24"/>
      <c r="AB23" s="51"/>
    </row>
    <row r="24" spans="1:39" x14ac:dyDescent="0.3">
      <c r="A24" s="35" t="s">
        <v>93</v>
      </c>
      <c r="B24" s="35">
        <v>5</v>
      </c>
      <c r="C24" s="23">
        <v>0.15148571428571428</v>
      </c>
      <c r="D24" s="23">
        <v>0.77608571428571427</v>
      </c>
      <c r="E24" s="16" t="s">
        <v>116</v>
      </c>
      <c r="F24" s="35" t="s">
        <v>64</v>
      </c>
      <c r="G24" s="23">
        <v>0.62460000000000004</v>
      </c>
      <c r="H24" s="23">
        <v>8.8085714285714281E-2</v>
      </c>
      <c r="I24" s="23">
        <v>1.1771428571428584E-2</v>
      </c>
      <c r="J24" s="2">
        <v>31.333333333333332</v>
      </c>
      <c r="K24" s="72">
        <v>3</v>
      </c>
      <c r="L24" s="13"/>
      <c r="M24" s="277"/>
      <c r="O24" s="35" t="s">
        <v>50</v>
      </c>
      <c r="P24" s="35" t="s">
        <v>49</v>
      </c>
      <c r="Q24" s="35" t="s">
        <v>50</v>
      </c>
      <c r="R24" s="35" t="s">
        <v>49</v>
      </c>
      <c r="S24" s="35" t="s">
        <v>50</v>
      </c>
      <c r="T24" s="35" t="s">
        <v>49</v>
      </c>
      <c r="U24" s="43"/>
      <c r="V24" s="43"/>
      <c r="W24" s="43"/>
      <c r="X24" s="35" t="s">
        <v>50</v>
      </c>
      <c r="Y24" s="35" t="s">
        <v>49</v>
      </c>
      <c r="Z24" s="24"/>
    </row>
    <row r="25" spans="1:39" x14ac:dyDescent="0.3">
      <c r="A25" s="35" t="s">
        <v>100</v>
      </c>
      <c r="B25" s="35">
        <v>1</v>
      </c>
      <c r="C25" s="23">
        <v>0.15194285714285713</v>
      </c>
      <c r="D25" s="23">
        <v>0.75002857142857138</v>
      </c>
      <c r="E25" s="16" t="s">
        <v>116</v>
      </c>
      <c r="F25" s="35" t="s">
        <v>141</v>
      </c>
      <c r="G25" s="23">
        <v>0.59808571428571422</v>
      </c>
      <c r="H25" s="23">
        <v>9.3828571428571442E-2</v>
      </c>
      <c r="I25" s="23">
        <v>2.7714285714285723E-2</v>
      </c>
      <c r="L25" s="13"/>
      <c r="M25" s="277"/>
      <c r="N25" s="88" t="s">
        <v>209</v>
      </c>
      <c r="V25" s="35"/>
      <c r="AA25" s="4"/>
    </row>
    <row r="26" spans="1:39" x14ac:dyDescent="0.3">
      <c r="A26" s="35" t="s">
        <v>100</v>
      </c>
      <c r="B26" s="35">
        <v>2</v>
      </c>
      <c r="C26" s="23">
        <v>0.14460000000000001</v>
      </c>
      <c r="D26" s="23">
        <v>0.80071428571428571</v>
      </c>
      <c r="E26" s="16" t="s">
        <v>116</v>
      </c>
      <c r="F26" s="35" t="s">
        <v>141</v>
      </c>
      <c r="G26" s="23">
        <v>0.65611428571428565</v>
      </c>
      <c r="H26" s="23">
        <v>9.5999999999999988E-2</v>
      </c>
      <c r="I26" s="23">
        <v>2.8428571428571435E-2</v>
      </c>
      <c r="L26" s="13"/>
      <c r="M26" s="277"/>
      <c r="N26" s="443" t="s">
        <v>44</v>
      </c>
      <c r="O26" s="453" t="s">
        <v>197</v>
      </c>
      <c r="P26" s="454"/>
      <c r="Q26" s="454"/>
      <c r="R26" s="454"/>
      <c r="S26" s="454"/>
      <c r="T26" s="455"/>
      <c r="U26" s="453" t="s">
        <v>157</v>
      </c>
      <c r="V26" s="454"/>
      <c r="W26" s="455"/>
      <c r="X26" s="447" t="s">
        <v>174</v>
      </c>
      <c r="Y26" s="448"/>
      <c r="Z26" s="443" t="s">
        <v>156</v>
      </c>
    </row>
    <row r="27" spans="1:39" x14ac:dyDescent="0.3">
      <c r="A27" s="35" t="s">
        <v>100</v>
      </c>
      <c r="B27" s="35">
        <v>3</v>
      </c>
      <c r="C27" s="23">
        <v>0.12577142857142856</v>
      </c>
      <c r="D27" s="23">
        <v>0.71551428571428577</v>
      </c>
      <c r="E27" s="16" t="s">
        <v>116</v>
      </c>
      <c r="F27" s="35" t="s">
        <v>141</v>
      </c>
      <c r="G27" s="23">
        <v>0.58974285714285724</v>
      </c>
      <c r="H27" s="23">
        <v>8.1285714285714294E-2</v>
      </c>
      <c r="I27" s="23">
        <v>1.9714285714285729E-2</v>
      </c>
      <c r="L27" s="13"/>
      <c r="M27" s="277"/>
      <c r="N27" s="444"/>
      <c r="O27" s="456"/>
      <c r="P27" s="457"/>
      <c r="Q27" s="457"/>
      <c r="R27" s="457"/>
      <c r="S27" s="457"/>
      <c r="T27" s="458"/>
      <c r="U27" s="456"/>
      <c r="V27" s="457"/>
      <c r="W27" s="458"/>
      <c r="X27" s="449"/>
      <c r="Y27" s="450"/>
      <c r="Z27" s="444"/>
    </row>
    <row r="28" spans="1:39" x14ac:dyDescent="0.3">
      <c r="A28" s="35" t="s">
        <v>100</v>
      </c>
      <c r="B28" s="35">
        <v>4</v>
      </c>
      <c r="C28" s="23">
        <v>0.11974285714285714</v>
      </c>
      <c r="D28" s="23">
        <v>0.79231428571428575</v>
      </c>
      <c r="E28" s="16" t="s">
        <v>116</v>
      </c>
      <c r="F28" s="35" t="s">
        <v>141</v>
      </c>
      <c r="G28" s="23">
        <v>0.67257142857142849</v>
      </c>
      <c r="H28" s="23">
        <v>7.5085714285714283E-2</v>
      </c>
      <c r="I28" s="23">
        <v>1.308571428571428E-2</v>
      </c>
      <c r="L28" s="13"/>
      <c r="M28" s="277"/>
      <c r="N28" s="445"/>
      <c r="O28" s="437" t="s">
        <v>206</v>
      </c>
      <c r="P28" s="439"/>
      <c r="Q28" s="437" t="s">
        <v>107</v>
      </c>
      <c r="R28" s="439"/>
      <c r="S28" s="437" t="s">
        <v>146</v>
      </c>
      <c r="T28" s="439"/>
      <c r="U28" s="258" t="s">
        <v>141</v>
      </c>
      <c r="V28" s="258" t="s">
        <v>64</v>
      </c>
      <c r="W28" s="258" t="s">
        <v>146</v>
      </c>
      <c r="X28" s="451"/>
      <c r="Y28" s="452"/>
      <c r="Z28" s="445"/>
    </row>
    <row r="29" spans="1:39" x14ac:dyDescent="0.3">
      <c r="A29" s="35" t="s">
        <v>100</v>
      </c>
      <c r="B29" s="35">
        <v>5</v>
      </c>
      <c r="C29" s="23">
        <v>0.13857142857142857</v>
      </c>
      <c r="D29" s="23">
        <v>0.8302857142857144</v>
      </c>
      <c r="E29" s="16" t="s">
        <v>116</v>
      </c>
      <c r="F29" s="35" t="s">
        <v>141</v>
      </c>
      <c r="G29" s="23">
        <v>0.69171428571428573</v>
      </c>
      <c r="H29" s="23">
        <v>8.7657142857142878E-2</v>
      </c>
      <c r="I29" s="23">
        <v>2.008571428571429E-2</v>
      </c>
      <c r="L29" s="13"/>
      <c r="M29" s="277"/>
      <c r="N29" s="244" t="s">
        <v>47</v>
      </c>
      <c r="O29" s="280">
        <f>AVERAGE($I$15:$I$19)</f>
        <v>2.3274285714285709E-2</v>
      </c>
      <c r="P29" s="281">
        <f>STDEV($I$15:$I$19)/SQRT(5)</f>
        <v>1.282523023622757E-3</v>
      </c>
      <c r="Q29" s="280">
        <f>AVERAGE($I$10:$I$14)</f>
        <v>1.1462857142857148E-2</v>
      </c>
      <c r="R29" s="281">
        <f>STDEV($I$10:$I$14)/SQRT(5)</f>
        <v>1.7457680608972579E-3</v>
      </c>
      <c r="S29" s="282">
        <f>AVERAGE($I$10:$I$19)</f>
        <v>1.7368571428571428E-2</v>
      </c>
      <c r="T29" s="283">
        <f>STDEV($I$10:$I$19)/SQRT(10)</f>
        <v>2.2176715537205677E-3</v>
      </c>
      <c r="U29" s="244">
        <v>1</v>
      </c>
      <c r="V29" s="251">
        <v>1</v>
      </c>
      <c r="W29" s="251">
        <v>1</v>
      </c>
      <c r="X29" s="284">
        <f>AVERAGE($J$10:$J$14)</f>
        <v>29.8</v>
      </c>
      <c r="Y29" s="285">
        <f>STDEV($J$10:$J$14)/SQRT(5)</f>
        <v>0.66332495807107994</v>
      </c>
      <c r="Z29" s="286">
        <v>5</v>
      </c>
    </row>
    <row r="30" spans="1:39" x14ac:dyDescent="0.3">
      <c r="A30" s="35" t="s">
        <v>94</v>
      </c>
      <c r="B30" s="35">
        <v>1</v>
      </c>
      <c r="C30" s="23">
        <v>0.14859999999999998</v>
      </c>
      <c r="D30" s="23">
        <v>0.76188571428571417</v>
      </c>
      <c r="E30" s="16" t="s">
        <v>117</v>
      </c>
      <c r="F30" s="35" t="s">
        <v>64</v>
      </c>
      <c r="G30" s="23">
        <v>0.61328571428571421</v>
      </c>
      <c r="H30" s="23">
        <v>7.342857142857144E-2</v>
      </c>
      <c r="I30" s="23">
        <v>5.5142857142857337E-3</v>
      </c>
      <c r="J30" s="2">
        <v>29.666666666666668</v>
      </c>
      <c r="K30" s="72">
        <v>3</v>
      </c>
      <c r="L30" s="13"/>
      <c r="M30" s="277"/>
      <c r="N30" s="251" t="s">
        <v>116</v>
      </c>
      <c r="O30" s="287">
        <f>AVERAGE($I$25:$I$29)</f>
        <v>2.1805714285714293E-2</v>
      </c>
      <c r="P30" s="288">
        <f>STDEV($I$25:$I$29)/SQRT(5)</f>
        <v>2.8473173912527939E-3</v>
      </c>
      <c r="Q30" s="287">
        <f>AVERAGE($I$20:$I$24)</f>
        <v>9.8571428571428577E-3</v>
      </c>
      <c r="R30" s="288">
        <f>STDEV($I$20:$I$24)/SQRT(5)</f>
        <v>1.6563544922756201E-3</v>
      </c>
      <c r="S30" s="289">
        <f>AVERAGE($I$20:$I$29)</f>
        <v>1.5831428571428576E-2</v>
      </c>
      <c r="T30" s="290">
        <f>STDEV($I$20:$I$29)/SQRT(10)</f>
        <v>2.5252842052846869E-3</v>
      </c>
      <c r="U30" s="251">
        <v>2</v>
      </c>
      <c r="V30" s="251">
        <v>2</v>
      </c>
      <c r="W30" s="251">
        <v>2</v>
      </c>
      <c r="X30" s="291">
        <f>AVERAGE($J$20:$J$24)</f>
        <v>30.9</v>
      </c>
      <c r="Y30" s="292">
        <f>STDEV($J$20:$J$24)/SQRT(5)</f>
        <v>0.52068331172711013</v>
      </c>
      <c r="Z30" s="293">
        <v>1</v>
      </c>
    </row>
    <row r="31" spans="1:39" ht="15.35" customHeight="1" x14ac:dyDescent="0.3">
      <c r="A31" s="35" t="s">
        <v>94</v>
      </c>
      <c r="B31" s="35">
        <v>2</v>
      </c>
      <c r="C31" s="23">
        <v>0.17751428571428574</v>
      </c>
      <c r="D31" s="23">
        <v>0.7947142857142856</v>
      </c>
      <c r="E31" s="16" t="s">
        <v>117</v>
      </c>
      <c r="F31" s="35" t="s">
        <v>64</v>
      </c>
      <c r="G31" s="23">
        <v>0.61719999999999997</v>
      </c>
      <c r="H31" s="23">
        <v>7.7199999999999991E-2</v>
      </c>
      <c r="I31" s="23">
        <v>8.0857142857142811E-3</v>
      </c>
      <c r="J31" s="2">
        <v>30.5</v>
      </c>
      <c r="K31" s="72">
        <v>2</v>
      </c>
      <c r="N31" s="251" t="s">
        <v>117</v>
      </c>
      <c r="O31" s="287">
        <f>AVERAGE($I$35:$I$39)</f>
        <v>1.441142857142858E-2</v>
      </c>
      <c r="P31" s="288">
        <f>STDEV($I$35:$I$39)/SQRT(5)</f>
        <v>1.3033896155010285E-3</v>
      </c>
      <c r="Q31" s="287">
        <f>AVERAGE($I$30:$I$34)</f>
        <v>6.2742857142857166E-3</v>
      </c>
      <c r="R31" s="288">
        <f>STDEV($I$30:$I$34)/SQRT(5)</f>
        <v>6.8043203562298917E-4</v>
      </c>
      <c r="S31" s="289">
        <f>AVERAGE($I$30:$I$39)</f>
        <v>1.0342857142857148E-2</v>
      </c>
      <c r="T31" s="290">
        <f>STDEV($I$30:$I$39)/SQRT(10)</f>
        <v>1.523041473105113E-3</v>
      </c>
      <c r="U31" s="251">
        <v>4</v>
      </c>
      <c r="V31" s="251">
        <v>4</v>
      </c>
      <c r="W31" s="251">
        <v>6</v>
      </c>
      <c r="X31" s="291">
        <f>AVERAGE($J$30:$J$34)</f>
        <v>29.833333333333336</v>
      </c>
      <c r="Y31" s="292">
        <f>STDEV($J$30:$J$34)/SQRT(5)</f>
        <v>0.51099032389186294</v>
      </c>
      <c r="Z31" s="293">
        <v>4</v>
      </c>
    </row>
    <row r="32" spans="1:39" x14ac:dyDescent="0.3">
      <c r="A32" s="35" t="s">
        <v>94</v>
      </c>
      <c r="B32" s="35">
        <v>3</v>
      </c>
      <c r="C32" s="23">
        <v>0.15885714285714286</v>
      </c>
      <c r="D32" s="23">
        <v>0.84137142857142844</v>
      </c>
      <c r="E32" s="16" t="s">
        <v>117</v>
      </c>
      <c r="F32" s="35" t="s">
        <v>64</v>
      </c>
      <c r="G32" s="23">
        <v>0.68251428571428574</v>
      </c>
      <c r="H32" s="23">
        <v>5.8171428571428568E-2</v>
      </c>
      <c r="I32" s="23">
        <v>4.3142857142856881E-3</v>
      </c>
      <c r="J32" s="2">
        <v>28</v>
      </c>
      <c r="K32" s="72">
        <v>3</v>
      </c>
      <c r="N32" s="251" t="s">
        <v>118</v>
      </c>
      <c r="O32" s="287">
        <f>AVERAGE($I$45:$I$49)</f>
        <v>1.4257142857142852E-2</v>
      </c>
      <c r="P32" s="288">
        <f>STDEV($I$45:$I$49)/SQRT(5)</f>
        <v>1.9945845048377274E-3</v>
      </c>
      <c r="Q32" s="287">
        <f>AVERAGE($I$40:$I$44)</f>
        <v>7.8628571428571385E-3</v>
      </c>
      <c r="R32" s="288">
        <f>STDEV($I$40:$I$44)/SQRT(5)</f>
        <v>1.1655041827466762E-3</v>
      </c>
      <c r="S32" s="289">
        <f>AVERAGE($I$40:$I$49)</f>
        <v>1.1059999999999995E-2</v>
      </c>
      <c r="T32" s="290">
        <f>STDEV($I$40:$I$49)/SQRT(10)</f>
        <v>1.523711008720234E-3</v>
      </c>
      <c r="U32" s="251">
        <v>5</v>
      </c>
      <c r="V32" s="251">
        <v>3</v>
      </c>
      <c r="W32" s="251">
        <v>4</v>
      </c>
      <c r="X32" s="291">
        <f>AVERAGE($J$40:$J$44)</f>
        <v>30.333333333333336</v>
      </c>
      <c r="Y32" s="292">
        <f>STDEV($J$40:$J$44)/SQRT(5)</f>
        <v>0.72264944628929328</v>
      </c>
      <c r="Z32" s="293">
        <v>2</v>
      </c>
    </row>
    <row r="33" spans="1:26" x14ac:dyDescent="0.3">
      <c r="A33" s="35" t="s">
        <v>94</v>
      </c>
      <c r="B33" s="35">
        <v>4</v>
      </c>
      <c r="C33" s="23">
        <v>0.15808571428571427</v>
      </c>
      <c r="D33" s="23">
        <v>0.79017142857142852</v>
      </c>
      <c r="E33" s="16" t="s">
        <v>117</v>
      </c>
      <c r="F33" s="35" t="s">
        <v>64</v>
      </c>
      <c r="G33" s="23">
        <v>0.63208571428571425</v>
      </c>
      <c r="H33" s="23">
        <v>6.708571428571429E-2</v>
      </c>
      <c r="I33" s="23">
        <v>5.9714285714285815E-3</v>
      </c>
      <c r="J33" s="2">
        <v>30</v>
      </c>
      <c r="K33" s="72">
        <v>2</v>
      </c>
      <c r="N33" s="251" t="s">
        <v>64</v>
      </c>
      <c r="O33" s="287">
        <f>AVERAGE($I$55:$I$59)</f>
        <v>1.3971428571428574E-2</v>
      </c>
      <c r="P33" s="288">
        <f>STDEV($I$55:$I$59)/SQRT(5)</f>
        <v>6.6584302863025426E-4</v>
      </c>
      <c r="Q33" s="287">
        <f>AVERAGE($I$51:$I$54)</f>
        <v>6.1428571428571383E-3</v>
      </c>
      <c r="R33" s="288">
        <f>STDEV($I$51:$I$54)/SQRT(4)</f>
        <v>5.1876357452938261E-4</v>
      </c>
      <c r="S33" s="289">
        <f>AVERAGE($I$51:$I$59)</f>
        <v>1.049206349206349E-2</v>
      </c>
      <c r="T33" s="290">
        <f>STDEV($I$51:$I$59)/SQRT(9)</f>
        <v>1.4351181560920609E-3</v>
      </c>
      <c r="U33" s="251">
        <v>7</v>
      </c>
      <c r="V33" s="251">
        <v>5</v>
      </c>
      <c r="W33" s="251">
        <v>5</v>
      </c>
      <c r="X33" s="291">
        <f>AVERAGE($J$51:$J$54)</f>
        <v>29.916666666666668</v>
      </c>
      <c r="Y33" s="292">
        <f>STDEV($J$51:$J$54)/SQRT(4)</f>
        <v>0.86468791201518824</v>
      </c>
      <c r="Z33" s="293">
        <v>3</v>
      </c>
    </row>
    <row r="34" spans="1:26" x14ac:dyDescent="0.3">
      <c r="A34" s="35" t="s">
        <v>94</v>
      </c>
      <c r="B34" s="35">
        <v>5</v>
      </c>
      <c r="C34" s="23">
        <v>0.16277142857142857</v>
      </c>
      <c r="D34" s="23">
        <v>0.85631428571428569</v>
      </c>
      <c r="E34" s="16" t="s">
        <v>117</v>
      </c>
      <c r="F34" s="35" t="s">
        <v>64</v>
      </c>
      <c r="G34" s="23">
        <v>0.69354285714285713</v>
      </c>
      <c r="H34" s="23">
        <v>7.0800000000000002E-2</v>
      </c>
      <c r="I34" s="23">
        <v>7.4857142857142987E-3</v>
      </c>
      <c r="J34" s="2">
        <v>31</v>
      </c>
      <c r="K34" s="72">
        <v>2</v>
      </c>
      <c r="N34" s="251" t="s">
        <v>91</v>
      </c>
      <c r="O34" s="287">
        <f>AVERAGE($I$65:$I$69)</f>
        <v>1.3982857142857134E-2</v>
      </c>
      <c r="P34" s="288">
        <f>STDEV($I$65:$I$69)/SQRT(5)</f>
        <v>1.0854360545750343E-3</v>
      </c>
      <c r="Q34" s="287">
        <f>AVERAGE($I$60:$I$64)</f>
        <v>5.7485714285714137E-3</v>
      </c>
      <c r="R34" s="288">
        <f>STDEV($I$60:$I$64)/SQRT(5)</f>
        <v>2.8960211973516533E-4</v>
      </c>
      <c r="S34" s="289">
        <f>AVERAGE($I$60:$I$69)</f>
        <v>9.8657142857142745E-3</v>
      </c>
      <c r="T34" s="290">
        <f>STDEV($I$60:$I$69)/SQRT(10)</f>
        <v>1.4710142736211894E-3</v>
      </c>
      <c r="U34" s="251">
        <v>6</v>
      </c>
      <c r="V34" s="251">
        <v>7</v>
      </c>
      <c r="W34" s="251">
        <v>7</v>
      </c>
      <c r="X34" s="291">
        <f>AVERAGE($J$60:$J$64)</f>
        <v>29.466666666666669</v>
      </c>
      <c r="Y34" s="292">
        <f>STDEV($J$60:$J$64)/SQRT(5)</f>
        <v>0.54365021434333627</v>
      </c>
      <c r="Z34" s="293">
        <v>6</v>
      </c>
    </row>
    <row r="35" spans="1:26" x14ac:dyDescent="0.3">
      <c r="A35" s="35" t="s">
        <v>101</v>
      </c>
      <c r="B35" s="35">
        <v>1</v>
      </c>
      <c r="C35" s="23">
        <v>0.16402857142857141</v>
      </c>
      <c r="D35" s="23">
        <v>0.82348571428571415</v>
      </c>
      <c r="E35" s="16" t="s">
        <v>117</v>
      </c>
      <c r="F35" s="35" t="s">
        <v>141</v>
      </c>
      <c r="G35" s="23">
        <v>0.65945714285714285</v>
      </c>
      <c r="H35" s="23">
        <v>7.4028571428571416E-2</v>
      </c>
      <c r="I35" s="23">
        <v>1.5114285714285733E-2</v>
      </c>
      <c r="N35" s="267" t="s">
        <v>119</v>
      </c>
      <c r="O35" s="295">
        <f>AVERAGE($I$70,$I$75:$I$79)</f>
        <v>1.5452380952380945E-2</v>
      </c>
      <c r="P35" s="296">
        <f>STDEV($I$70,$I$75:$I$79)/SQRT(6)</f>
        <v>1.6813570267040776E-3</v>
      </c>
      <c r="Q35" s="295">
        <f>AVERAGE($I$71:$I$74)</f>
        <v>6.0071428571428749E-3</v>
      </c>
      <c r="R35" s="296">
        <f>STDEV($I$71:$I$74)/SQRT(4)</f>
        <v>3.4844162298130777E-4</v>
      </c>
      <c r="S35" s="297">
        <f>AVERAGE($I$70:$I$79)</f>
        <v>1.1674285714285717E-2</v>
      </c>
      <c r="T35" s="298">
        <f>STDEV($I$70:$I$79)/SQRT(10)</f>
        <v>1.8268851351555034E-3</v>
      </c>
      <c r="U35" s="267">
        <v>3</v>
      </c>
      <c r="V35" s="267">
        <v>6</v>
      </c>
      <c r="W35" s="267">
        <v>3</v>
      </c>
      <c r="X35" s="299">
        <f>AVERAGE($J$71:$J$74)</f>
        <v>27.916666666666664</v>
      </c>
      <c r="Y35" s="300">
        <f>STDEV($J$71:$J$74)/SQRT(4)</f>
        <v>0.68886648709095832</v>
      </c>
      <c r="Z35" s="301">
        <v>7</v>
      </c>
    </row>
    <row r="36" spans="1:26" x14ac:dyDescent="0.3">
      <c r="A36" s="35" t="s">
        <v>101</v>
      </c>
      <c r="B36" s="35">
        <v>2</v>
      </c>
      <c r="C36" s="23">
        <v>0.15814285714285714</v>
      </c>
      <c r="D36" s="23">
        <v>0.87277142857142853</v>
      </c>
      <c r="E36" s="16" t="s">
        <v>117</v>
      </c>
      <c r="F36" s="35" t="s">
        <v>141</v>
      </c>
      <c r="G36" s="23">
        <v>0.71462857142857139</v>
      </c>
      <c r="H36" s="23">
        <v>7.4571428571428552E-2</v>
      </c>
      <c r="I36" s="23">
        <v>1.2857142857142857E-2</v>
      </c>
      <c r="N36" s="6" t="s">
        <v>150</v>
      </c>
      <c r="O36" s="24"/>
      <c r="P36" s="24"/>
      <c r="Q36" s="24"/>
      <c r="R36" s="43"/>
      <c r="S36" s="43"/>
      <c r="T36" s="43"/>
      <c r="U36" s="43"/>
      <c r="V36" s="43"/>
      <c r="W36" s="43"/>
      <c r="X36" s="43"/>
      <c r="Y36" s="43"/>
      <c r="Z36" s="24"/>
    </row>
    <row r="37" spans="1:26" x14ac:dyDescent="0.3">
      <c r="A37" s="35" t="s">
        <v>101</v>
      </c>
      <c r="B37" s="35">
        <v>3</v>
      </c>
      <c r="C37" s="23">
        <v>0.17897142857142859</v>
      </c>
      <c r="D37" s="23">
        <v>0.88297142857142863</v>
      </c>
      <c r="E37" s="16" t="s">
        <v>117</v>
      </c>
      <c r="F37" s="35" t="s">
        <v>141</v>
      </c>
      <c r="G37" s="23">
        <v>0.70399999999999996</v>
      </c>
      <c r="H37" s="23">
        <v>8.0828571428571402E-2</v>
      </c>
      <c r="I37" s="23">
        <v>1.6114285714285716E-2</v>
      </c>
    </row>
    <row r="38" spans="1:26" x14ac:dyDescent="0.3">
      <c r="A38" s="35" t="s">
        <v>101</v>
      </c>
      <c r="B38" s="35">
        <v>4</v>
      </c>
      <c r="C38" s="23">
        <v>0.18211428571428573</v>
      </c>
      <c r="D38" s="23">
        <v>0.9070571428571429</v>
      </c>
      <c r="E38" s="16" t="s">
        <v>117</v>
      </c>
      <c r="F38" s="35" t="s">
        <v>141</v>
      </c>
      <c r="G38" s="23">
        <v>0.72494285714285722</v>
      </c>
      <c r="H38" s="23">
        <v>8.3742857142857147E-2</v>
      </c>
      <c r="I38" s="23">
        <v>1.7714285714285724E-2</v>
      </c>
    </row>
    <row r="39" spans="1:26" x14ac:dyDescent="0.3">
      <c r="A39" s="35" t="s">
        <v>101</v>
      </c>
      <c r="B39" s="35">
        <v>5</v>
      </c>
      <c r="C39" s="23">
        <v>0.15814285714285714</v>
      </c>
      <c r="D39" s="23">
        <v>0.85391428571428574</v>
      </c>
      <c r="E39" s="16" t="s">
        <v>117</v>
      </c>
      <c r="F39" s="35" t="s">
        <v>141</v>
      </c>
      <c r="G39" s="23">
        <v>0.69577142857142849</v>
      </c>
      <c r="H39" s="23">
        <v>6.9571428571428562E-2</v>
      </c>
      <c r="I39" s="23">
        <v>1.0257142857142867E-2</v>
      </c>
    </row>
    <row r="40" spans="1:26" x14ac:dyDescent="0.3">
      <c r="A40" s="93" t="s">
        <v>95</v>
      </c>
      <c r="B40" s="93">
        <v>1</v>
      </c>
      <c r="C40" s="22">
        <v>0.18782857142857146</v>
      </c>
      <c r="D40" s="22">
        <v>0.82940000000000003</v>
      </c>
      <c r="E40" s="16" t="s">
        <v>118</v>
      </c>
      <c r="F40" s="35" t="s">
        <v>64</v>
      </c>
      <c r="G40" s="22">
        <v>0.64157142857142857</v>
      </c>
      <c r="H40" s="22">
        <v>6.6542857142857126E-2</v>
      </c>
      <c r="I40" s="302">
        <v>5.0000000000000001E-3</v>
      </c>
      <c r="J40" s="14">
        <v>28</v>
      </c>
      <c r="K40" s="73">
        <v>3</v>
      </c>
      <c r="L40" s="303" t="s">
        <v>144</v>
      </c>
      <c r="M40" s="304"/>
      <c r="N40" s="479" t="s">
        <v>281</v>
      </c>
      <c r="O40" s="479"/>
      <c r="P40" s="479"/>
      <c r="Q40" s="15"/>
    </row>
    <row r="41" spans="1:26" ht="15.35" customHeight="1" x14ac:dyDescent="0.3">
      <c r="A41" s="35" t="s">
        <v>95</v>
      </c>
      <c r="B41" s="35">
        <v>2</v>
      </c>
      <c r="C41" s="22">
        <v>0.20428571428571429</v>
      </c>
      <c r="D41" s="22">
        <v>0.85525714285714294</v>
      </c>
      <c r="E41" s="16" t="s">
        <v>118</v>
      </c>
      <c r="F41" s="35" t="s">
        <v>64</v>
      </c>
      <c r="G41" s="22">
        <v>0.65097142857142865</v>
      </c>
      <c r="H41" s="23">
        <v>7.1285714285714299E-2</v>
      </c>
      <c r="I41" s="23">
        <v>5.8000000000000031E-3</v>
      </c>
      <c r="J41" s="2">
        <v>30.333333333333332</v>
      </c>
      <c r="K41" s="72">
        <v>3</v>
      </c>
    </row>
    <row r="42" spans="1:26" x14ac:dyDescent="0.3">
      <c r="A42" s="35" t="s">
        <v>95</v>
      </c>
      <c r="B42" s="35">
        <v>3</v>
      </c>
      <c r="C42" s="22">
        <v>0.21217142857142859</v>
      </c>
      <c r="D42" s="22">
        <v>0.87117142857142849</v>
      </c>
      <c r="E42" s="16" t="s">
        <v>118</v>
      </c>
      <c r="F42" s="35" t="s">
        <v>64</v>
      </c>
      <c r="G42" s="22">
        <v>0.65899999999999992</v>
      </c>
      <c r="H42" s="23">
        <v>8.2485714285714301E-2</v>
      </c>
      <c r="I42" s="23">
        <v>1.0257142857142826E-2</v>
      </c>
      <c r="J42" s="2">
        <v>31.666666666666668</v>
      </c>
      <c r="K42" s="72">
        <v>3</v>
      </c>
    </row>
    <row r="43" spans="1:26" x14ac:dyDescent="0.3">
      <c r="A43" s="35" t="s">
        <v>95</v>
      </c>
      <c r="B43" s="35">
        <v>4</v>
      </c>
      <c r="C43" s="22">
        <v>0.19308571428571428</v>
      </c>
      <c r="D43" s="22">
        <v>0.81020000000000003</v>
      </c>
      <c r="E43" s="16" t="s">
        <v>118</v>
      </c>
      <c r="F43" s="35" t="s">
        <v>64</v>
      </c>
      <c r="G43" s="22">
        <v>0.61711428571428562</v>
      </c>
      <c r="H43" s="23">
        <v>7.5685714285714273E-2</v>
      </c>
      <c r="I43" s="23">
        <v>7.428571428571412E-3</v>
      </c>
      <c r="J43" s="2">
        <v>29.666666666666668</v>
      </c>
      <c r="K43" s="72">
        <v>3</v>
      </c>
    </row>
    <row r="44" spans="1:26" ht="15.35" customHeight="1" x14ac:dyDescent="0.3">
      <c r="A44" s="35" t="s">
        <v>95</v>
      </c>
      <c r="B44" s="35">
        <v>5</v>
      </c>
      <c r="C44" s="22">
        <v>0.19799999999999998</v>
      </c>
      <c r="D44" s="22">
        <v>0.91111428571428565</v>
      </c>
      <c r="E44" s="16" t="s">
        <v>118</v>
      </c>
      <c r="F44" s="35" t="s">
        <v>64</v>
      </c>
      <c r="G44" s="22">
        <v>0.7131142857142857</v>
      </c>
      <c r="H44" s="23">
        <v>7.7628571428571436E-2</v>
      </c>
      <c r="I44" s="23">
        <v>1.0828571428571446E-2</v>
      </c>
      <c r="J44" s="2">
        <v>32</v>
      </c>
      <c r="K44" s="72">
        <v>2</v>
      </c>
    </row>
    <row r="45" spans="1:26" x14ac:dyDescent="0.3">
      <c r="A45" s="35" t="s">
        <v>102</v>
      </c>
      <c r="B45" s="35">
        <v>1</v>
      </c>
      <c r="C45" s="23">
        <v>0.1820857142857143</v>
      </c>
      <c r="D45" s="23">
        <v>0.79434285714285713</v>
      </c>
      <c r="E45" s="16" t="s">
        <v>118</v>
      </c>
      <c r="F45" s="35" t="s">
        <v>141</v>
      </c>
      <c r="G45" s="23">
        <v>0.61225714285714294</v>
      </c>
      <c r="H45" s="23">
        <v>6.5485714285714286E-2</v>
      </c>
      <c r="I45" s="23">
        <v>7.0571428571428538E-3</v>
      </c>
    </row>
    <row r="46" spans="1:26" x14ac:dyDescent="0.3">
      <c r="A46" s="35" t="s">
        <v>102</v>
      </c>
      <c r="B46" s="35">
        <v>2</v>
      </c>
      <c r="C46" s="23">
        <v>0.19125714285714285</v>
      </c>
      <c r="D46" s="23">
        <v>0.88739999999999997</v>
      </c>
      <c r="E46" s="16" t="s">
        <v>118</v>
      </c>
      <c r="F46" s="35" t="s">
        <v>141</v>
      </c>
      <c r="G46" s="23">
        <v>0.69614285714285706</v>
      </c>
      <c r="H46" s="23">
        <v>7.4657142857142839E-2</v>
      </c>
      <c r="I46" s="23">
        <v>1.3571428571428571E-2</v>
      </c>
    </row>
    <row r="47" spans="1:26" x14ac:dyDescent="0.3">
      <c r="A47" s="35" t="s">
        <v>102</v>
      </c>
      <c r="B47" s="35">
        <v>3</v>
      </c>
      <c r="C47" s="23">
        <v>0.21788571428571429</v>
      </c>
      <c r="D47" s="23">
        <v>0.89180000000000004</v>
      </c>
      <c r="E47" s="16" t="s">
        <v>118</v>
      </c>
      <c r="F47" s="35" t="s">
        <v>141</v>
      </c>
      <c r="G47" s="23">
        <v>0.67391428571428569</v>
      </c>
      <c r="H47" s="23">
        <v>8.3228571428571416E-2</v>
      </c>
      <c r="I47" s="23">
        <v>1.8885714285714283E-2</v>
      </c>
    </row>
    <row r="48" spans="1:26" x14ac:dyDescent="0.3">
      <c r="A48" s="35" t="s">
        <v>102</v>
      </c>
      <c r="B48" s="35">
        <v>4</v>
      </c>
      <c r="C48" s="23">
        <v>0.19905714285714285</v>
      </c>
      <c r="D48" s="23">
        <v>0.96117142857142868</v>
      </c>
      <c r="E48" s="16" t="s">
        <v>118</v>
      </c>
      <c r="F48" s="35" t="s">
        <v>141</v>
      </c>
      <c r="G48" s="23">
        <v>0.76211428571428574</v>
      </c>
      <c r="H48" s="23">
        <v>8.4371428571428569E-2</v>
      </c>
      <c r="I48" s="23">
        <v>1.6399999999999984E-2</v>
      </c>
    </row>
    <row r="49" spans="1:26" ht="15.35" customHeight="1" x14ac:dyDescent="0.3">
      <c r="A49" s="35" t="s">
        <v>102</v>
      </c>
      <c r="B49" s="35">
        <v>5</v>
      </c>
      <c r="C49" s="23">
        <v>0.20162857142857141</v>
      </c>
      <c r="D49" s="23">
        <v>0.92194285714285718</v>
      </c>
      <c r="E49" s="16" t="s">
        <v>118</v>
      </c>
      <c r="F49" s="35" t="s">
        <v>141</v>
      </c>
      <c r="G49" s="23">
        <v>0.7203142857142858</v>
      </c>
      <c r="H49" s="23">
        <v>7.7714285714285722E-2</v>
      </c>
      <c r="I49" s="23">
        <v>1.5371428571428558E-2</v>
      </c>
    </row>
    <row r="50" spans="1:26" x14ac:dyDescent="0.3">
      <c r="A50" s="93" t="s">
        <v>96</v>
      </c>
      <c r="B50" s="93">
        <v>1</v>
      </c>
      <c r="C50" s="22">
        <v>0.22642857142857142</v>
      </c>
      <c r="D50" s="22">
        <v>0.85342857142857143</v>
      </c>
      <c r="E50" s="16" t="s">
        <v>64</v>
      </c>
      <c r="F50" s="35" t="s">
        <v>64</v>
      </c>
      <c r="G50" s="22">
        <v>0.627</v>
      </c>
      <c r="H50" s="486">
        <v>9.6885714285714242E-2</v>
      </c>
      <c r="I50" s="486">
        <v>1.4257142857142843E-2</v>
      </c>
      <c r="J50" s="484" t="s">
        <v>108</v>
      </c>
      <c r="K50" s="485" t="s">
        <v>279</v>
      </c>
      <c r="L50" s="303" t="s">
        <v>145</v>
      </c>
      <c r="M50" s="304"/>
      <c r="N50" s="487" t="s">
        <v>280</v>
      </c>
      <c r="O50" s="487"/>
      <c r="P50" s="487"/>
      <c r="Q50" s="487"/>
      <c r="R50" s="15"/>
      <c r="S50" s="15"/>
    </row>
    <row r="51" spans="1:26" x14ac:dyDescent="0.3">
      <c r="A51" s="35" t="s">
        <v>96</v>
      </c>
      <c r="B51" s="35">
        <v>2</v>
      </c>
      <c r="C51" s="22">
        <v>0.23082857142857144</v>
      </c>
      <c r="D51" s="22">
        <v>0.85239999999999994</v>
      </c>
      <c r="E51" s="16" t="s">
        <v>64</v>
      </c>
      <c r="F51" s="35" t="s">
        <v>64</v>
      </c>
      <c r="G51" s="22">
        <v>0.62157142857142855</v>
      </c>
      <c r="H51" s="23">
        <v>7.8799999999999953E-2</v>
      </c>
      <c r="I51" s="23">
        <v>6.3999999999999856E-3</v>
      </c>
      <c r="J51" s="2">
        <v>30.666666666666668</v>
      </c>
      <c r="K51" s="72">
        <v>3</v>
      </c>
    </row>
    <row r="52" spans="1:26" ht="15.35" customHeight="1" x14ac:dyDescent="0.3">
      <c r="A52" s="35" t="s">
        <v>96</v>
      </c>
      <c r="B52" s="35">
        <v>3</v>
      </c>
      <c r="C52" s="22">
        <v>0.24391428571428572</v>
      </c>
      <c r="D52" s="22">
        <v>0.91534285714285712</v>
      </c>
      <c r="E52" s="16" t="s">
        <v>64</v>
      </c>
      <c r="F52" s="35" t="s">
        <v>64</v>
      </c>
      <c r="G52" s="22">
        <v>0.67142857142857137</v>
      </c>
      <c r="H52" s="23">
        <v>7.7942857142857189E-2</v>
      </c>
      <c r="I52" s="23">
        <v>7.1428571428571426E-3</v>
      </c>
      <c r="J52" s="2">
        <v>31</v>
      </c>
      <c r="K52" s="72">
        <v>3</v>
      </c>
    </row>
    <row r="53" spans="1:26" x14ac:dyDescent="0.3">
      <c r="A53" s="93" t="s">
        <v>96</v>
      </c>
      <c r="B53" s="93">
        <v>4</v>
      </c>
      <c r="C53" s="22">
        <v>0.22402857142857141</v>
      </c>
      <c r="D53" s="22">
        <v>0.88842857142857135</v>
      </c>
      <c r="E53" s="16" t="s">
        <v>64</v>
      </c>
      <c r="F53" s="35" t="s">
        <v>64</v>
      </c>
      <c r="G53" s="22">
        <v>0.6644000000000001</v>
      </c>
      <c r="H53" s="22">
        <v>6.4285714285714279E-2</v>
      </c>
      <c r="I53" s="302">
        <v>4.685714285714287E-3</v>
      </c>
      <c r="J53" s="14">
        <v>27.333333333333332</v>
      </c>
      <c r="K53" s="73">
        <v>3</v>
      </c>
      <c r="L53" s="303" t="s">
        <v>144</v>
      </c>
      <c r="M53" s="304"/>
      <c r="N53" s="479" t="s">
        <v>281</v>
      </c>
      <c r="O53" s="479"/>
      <c r="P53" s="479"/>
      <c r="Q53" s="15"/>
    </row>
    <row r="54" spans="1:26" x14ac:dyDescent="0.3">
      <c r="A54" s="35" t="s">
        <v>96</v>
      </c>
      <c r="B54" s="35">
        <v>5</v>
      </c>
      <c r="C54" s="23">
        <v>0.24517142857142857</v>
      </c>
      <c r="D54" s="23">
        <v>0.81640000000000001</v>
      </c>
      <c r="E54" s="16" t="s">
        <v>64</v>
      </c>
      <c r="F54" s="35" t="s">
        <v>64</v>
      </c>
      <c r="G54" s="23">
        <v>0.57122857142857142</v>
      </c>
      <c r="H54" s="23">
        <v>7.0257142857142907E-2</v>
      </c>
      <c r="I54" s="23">
        <v>6.3428571428571397E-3</v>
      </c>
      <c r="J54" s="2">
        <v>30.666666666666668</v>
      </c>
      <c r="K54" s="72">
        <v>3</v>
      </c>
    </row>
    <row r="55" spans="1:26" ht="15.35" customHeight="1" x14ac:dyDescent="0.3">
      <c r="A55" s="35" t="s">
        <v>103</v>
      </c>
      <c r="B55" s="35">
        <v>1</v>
      </c>
      <c r="C55" s="23">
        <v>0.21942857142857147</v>
      </c>
      <c r="D55" s="23">
        <v>0.94331428571428577</v>
      </c>
      <c r="E55" s="16" t="s">
        <v>64</v>
      </c>
      <c r="F55" s="35" t="s">
        <v>141</v>
      </c>
      <c r="G55" s="23">
        <v>0.72388571428571435</v>
      </c>
      <c r="H55" s="23">
        <v>8.4142857142857116E-2</v>
      </c>
      <c r="I55" s="23">
        <v>1.4571428571428555E-2</v>
      </c>
    </row>
    <row r="56" spans="1:26" x14ac:dyDescent="0.3">
      <c r="A56" s="35" t="s">
        <v>103</v>
      </c>
      <c r="B56" s="35">
        <v>2</v>
      </c>
      <c r="C56" s="23">
        <v>0.2286857142857143</v>
      </c>
      <c r="D56" s="23">
        <v>0.89811428571428575</v>
      </c>
      <c r="E56" s="16" t="s">
        <v>64</v>
      </c>
      <c r="F56" s="35" t="s">
        <v>141</v>
      </c>
      <c r="G56" s="23">
        <v>0.66942857142857148</v>
      </c>
      <c r="H56" s="23">
        <v>7.6714285714285693E-2</v>
      </c>
      <c r="I56" s="23">
        <v>1.317142857142857E-2</v>
      </c>
    </row>
    <row r="57" spans="1:26" x14ac:dyDescent="0.3">
      <c r="A57" s="35" t="s">
        <v>103</v>
      </c>
      <c r="B57" s="35">
        <v>3</v>
      </c>
      <c r="C57" s="23">
        <v>0.23302857142857145</v>
      </c>
      <c r="D57" s="23">
        <v>0.94325714285714302</v>
      </c>
      <c r="E57" s="16" t="s">
        <v>64</v>
      </c>
      <c r="F57" s="35" t="s">
        <v>141</v>
      </c>
      <c r="G57" s="23">
        <v>0.71022857142857154</v>
      </c>
      <c r="H57" s="23">
        <v>7.9114285714285748E-2</v>
      </c>
      <c r="I57" s="23">
        <v>1.6285714285714292E-2</v>
      </c>
    </row>
    <row r="58" spans="1:26" ht="15.35" customHeight="1" x14ac:dyDescent="0.3">
      <c r="A58" s="35" t="s">
        <v>103</v>
      </c>
      <c r="B58" s="35">
        <v>4</v>
      </c>
      <c r="C58" s="23">
        <v>0.21951428571428572</v>
      </c>
      <c r="D58" s="23">
        <v>0.92751428571428574</v>
      </c>
      <c r="E58" s="16" t="s">
        <v>64</v>
      </c>
      <c r="F58" s="35" t="s">
        <v>141</v>
      </c>
      <c r="G58" s="23">
        <v>0.70800000000000007</v>
      </c>
      <c r="H58" s="23">
        <v>7.7314285714285766E-2</v>
      </c>
      <c r="I58" s="23">
        <v>1.3285714285714302E-2</v>
      </c>
    </row>
    <row r="59" spans="1:26" x14ac:dyDescent="0.3">
      <c r="A59" s="35" t="s">
        <v>103</v>
      </c>
      <c r="B59" s="35">
        <v>5</v>
      </c>
      <c r="C59" s="23">
        <v>0.23451428571428576</v>
      </c>
      <c r="D59" s="23">
        <v>0.96522857142857155</v>
      </c>
      <c r="E59" s="16" t="s">
        <v>64</v>
      </c>
      <c r="F59" s="35" t="s">
        <v>141</v>
      </c>
      <c r="G59" s="23">
        <v>0.73071428571428576</v>
      </c>
      <c r="H59" s="23">
        <v>7.4285714285714247E-2</v>
      </c>
      <c r="I59" s="23">
        <v>1.2542857142857144E-2</v>
      </c>
    </row>
    <row r="60" spans="1:26" x14ac:dyDescent="0.3">
      <c r="A60" s="35" t="s">
        <v>97</v>
      </c>
      <c r="B60" s="35">
        <v>1</v>
      </c>
      <c r="C60" s="23">
        <v>0.27471428571428574</v>
      </c>
      <c r="D60" s="23">
        <v>0.90239999999999998</v>
      </c>
      <c r="E60" s="16" t="s">
        <v>91</v>
      </c>
      <c r="F60" s="35" t="s">
        <v>64</v>
      </c>
      <c r="G60" s="23">
        <v>0.62768571428571429</v>
      </c>
      <c r="H60" s="23">
        <v>6.9942857142857112E-2</v>
      </c>
      <c r="I60" s="23">
        <v>5.2857142857142695E-3</v>
      </c>
      <c r="J60" s="2">
        <v>30</v>
      </c>
      <c r="K60" s="72">
        <v>3</v>
      </c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</row>
    <row r="61" spans="1:26" x14ac:dyDescent="0.3">
      <c r="A61" s="35" t="s">
        <v>97</v>
      </c>
      <c r="B61" s="35">
        <v>2</v>
      </c>
      <c r="C61" s="23">
        <v>0.27354285714285714</v>
      </c>
      <c r="D61" s="23">
        <v>0.99140000000000006</v>
      </c>
      <c r="E61" s="16" t="s">
        <v>91</v>
      </c>
      <c r="F61" s="35" t="s">
        <v>64</v>
      </c>
      <c r="G61" s="23">
        <v>0.71785714285714286</v>
      </c>
      <c r="H61" s="23">
        <v>7.3714285714285663E-2</v>
      </c>
      <c r="I61" s="23">
        <v>5.7714285714285602E-3</v>
      </c>
      <c r="J61" s="2">
        <v>29.333333333333332</v>
      </c>
      <c r="K61" s="72">
        <v>3</v>
      </c>
    </row>
    <row r="62" spans="1:26" x14ac:dyDescent="0.3">
      <c r="A62" s="35" t="s">
        <v>97</v>
      </c>
      <c r="B62" s="35">
        <v>3</v>
      </c>
      <c r="C62" s="23">
        <v>0.27294285714285715</v>
      </c>
      <c r="D62" s="23">
        <v>0.93971428571428561</v>
      </c>
      <c r="E62" s="16" t="s">
        <v>91</v>
      </c>
      <c r="F62" s="35" t="s">
        <v>64</v>
      </c>
      <c r="G62" s="23">
        <v>0.66677142857142846</v>
      </c>
      <c r="H62" s="23">
        <v>6.4371428571428579E-2</v>
      </c>
      <c r="I62" s="23">
        <v>5.3428571428571154E-3</v>
      </c>
      <c r="J62" s="2">
        <v>27.666666666666668</v>
      </c>
      <c r="K62" s="72">
        <v>3</v>
      </c>
    </row>
    <row r="63" spans="1:26" x14ac:dyDescent="0.3">
      <c r="A63" s="35" t="s">
        <v>97</v>
      </c>
      <c r="B63" s="35">
        <v>4</v>
      </c>
      <c r="C63" s="23">
        <v>0.27382857142857142</v>
      </c>
      <c r="D63" s="23">
        <v>0.92848571428571425</v>
      </c>
      <c r="E63" s="16" t="s">
        <v>91</v>
      </c>
      <c r="F63" s="35" t="s">
        <v>64</v>
      </c>
      <c r="G63" s="23">
        <v>0.65465714285714283</v>
      </c>
      <c r="H63" s="23">
        <v>6.3714285714285709E-2</v>
      </c>
      <c r="I63" s="23">
        <v>6.8571428571428325E-3</v>
      </c>
      <c r="J63" s="2">
        <v>31</v>
      </c>
      <c r="K63" s="72">
        <v>1</v>
      </c>
    </row>
    <row r="64" spans="1:26" x14ac:dyDescent="0.3">
      <c r="A64" s="35" t="s">
        <v>97</v>
      </c>
      <c r="B64" s="35">
        <v>5</v>
      </c>
      <c r="C64" s="23">
        <v>0.28097142857142859</v>
      </c>
      <c r="D64" s="23">
        <v>0.89368571428571431</v>
      </c>
      <c r="E64" s="16" t="s">
        <v>91</v>
      </c>
      <c r="F64" s="35" t="s">
        <v>64</v>
      </c>
      <c r="G64" s="23">
        <v>0.61271428571428566</v>
      </c>
      <c r="H64" s="23">
        <v>6.7542857142857141E-2</v>
      </c>
      <c r="I64" s="23">
        <v>5.4857142857142908E-3</v>
      </c>
      <c r="J64" s="2">
        <v>29.333333333333332</v>
      </c>
      <c r="K64" s="72">
        <v>3</v>
      </c>
    </row>
    <row r="65" spans="1:17" x14ac:dyDescent="0.3">
      <c r="A65" s="35" t="s">
        <v>104</v>
      </c>
      <c r="B65" s="35">
        <v>1</v>
      </c>
      <c r="C65" s="23">
        <v>0.28631428571428569</v>
      </c>
      <c r="D65" s="23">
        <v>0.94965714285714287</v>
      </c>
      <c r="E65" s="16" t="s">
        <v>91</v>
      </c>
      <c r="F65" s="35" t="s">
        <v>141</v>
      </c>
      <c r="G65" s="23">
        <v>0.66334285714285723</v>
      </c>
      <c r="H65" s="23">
        <v>8.2714285714285726E-2</v>
      </c>
      <c r="I65" s="23">
        <v>1.6771428571428545E-2</v>
      </c>
    </row>
    <row r="66" spans="1:17" x14ac:dyDescent="0.3">
      <c r="A66" s="35" t="s">
        <v>104</v>
      </c>
      <c r="B66" s="35">
        <v>2</v>
      </c>
      <c r="C66" s="23">
        <v>0.28314285714285714</v>
      </c>
      <c r="D66" s="23">
        <v>0.95771428571428563</v>
      </c>
      <c r="E66" s="16" t="s">
        <v>91</v>
      </c>
      <c r="F66" s="35" t="s">
        <v>141</v>
      </c>
      <c r="G66" s="23">
        <v>0.67457142857142849</v>
      </c>
      <c r="H66" s="23">
        <v>7.6714285714285735E-2</v>
      </c>
      <c r="I66" s="23">
        <v>1.3742857142857109E-2</v>
      </c>
    </row>
    <row r="67" spans="1:17" x14ac:dyDescent="0.3">
      <c r="A67" s="35" t="s">
        <v>104</v>
      </c>
      <c r="B67" s="35">
        <v>3</v>
      </c>
      <c r="C67" s="23">
        <v>0.27634285714285711</v>
      </c>
      <c r="D67" s="23">
        <v>0.96342857142857141</v>
      </c>
      <c r="E67" s="16" t="s">
        <v>91</v>
      </c>
      <c r="F67" s="35" t="s">
        <v>141</v>
      </c>
      <c r="G67" s="23">
        <v>0.6870857142857143</v>
      </c>
      <c r="H67" s="23">
        <v>7.3428571428571482E-2</v>
      </c>
      <c r="I67" s="23">
        <v>1.0800000000000004E-2</v>
      </c>
    </row>
    <row r="68" spans="1:17" x14ac:dyDescent="0.3">
      <c r="A68" s="35" t="s">
        <v>104</v>
      </c>
      <c r="B68" s="35">
        <v>4</v>
      </c>
      <c r="C68" s="23">
        <v>0.26928571428571429</v>
      </c>
      <c r="D68" s="23">
        <v>0.9373999999999999</v>
      </c>
      <c r="E68" s="16" t="s">
        <v>91</v>
      </c>
      <c r="F68" s="35" t="s">
        <v>141</v>
      </c>
      <c r="G68" s="23">
        <v>0.66811428571428577</v>
      </c>
      <c r="H68" s="23">
        <v>7.1485714285714319E-2</v>
      </c>
      <c r="I68" s="23">
        <v>1.2657142857142877E-2</v>
      </c>
    </row>
    <row r="69" spans="1:17" x14ac:dyDescent="0.3">
      <c r="A69" s="35" t="s">
        <v>104</v>
      </c>
      <c r="B69" s="35">
        <v>5</v>
      </c>
      <c r="C69" s="23">
        <v>0.27542857142857147</v>
      </c>
      <c r="D69" s="23">
        <v>0.98151428571428578</v>
      </c>
      <c r="E69" s="16" t="s">
        <v>91</v>
      </c>
      <c r="F69" s="35" t="s">
        <v>141</v>
      </c>
      <c r="G69" s="23">
        <v>0.70608571428571432</v>
      </c>
      <c r="H69" s="23">
        <v>7.6885714285714279E-2</v>
      </c>
      <c r="I69" s="23">
        <v>1.5942857142857137E-2</v>
      </c>
    </row>
    <row r="70" spans="1:17" x14ac:dyDescent="0.3">
      <c r="A70" s="35" t="s">
        <v>98</v>
      </c>
      <c r="B70" s="35">
        <v>1</v>
      </c>
      <c r="C70" s="23">
        <v>0.30291428571428564</v>
      </c>
      <c r="D70" s="23">
        <v>1.0078857142857145</v>
      </c>
      <c r="E70" s="16" t="s">
        <v>119</v>
      </c>
      <c r="F70" s="309" t="s">
        <v>141</v>
      </c>
      <c r="G70" s="23">
        <v>0.70497142857142869</v>
      </c>
      <c r="H70" s="310">
        <v>8.0514285714285733E-2</v>
      </c>
      <c r="I70" s="310">
        <v>1.7857142857142856E-2</v>
      </c>
      <c r="J70" s="311" t="s">
        <v>108</v>
      </c>
      <c r="K70" s="312">
        <v>0</v>
      </c>
      <c r="L70" s="313" t="s">
        <v>143</v>
      </c>
      <c r="M70" s="313"/>
      <c r="N70" s="314"/>
      <c r="O70" s="314"/>
      <c r="P70" s="314"/>
      <c r="Q70" s="314"/>
    </row>
    <row r="71" spans="1:17" x14ac:dyDescent="0.3">
      <c r="A71" s="35" t="s">
        <v>98</v>
      </c>
      <c r="B71" s="35">
        <v>2</v>
      </c>
      <c r="C71" s="23">
        <v>0.2906285714285714</v>
      </c>
      <c r="D71" s="23">
        <v>0.98634285714285719</v>
      </c>
      <c r="E71" s="16" t="s">
        <v>119</v>
      </c>
      <c r="F71" s="35" t="s">
        <v>64</v>
      </c>
      <c r="G71" s="23">
        <v>0.69571428571428584</v>
      </c>
      <c r="H71" s="23">
        <v>6.8628571428571455E-2</v>
      </c>
      <c r="I71" s="23">
        <v>5.6571428571429092E-3</v>
      </c>
      <c r="J71" s="2">
        <v>28.5</v>
      </c>
      <c r="K71" s="72">
        <v>2</v>
      </c>
    </row>
    <row r="72" spans="1:17" x14ac:dyDescent="0.3">
      <c r="A72" s="35" t="s">
        <v>98</v>
      </c>
      <c r="B72" s="35">
        <v>3</v>
      </c>
      <c r="C72" s="23">
        <v>0.2984857142857143</v>
      </c>
      <c r="D72" s="23">
        <v>1.0062</v>
      </c>
      <c r="E72" s="16" t="s">
        <v>119</v>
      </c>
      <c r="F72" s="35" t="s">
        <v>64</v>
      </c>
      <c r="G72" s="23">
        <v>0.70771428571428563</v>
      </c>
      <c r="H72" s="23">
        <v>6.8371428571428514E-2</v>
      </c>
      <c r="I72" s="23">
        <v>6.9714285714285651E-3</v>
      </c>
      <c r="J72" s="2">
        <v>29.5</v>
      </c>
      <c r="K72" s="72">
        <v>2</v>
      </c>
    </row>
    <row r="73" spans="1:17" x14ac:dyDescent="0.3">
      <c r="A73" s="35" t="s">
        <v>98</v>
      </c>
      <c r="B73" s="35">
        <v>4</v>
      </c>
      <c r="C73" s="23">
        <v>0.29705714285714285</v>
      </c>
      <c r="D73" s="23">
        <v>1.0130571428571429</v>
      </c>
      <c r="E73" s="16" t="s">
        <v>119</v>
      </c>
      <c r="F73" s="35" t="s">
        <v>64</v>
      </c>
      <c r="G73" s="23">
        <v>0.71599999999999997</v>
      </c>
      <c r="H73" s="23">
        <v>6.311428571428572E-2</v>
      </c>
      <c r="I73" s="23">
        <v>6.0285714285714673E-3</v>
      </c>
      <c r="J73" s="2">
        <v>26.333333333333332</v>
      </c>
      <c r="K73" s="72">
        <v>3</v>
      </c>
    </row>
    <row r="74" spans="1:17" x14ac:dyDescent="0.3">
      <c r="A74" s="35" t="s">
        <v>98</v>
      </c>
      <c r="B74" s="35">
        <v>5</v>
      </c>
      <c r="C74" s="23">
        <v>0.30268571428571428</v>
      </c>
      <c r="D74" s="23">
        <v>0.93977142857142859</v>
      </c>
      <c r="E74" s="16" t="s">
        <v>119</v>
      </c>
      <c r="F74" s="35" t="s">
        <v>64</v>
      </c>
      <c r="G74" s="23">
        <v>0.63708571428571437</v>
      </c>
      <c r="H74" s="23">
        <v>5.9514285714285665E-2</v>
      </c>
      <c r="I74" s="23">
        <v>5.3714285714285583E-3</v>
      </c>
      <c r="J74" s="2">
        <v>27.333333333333332</v>
      </c>
      <c r="K74" s="72">
        <v>3</v>
      </c>
    </row>
    <row r="75" spans="1:17" x14ac:dyDescent="0.3">
      <c r="A75" s="35" t="s">
        <v>105</v>
      </c>
      <c r="B75" s="35">
        <v>1</v>
      </c>
      <c r="C75" s="23">
        <v>0.30768571428571428</v>
      </c>
      <c r="D75" s="23">
        <v>0.9097142857142857</v>
      </c>
      <c r="E75" s="16" t="s">
        <v>119</v>
      </c>
      <c r="F75" s="35" t="s">
        <v>141</v>
      </c>
      <c r="G75" s="23">
        <v>0.60202857142857136</v>
      </c>
      <c r="H75" s="23">
        <v>8.7371428571428614E-2</v>
      </c>
      <c r="I75" s="23">
        <v>2.2342857142857123E-2</v>
      </c>
    </row>
    <row r="76" spans="1:17" x14ac:dyDescent="0.3">
      <c r="A76" s="35" t="s">
        <v>105</v>
      </c>
      <c r="B76" s="35">
        <v>2</v>
      </c>
      <c r="C76" s="23">
        <v>0.31331428571428571</v>
      </c>
      <c r="D76" s="23">
        <v>0.8888571428571429</v>
      </c>
      <c r="E76" s="16" t="s">
        <v>119</v>
      </c>
      <c r="F76" s="35" t="s">
        <v>141</v>
      </c>
      <c r="G76" s="23">
        <v>0.57554285714285713</v>
      </c>
      <c r="H76" s="23">
        <v>7.694285714285716E-2</v>
      </c>
      <c r="I76" s="23">
        <v>1.4314285714285689E-2</v>
      </c>
    </row>
    <row r="77" spans="1:17" x14ac:dyDescent="0.3">
      <c r="A77" s="35" t="s">
        <v>105</v>
      </c>
      <c r="B77" s="35">
        <v>3</v>
      </c>
      <c r="C77" s="23">
        <v>0.29582857142857139</v>
      </c>
      <c r="D77" s="23">
        <v>0.99451428571428568</v>
      </c>
      <c r="E77" s="16" t="s">
        <v>119</v>
      </c>
      <c r="F77" s="35" t="s">
        <v>141</v>
      </c>
      <c r="G77" s="23">
        <v>0.69868571428571435</v>
      </c>
      <c r="H77" s="23">
        <v>7.3857142857142927E-2</v>
      </c>
      <c r="I77" s="23">
        <v>1.2142857142857143E-2</v>
      </c>
    </row>
    <row r="78" spans="1:17" x14ac:dyDescent="0.3">
      <c r="A78" s="35" t="s">
        <v>105</v>
      </c>
      <c r="B78" s="35">
        <v>4</v>
      </c>
      <c r="C78" s="23">
        <v>0.29468571428571433</v>
      </c>
      <c r="D78" s="23">
        <v>0.97891428571428574</v>
      </c>
      <c r="E78" s="16" t="s">
        <v>119</v>
      </c>
      <c r="F78" s="35" t="s">
        <v>141</v>
      </c>
      <c r="G78" s="23">
        <v>0.68422857142857141</v>
      </c>
      <c r="H78" s="23">
        <v>7.2257142857142839E-2</v>
      </c>
      <c r="I78" s="23">
        <v>1.1085714285714273E-2</v>
      </c>
    </row>
    <row r="79" spans="1:17" x14ac:dyDescent="0.3">
      <c r="A79" s="35" t="s">
        <v>105</v>
      </c>
      <c r="B79" s="35">
        <v>5</v>
      </c>
      <c r="C79" s="23">
        <v>0.32040000000000002</v>
      </c>
      <c r="D79" s="23">
        <v>0.94537142857142853</v>
      </c>
      <c r="E79" s="16" t="s">
        <v>119</v>
      </c>
      <c r="F79" s="35" t="s">
        <v>141</v>
      </c>
      <c r="G79" s="23">
        <v>0.62497142857142851</v>
      </c>
      <c r="H79" s="23">
        <v>8.5000000000000006E-2</v>
      </c>
      <c r="I79" s="23">
        <v>1.4971428571428597E-2</v>
      </c>
    </row>
  </sheetData>
  <sortState xmlns:xlrd2="http://schemas.microsoft.com/office/spreadsheetml/2017/richdata2" ref="N29:Z35">
    <sortCondition ref="N29:N35"/>
  </sortState>
  <mergeCells count="28">
    <mergeCell ref="AI13:AJ13"/>
    <mergeCell ref="AL12:AM12"/>
    <mergeCell ref="AC12:AE12"/>
    <mergeCell ref="AF12:AH12"/>
    <mergeCell ref="AB12:AB13"/>
    <mergeCell ref="AI12:AK12"/>
    <mergeCell ref="AC13:AD13"/>
    <mergeCell ref="AF13:AG13"/>
    <mergeCell ref="Z26:Z28"/>
    <mergeCell ref="U13:U14"/>
    <mergeCell ref="N12:N14"/>
    <mergeCell ref="O12:U12"/>
    <mergeCell ref="O13:T13"/>
    <mergeCell ref="O14:P14"/>
    <mergeCell ref="X26:Y28"/>
    <mergeCell ref="O26:T27"/>
    <mergeCell ref="U26:W27"/>
    <mergeCell ref="Q28:R28"/>
    <mergeCell ref="S28:T28"/>
    <mergeCell ref="S14:T14"/>
    <mergeCell ref="C8:D8"/>
    <mergeCell ref="G8:I8"/>
    <mergeCell ref="Q14:R14"/>
    <mergeCell ref="O28:P28"/>
    <mergeCell ref="V12:Y12"/>
    <mergeCell ref="Y13:Y14"/>
    <mergeCell ref="V13:X13"/>
    <mergeCell ref="N26:N2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05"/>
  <sheetViews>
    <sheetView tabSelected="1" zoomScaleNormal="100" workbookViewId="0">
      <pane ySplit="4" topLeftCell="A5" activePane="bottomLeft" state="frozen"/>
      <selection pane="bottomLeft" activeCell="P29" sqref="P29"/>
    </sheetView>
  </sheetViews>
  <sheetFormatPr defaultRowHeight="15.35" x14ac:dyDescent="0.3"/>
  <cols>
    <col min="1" max="1" width="10.77734375" customWidth="1"/>
    <col min="4" max="4" width="5.77734375" customWidth="1"/>
    <col min="5" max="6" width="12.77734375" style="87" customWidth="1"/>
    <col min="7" max="7" width="8.88671875" style="110"/>
    <col min="8" max="8" width="8.88671875" style="87"/>
    <col min="11" max="11" width="8.88671875" style="95"/>
    <col min="12" max="13" width="8.88671875" style="95" customWidth="1"/>
    <col min="14" max="14" width="8.88671875" style="306"/>
    <col min="19" max="19" width="8.88671875" customWidth="1"/>
  </cols>
  <sheetData>
    <row r="1" spans="1:21" x14ac:dyDescent="0.3">
      <c r="A1" s="3" t="s">
        <v>183</v>
      </c>
      <c r="B1" s="3"/>
      <c r="C1" s="3"/>
      <c r="D1" s="3"/>
    </row>
    <row r="2" spans="1:21" ht="16" thickBot="1" x14ac:dyDescent="0.35"/>
    <row r="3" spans="1:21" ht="17.350000000000001" thickBot="1" x14ac:dyDescent="0.35">
      <c r="B3" s="52"/>
      <c r="C3" s="84"/>
      <c r="E3" s="111" t="s">
        <v>74</v>
      </c>
      <c r="F3" s="39" t="s">
        <v>74</v>
      </c>
      <c r="G3" s="112" t="s">
        <v>73</v>
      </c>
      <c r="H3" s="39" t="s">
        <v>58</v>
      </c>
      <c r="I3" s="113" t="s">
        <v>74</v>
      </c>
      <c r="J3" s="113" t="s">
        <v>201</v>
      </c>
      <c r="K3" s="40" t="s">
        <v>59</v>
      </c>
      <c r="L3" s="468" t="s">
        <v>182</v>
      </c>
      <c r="M3" s="468" t="s">
        <v>208</v>
      </c>
      <c r="N3" s="464" t="s">
        <v>198</v>
      </c>
    </row>
    <row r="4" spans="1:21" ht="16" thickBot="1" x14ac:dyDescent="0.35">
      <c r="A4" s="114" t="s">
        <v>176</v>
      </c>
      <c r="B4" s="115" t="s">
        <v>177</v>
      </c>
      <c r="C4" s="115" t="s">
        <v>178</v>
      </c>
      <c r="D4" s="315" t="s">
        <v>54</v>
      </c>
      <c r="E4" s="37" t="s">
        <v>179</v>
      </c>
      <c r="F4" s="61" t="s">
        <v>180</v>
      </c>
      <c r="G4" s="116" t="s">
        <v>55</v>
      </c>
      <c r="H4" s="61" t="s">
        <v>27</v>
      </c>
      <c r="I4" s="104" t="s">
        <v>26</v>
      </c>
      <c r="J4" s="104" t="s">
        <v>181</v>
      </c>
      <c r="K4" s="67" t="s">
        <v>172</v>
      </c>
      <c r="L4" s="469"/>
      <c r="M4" s="469"/>
      <c r="N4" s="465"/>
    </row>
    <row r="5" spans="1:21" x14ac:dyDescent="0.3">
      <c r="A5" s="473">
        <v>42571</v>
      </c>
      <c r="B5" s="475">
        <v>9</v>
      </c>
      <c r="C5" s="475" t="s">
        <v>67</v>
      </c>
      <c r="D5" s="113">
        <v>1</v>
      </c>
      <c r="E5" s="39">
        <v>27.5</v>
      </c>
      <c r="F5" s="39">
        <v>17.399999999999999</v>
      </c>
      <c r="G5" s="112">
        <v>395</v>
      </c>
      <c r="H5" s="39">
        <v>30.43</v>
      </c>
      <c r="I5" s="112">
        <f>ABS(E5-F5)</f>
        <v>10.100000000000001</v>
      </c>
      <c r="J5" s="112">
        <f>G5/H5</f>
        <v>12.980611238908972</v>
      </c>
      <c r="K5" s="40">
        <f t="shared" ref="K5:K36" si="0">(G5*8)/((PI()*(7.8/2)^2)*H5*I5)</f>
        <v>0.21517146150868172</v>
      </c>
      <c r="L5" s="472">
        <f>AVERAGE(K5:K9)</f>
        <v>0.21503250941432595</v>
      </c>
      <c r="M5" s="472">
        <f>AVERAGE(L5:L19)</f>
        <v>0.1849331943959196</v>
      </c>
      <c r="N5" s="461">
        <f>STDEV(L5:L19)/SQRT(3)</f>
        <v>2.0305452141269515E-2</v>
      </c>
      <c r="P5" s="361" t="s">
        <v>71</v>
      </c>
      <c r="Q5" s="362"/>
      <c r="R5" s="362"/>
      <c r="S5" s="362"/>
      <c r="T5" s="362"/>
      <c r="U5" s="363"/>
    </row>
    <row r="6" spans="1:21" x14ac:dyDescent="0.3">
      <c r="A6" s="474"/>
      <c r="B6" s="476"/>
      <c r="C6" s="476"/>
      <c r="D6" s="106">
        <v>2</v>
      </c>
      <c r="E6" s="74">
        <v>27.55</v>
      </c>
      <c r="F6" s="74">
        <v>17.45</v>
      </c>
      <c r="G6" s="117">
        <v>383</v>
      </c>
      <c r="H6" s="74">
        <v>29.43</v>
      </c>
      <c r="I6" s="117">
        <f t="shared" ref="I6:I109" si="1">ABS(E6-F6)</f>
        <v>10.100000000000001</v>
      </c>
      <c r="J6" s="117">
        <f t="shared" ref="J6:J69" si="2">G6/H6</f>
        <v>13.013931362555216</v>
      </c>
      <c r="K6" s="34">
        <f t="shared" si="0"/>
        <v>0.21572378832678421</v>
      </c>
      <c r="L6" s="470"/>
      <c r="M6" s="470"/>
      <c r="N6" s="462"/>
      <c r="P6" s="46" t="s">
        <v>172</v>
      </c>
      <c r="Q6" s="368" t="s">
        <v>62</v>
      </c>
      <c r="R6" s="369"/>
      <c r="S6" s="369"/>
      <c r="T6" s="370"/>
      <c r="U6" s="101" t="s">
        <v>59</v>
      </c>
    </row>
    <row r="7" spans="1:21" ht="16.7" x14ac:dyDescent="0.3">
      <c r="A7" s="474"/>
      <c r="B7" s="476"/>
      <c r="C7" s="476"/>
      <c r="D7" s="106">
        <v>3</v>
      </c>
      <c r="E7" s="74">
        <v>27.6</v>
      </c>
      <c r="F7" s="74">
        <v>17.5</v>
      </c>
      <c r="G7" s="117">
        <v>370</v>
      </c>
      <c r="H7" s="74">
        <v>28.45</v>
      </c>
      <c r="I7" s="117">
        <f t="shared" si="1"/>
        <v>10.100000000000001</v>
      </c>
      <c r="J7" s="117">
        <f t="shared" si="2"/>
        <v>13.005272407732866</v>
      </c>
      <c r="K7" s="34">
        <f t="shared" si="0"/>
        <v>0.21558025425662591</v>
      </c>
      <c r="L7" s="470"/>
      <c r="M7" s="470"/>
      <c r="N7" s="462"/>
      <c r="P7" s="46" t="s">
        <v>55</v>
      </c>
      <c r="Q7" s="368" t="s">
        <v>63</v>
      </c>
      <c r="R7" s="369"/>
      <c r="S7" s="369"/>
      <c r="T7" s="370"/>
      <c r="U7" s="101" t="s">
        <v>73</v>
      </c>
    </row>
    <row r="8" spans="1:21" x14ac:dyDescent="0.3">
      <c r="A8" s="474"/>
      <c r="B8" s="476"/>
      <c r="C8" s="476"/>
      <c r="D8" s="106">
        <v>4</v>
      </c>
      <c r="E8" s="74">
        <v>27.65</v>
      </c>
      <c r="F8" s="74">
        <v>17.55</v>
      </c>
      <c r="G8" s="117">
        <v>408</v>
      </c>
      <c r="H8" s="74">
        <v>31.38</v>
      </c>
      <c r="I8" s="117">
        <f t="shared" si="1"/>
        <v>10.099999999999998</v>
      </c>
      <c r="J8" s="117">
        <f t="shared" si="2"/>
        <v>13.001912045889101</v>
      </c>
      <c r="K8" s="34">
        <f t="shared" si="0"/>
        <v>0.21552455164325807</v>
      </c>
      <c r="L8" s="470"/>
      <c r="M8" s="470"/>
      <c r="N8" s="462"/>
      <c r="P8" s="46" t="s">
        <v>64</v>
      </c>
      <c r="Q8" s="368" t="s">
        <v>65</v>
      </c>
      <c r="R8" s="369"/>
      <c r="S8" s="369"/>
      <c r="T8" s="370"/>
      <c r="U8" s="101" t="s">
        <v>66</v>
      </c>
    </row>
    <row r="9" spans="1:21" ht="16.7" x14ac:dyDescent="0.3">
      <c r="A9" s="474"/>
      <c r="B9" s="476"/>
      <c r="C9" s="476"/>
      <c r="D9" s="106">
        <v>5</v>
      </c>
      <c r="E9" s="74">
        <v>28</v>
      </c>
      <c r="F9" s="74">
        <v>17.850000000000001</v>
      </c>
      <c r="G9" s="117">
        <v>420</v>
      </c>
      <c r="H9" s="74">
        <v>32.5</v>
      </c>
      <c r="I9" s="117">
        <f t="shared" si="1"/>
        <v>10.149999999999999</v>
      </c>
      <c r="J9" s="117">
        <f t="shared" si="2"/>
        <v>12.923076923076923</v>
      </c>
      <c r="K9" s="34">
        <f t="shared" si="0"/>
        <v>0.21316249133627999</v>
      </c>
      <c r="L9" s="470"/>
      <c r="M9" s="470"/>
      <c r="N9" s="462"/>
      <c r="P9" s="46" t="s">
        <v>67</v>
      </c>
      <c r="Q9" s="368" t="s">
        <v>68</v>
      </c>
      <c r="R9" s="369"/>
      <c r="S9" s="369"/>
      <c r="T9" s="370"/>
      <c r="U9" s="101" t="s">
        <v>75</v>
      </c>
    </row>
    <row r="10" spans="1:21" x14ac:dyDescent="0.3">
      <c r="A10" s="474">
        <v>42571</v>
      </c>
      <c r="B10" s="476"/>
      <c r="C10" s="476" t="s">
        <v>78</v>
      </c>
      <c r="D10" s="106">
        <v>1</v>
      </c>
      <c r="E10" s="74">
        <v>31.9</v>
      </c>
      <c r="F10" s="74">
        <v>20.7</v>
      </c>
      <c r="G10" s="117">
        <v>394</v>
      </c>
      <c r="H10" s="74">
        <v>30.4</v>
      </c>
      <c r="I10" s="117">
        <f t="shared" si="1"/>
        <v>11.2</v>
      </c>
      <c r="J10" s="117">
        <f t="shared" si="2"/>
        <v>12.960526315789474</v>
      </c>
      <c r="K10" s="34">
        <f t="shared" si="0"/>
        <v>0.19373831391288496</v>
      </c>
      <c r="L10" s="470">
        <f>AVERAGE(K10:K14)</f>
        <v>0.19349407662114906</v>
      </c>
      <c r="M10" s="470"/>
      <c r="N10" s="462"/>
      <c r="P10" s="46" t="s">
        <v>27</v>
      </c>
      <c r="Q10" s="368" t="s">
        <v>69</v>
      </c>
      <c r="R10" s="369"/>
      <c r="S10" s="369"/>
      <c r="T10" s="370"/>
      <c r="U10" s="101" t="s">
        <v>58</v>
      </c>
    </row>
    <row r="11" spans="1:21" ht="16" thickBot="1" x14ac:dyDescent="0.35">
      <c r="A11" s="474"/>
      <c r="B11" s="476"/>
      <c r="C11" s="476"/>
      <c r="D11" s="106">
        <v>2</v>
      </c>
      <c r="E11" s="74">
        <v>31.95</v>
      </c>
      <c r="F11" s="74">
        <v>20.8</v>
      </c>
      <c r="G11" s="117">
        <v>380</v>
      </c>
      <c r="H11" s="74">
        <v>29.47</v>
      </c>
      <c r="I11" s="117">
        <f t="shared" si="1"/>
        <v>11.149999999999999</v>
      </c>
      <c r="J11" s="117">
        <f t="shared" si="2"/>
        <v>12.894468951476078</v>
      </c>
      <c r="K11" s="34">
        <f t="shared" si="0"/>
        <v>0.19361521983565327</v>
      </c>
      <c r="L11" s="470"/>
      <c r="M11" s="470"/>
      <c r="N11" s="462"/>
      <c r="P11" s="31" t="s">
        <v>26</v>
      </c>
      <c r="Q11" s="371" t="s">
        <v>70</v>
      </c>
      <c r="R11" s="372"/>
      <c r="S11" s="372"/>
      <c r="T11" s="373"/>
      <c r="U11" s="102" t="s">
        <v>66</v>
      </c>
    </row>
    <row r="12" spans="1:21" ht="16" thickBot="1" x14ac:dyDescent="0.35">
      <c r="A12" s="474"/>
      <c r="B12" s="476"/>
      <c r="C12" s="476"/>
      <c r="D12" s="106">
        <v>3</v>
      </c>
      <c r="E12" s="74">
        <v>32</v>
      </c>
      <c r="F12" s="74">
        <v>20.9</v>
      </c>
      <c r="G12" s="117">
        <v>366</v>
      </c>
      <c r="H12" s="74">
        <v>28.46</v>
      </c>
      <c r="I12" s="117">
        <f t="shared" si="1"/>
        <v>11.100000000000001</v>
      </c>
      <c r="J12" s="117">
        <f t="shared" si="2"/>
        <v>12.860154602951511</v>
      </c>
      <c r="K12" s="34">
        <f t="shared" si="0"/>
        <v>0.19396979691982857</v>
      </c>
      <c r="L12" s="470"/>
      <c r="M12" s="470"/>
      <c r="N12" s="462"/>
      <c r="P12" s="100"/>
      <c r="Q12" s="100"/>
      <c r="R12" s="100"/>
      <c r="S12" s="100"/>
      <c r="T12" s="100"/>
      <c r="U12" s="100"/>
    </row>
    <row r="13" spans="1:21" x14ac:dyDescent="0.3">
      <c r="A13" s="474"/>
      <c r="B13" s="476"/>
      <c r="C13" s="476"/>
      <c r="D13" s="106">
        <v>4</v>
      </c>
      <c r="E13" s="74">
        <v>32.15</v>
      </c>
      <c r="F13" s="74">
        <v>21.05</v>
      </c>
      <c r="G13" s="117">
        <v>406</v>
      </c>
      <c r="H13" s="74">
        <v>31.7</v>
      </c>
      <c r="I13" s="117">
        <f t="shared" si="1"/>
        <v>11.099999999999998</v>
      </c>
      <c r="J13" s="117">
        <f t="shared" si="2"/>
        <v>12.807570977917981</v>
      </c>
      <c r="K13" s="34">
        <f t="shared" si="0"/>
        <v>0.19317667775571523</v>
      </c>
      <c r="L13" s="470"/>
      <c r="M13" s="470"/>
      <c r="N13" s="462"/>
      <c r="P13" s="352" t="s">
        <v>61</v>
      </c>
      <c r="Q13" s="353"/>
      <c r="R13" s="353"/>
      <c r="S13" s="353"/>
      <c r="T13" s="353"/>
      <c r="U13" s="354"/>
    </row>
    <row r="14" spans="1:21" ht="16.7" x14ac:dyDescent="0.3">
      <c r="A14" s="474"/>
      <c r="B14" s="476"/>
      <c r="C14" s="476"/>
      <c r="D14" s="106">
        <v>5</v>
      </c>
      <c r="E14" s="74">
        <v>32.4</v>
      </c>
      <c r="F14" s="74">
        <v>21.3</v>
      </c>
      <c r="G14" s="117">
        <v>419</v>
      </c>
      <c r="H14" s="74">
        <v>32.75</v>
      </c>
      <c r="I14" s="117">
        <f t="shared" si="1"/>
        <v>11.099999999999998</v>
      </c>
      <c r="J14" s="117">
        <f t="shared" si="2"/>
        <v>12.793893129770993</v>
      </c>
      <c r="K14" s="34">
        <f t="shared" si="0"/>
        <v>0.19297037468166334</v>
      </c>
      <c r="L14" s="470"/>
      <c r="M14" s="470"/>
      <c r="N14" s="462"/>
      <c r="P14" s="105" t="s">
        <v>76</v>
      </c>
      <c r="Q14" s="74">
        <f>PI()*(7.8/2)^2</f>
        <v>47.783624261100748</v>
      </c>
      <c r="R14" s="364" t="s">
        <v>200</v>
      </c>
      <c r="S14" s="364"/>
      <c r="T14" s="364"/>
      <c r="U14" s="365"/>
    </row>
    <row r="15" spans="1:21" ht="16" thickBot="1" x14ac:dyDescent="0.35">
      <c r="A15" s="474">
        <v>42572</v>
      </c>
      <c r="B15" s="476"/>
      <c r="C15" s="476" t="s">
        <v>79</v>
      </c>
      <c r="D15" s="106">
        <v>1</v>
      </c>
      <c r="E15" s="74">
        <v>29.95</v>
      </c>
      <c r="F15" s="74">
        <v>16.399999999999999</v>
      </c>
      <c r="G15" s="117">
        <v>372</v>
      </c>
      <c r="H15" s="74">
        <v>30.5</v>
      </c>
      <c r="I15" s="117">
        <f t="shared" si="1"/>
        <v>13.55</v>
      </c>
      <c r="J15" s="117">
        <f t="shared" si="2"/>
        <v>12.196721311475409</v>
      </c>
      <c r="K15" s="34">
        <f t="shared" si="0"/>
        <v>0.15070050427966267</v>
      </c>
      <c r="L15" s="470">
        <f>AVERAGE(K15:K19)</f>
        <v>0.14627299715228376</v>
      </c>
      <c r="M15" s="470"/>
      <c r="N15" s="462"/>
      <c r="P15" s="103" t="s">
        <v>53</v>
      </c>
      <c r="Q15" s="104">
        <v>8</v>
      </c>
      <c r="R15" s="366" t="s">
        <v>199</v>
      </c>
      <c r="S15" s="366"/>
      <c r="T15" s="366"/>
      <c r="U15" s="367"/>
    </row>
    <row r="16" spans="1:21" x14ac:dyDescent="0.3">
      <c r="A16" s="474"/>
      <c r="B16" s="476"/>
      <c r="C16" s="476"/>
      <c r="D16" s="106">
        <v>2</v>
      </c>
      <c r="E16" s="74">
        <v>30.3</v>
      </c>
      <c r="F16" s="74">
        <v>16.649999999999999</v>
      </c>
      <c r="G16" s="117">
        <v>395</v>
      </c>
      <c r="H16" s="74">
        <v>32.700000000000003</v>
      </c>
      <c r="I16" s="117">
        <f t="shared" si="1"/>
        <v>13.650000000000002</v>
      </c>
      <c r="J16" s="117">
        <f t="shared" si="2"/>
        <v>12.079510703363914</v>
      </c>
      <c r="K16" s="34">
        <f t="shared" si="0"/>
        <v>0.14815884776570834</v>
      </c>
      <c r="L16" s="470"/>
      <c r="M16" s="470"/>
      <c r="N16" s="462"/>
    </row>
    <row r="17" spans="1:19" x14ac:dyDescent="0.3">
      <c r="A17" s="474"/>
      <c r="B17" s="476"/>
      <c r="C17" s="476"/>
      <c r="D17" s="106">
        <v>3</v>
      </c>
      <c r="E17" s="74">
        <v>30.6</v>
      </c>
      <c r="F17" s="74">
        <v>16.7</v>
      </c>
      <c r="G17" s="117">
        <v>381</v>
      </c>
      <c r="H17" s="74">
        <v>31.49</v>
      </c>
      <c r="I17" s="117">
        <f t="shared" si="1"/>
        <v>13.900000000000002</v>
      </c>
      <c r="J17" s="117">
        <f t="shared" si="2"/>
        <v>12.0990790727215</v>
      </c>
      <c r="K17" s="34">
        <f t="shared" si="0"/>
        <v>0.14572981548741273</v>
      </c>
      <c r="L17" s="470"/>
      <c r="M17" s="470"/>
      <c r="N17" s="462"/>
    </row>
    <row r="18" spans="1:19" x14ac:dyDescent="0.3">
      <c r="A18" s="474"/>
      <c r="B18" s="476"/>
      <c r="C18" s="476"/>
      <c r="D18" s="106">
        <v>4</v>
      </c>
      <c r="E18" s="74">
        <v>30.75</v>
      </c>
      <c r="F18" s="74">
        <v>16.850000000000001</v>
      </c>
      <c r="G18" s="117">
        <v>354</v>
      </c>
      <c r="H18" s="74">
        <v>29.55</v>
      </c>
      <c r="I18" s="117">
        <f t="shared" si="1"/>
        <v>13.899999999999999</v>
      </c>
      <c r="J18" s="117">
        <f t="shared" si="2"/>
        <v>11.979695431472081</v>
      </c>
      <c r="K18" s="34">
        <f t="shared" si="0"/>
        <v>0.14429187497087229</v>
      </c>
      <c r="L18" s="470"/>
      <c r="M18" s="470"/>
      <c r="N18" s="462"/>
      <c r="P18" s="53" t="s">
        <v>207</v>
      </c>
      <c r="Q18" s="35"/>
      <c r="R18" s="35"/>
      <c r="S18" s="35"/>
    </row>
    <row r="19" spans="1:19" ht="16" thickBot="1" x14ac:dyDescent="0.35">
      <c r="A19" s="478"/>
      <c r="B19" s="477"/>
      <c r="C19" s="477"/>
      <c r="D19" s="104">
        <v>5</v>
      </c>
      <c r="E19" s="61">
        <v>31</v>
      </c>
      <c r="F19" s="61">
        <v>17.05</v>
      </c>
      <c r="G19" s="116">
        <v>338</v>
      </c>
      <c r="H19" s="61">
        <v>28.47</v>
      </c>
      <c r="I19" s="116">
        <f t="shared" si="1"/>
        <v>13.95</v>
      </c>
      <c r="J19" s="116">
        <f t="shared" si="2"/>
        <v>11.872146118721462</v>
      </c>
      <c r="K19" s="67">
        <f t="shared" si="0"/>
        <v>0.14248394325776281</v>
      </c>
      <c r="L19" s="471"/>
      <c r="M19" s="471"/>
      <c r="N19" s="463"/>
      <c r="P19" s="443" t="s">
        <v>44</v>
      </c>
      <c r="Q19" s="437" t="s">
        <v>83</v>
      </c>
      <c r="R19" s="438"/>
      <c r="S19" s="439"/>
    </row>
    <row r="20" spans="1:19" x14ac:dyDescent="0.3">
      <c r="A20" s="473">
        <v>42571</v>
      </c>
      <c r="B20" s="475" t="s">
        <v>116</v>
      </c>
      <c r="C20" s="475" t="s">
        <v>67</v>
      </c>
      <c r="D20" s="113">
        <v>1</v>
      </c>
      <c r="E20" s="39">
        <v>26.4</v>
      </c>
      <c r="F20" s="39">
        <v>15.7</v>
      </c>
      <c r="G20" s="112">
        <v>400</v>
      </c>
      <c r="H20" s="39">
        <v>30.48</v>
      </c>
      <c r="I20" s="112">
        <f t="shared" si="1"/>
        <v>10.7</v>
      </c>
      <c r="J20" s="112">
        <f t="shared" si="2"/>
        <v>13.123359580052494</v>
      </c>
      <c r="K20" s="40">
        <f t="shared" si="0"/>
        <v>0.20533933500589108</v>
      </c>
      <c r="L20" s="472">
        <f t="shared" ref="L20" si="3">AVERAGE(K20:K24)</f>
        <v>0.20338707737009737</v>
      </c>
      <c r="M20" s="472">
        <f t="shared" ref="M20" si="4">AVERAGE(L20:L34)</f>
        <v>0.16926962723609784</v>
      </c>
      <c r="N20" s="461">
        <f>STDEV(L20:L34)/SQRT(3)</f>
        <v>1.9141534652444888E-2</v>
      </c>
      <c r="P20" s="445"/>
      <c r="Q20" s="466" t="s">
        <v>140</v>
      </c>
      <c r="R20" s="467"/>
      <c r="S20" s="243" t="s">
        <v>127</v>
      </c>
    </row>
    <row r="21" spans="1:19" x14ac:dyDescent="0.3">
      <c r="A21" s="474"/>
      <c r="B21" s="476"/>
      <c r="C21" s="476"/>
      <c r="D21" s="106">
        <v>2</v>
      </c>
      <c r="E21" s="74">
        <v>26.5</v>
      </c>
      <c r="F21" s="74">
        <v>15.85</v>
      </c>
      <c r="G21" s="117">
        <v>415</v>
      </c>
      <c r="H21" s="74">
        <v>31.7</v>
      </c>
      <c r="I21" s="117">
        <f t="shared" si="1"/>
        <v>10.65</v>
      </c>
      <c r="J21" s="117">
        <f t="shared" si="2"/>
        <v>13.091482649842272</v>
      </c>
      <c r="K21" s="34">
        <f t="shared" si="0"/>
        <v>0.2058022540025676</v>
      </c>
      <c r="L21" s="470"/>
      <c r="M21" s="470"/>
      <c r="N21" s="462"/>
      <c r="P21" s="244" t="s">
        <v>47</v>
      </c>
      <c r="Q21" s="259">
        <v>0.1849331943959196</v>
      </c>
      <c r="R21" s="260">
        <v>2.0305452141269515E-2</v>
      </c>
      <c r="S21" s="278">
        <v>0.4126139566637288</v>
      </c>
    </row>
    <row r="22" spans="1:19" x14ac:dyDescent="0.3">
      <c r="A22" s="474"/>
      <c r="B22" s="476"/>
      <c r="C22" s="476"/>
      <c r="D22" s="106">
        <v>3</v>
      </c>
      <c r="E22" s="74">
        <v>26.5</v>
      </c>
      <c r="F22" s="74">
        <v>15.8</v>
      </c>
      <c r="G22" s="117">
        <v>425</v>
      </c>
      <c r="H22" s="74">
        <v>32.659999999999997</v>
      </c>
      <c r="I22" s="117">
        <f t="shared" si="1"/>
        <v>10.7</v>
      </c>
      <c r="J22" s="117">
        <f t="shared" si="2"/>
        <v>13.012859767299449</v>
      </c>
      <c r="K22" s="34">
        <f t="shared" si="0"/>
        <v>0.20361036020103437</v>
      </c>
      <c r="L22" s="470"/>
      <c r="M22" s="470"/>
      <c r="N22" s="462"/>
      <c r="P22" s="251" t="s">
        <v>116</v>
      </c>
      <c r="Q22" s="264">
        <v>0.16926962723609784</v>
      </c>
      <c r="R22" s="265">
        <v>1.9141534652444888E-2</v>
      </c>
      <c r="S22" s="279">
        <v>0.40342151230609891</v>
      </c>
    </row>
    <row r="23" spans="1:19" x14ac:dyDescent="0.3">
      <c r="A23" s="474"/>
      <c r="B23" s="476"/>
      <c r="C23" s="476"/>
      <c r="D23" s="106">
        <v>4</v>
      </c>
      <c r="E23" s="74">
        <v>26.6</v>
      </c>
      <c r="F23" s="74">
        <v>15.85</v>
      </c>
      <c r="G23" s="117">
        <v>382.5</v>
      </c>
      <c r="H23" s="74">
        <v>29.45</v>
      </c>
      <c r="I23" s="117">
        <f t="shared" si="1"/>
        <v>10.750000000000002</v>
      </c>
      <c r="J23" s="117">
        <f t="shared" si="2"/>
        <v>12.98811544991511</v>
      </c>
      <c r="K23" s="34">
        <f t="shared" si="0"/>
        <v>0.20227796526052502</v>
      </c>
      <c r="L23" s="470"/>
      <c r="M23" s="470"/>
      <c r="N23" s="462"/>
      <c r="P23" s="251" t="s">
        <v>117</v>
      </c>
      <c r="Q23" s="264">
        <v>0.16574004257671726</v>
      </c>
      <c r="R23" s="265">
        <v>2.7223510218890114E-2</v>
      </c>
      <c r="S23" s="279">
        <v>0.39422906794846913</v>
      </c>
    </row>
    <row r="24" spans="1:19" x14ac:dyDescent="0.3">
      <c r="A24" s="474"/>
      <c r="B24" s="476"/>
      <c r="C24" s="476"/>
      <c r="D24" s="106">
        <v>5</v>
      </c>
      <c r="E24" s="74">
        <v>26.85</v>
      </c>
      <c r="F24" s="74">
        <v>16</v>
      </c>
      <c r="G24" s="117">
        <v>370</v>
      </c>
      <c r="H24" s="74">
        <v>28.56</v>
      </c>
      <c r="I24" s="117">
        <f t="shared" si="1"/>
        <v>10.850000000000001</v>
      </c>
      <c r="J24" s="117">
        <f t="shared" si="2"/>
        <v>12.955182072829132</v>
      </c>
      <c r="K24" s="34">
        <f t="shared" si="0"/>
        <v>0.19990547238046891</v>
      </c>
      <c r="L24" s="470"/>
      <c r="M24" s="470"/>
      <c r="N24" s="462"/>
      <c r="P24" s="251" t="s">
        <v>118</v>
      </c>
      <c r="Q24" s="264">
        <v>0.17169056477359904</v>
      </c>
      <c r="R24" s="265">
        <v>1.5373056473797733E-2</v>
      </c>
      <c r="S24" s="279">
        <v>0.38503662359083929</v>
      </c>
    </row>
    <row r="25" spans="1:19" x14ac:dyDescent="0.3">
      <c r="A25" s="474">
        <v>42572</v>
      </c>
      <c r="B25" s="476"/>
      <c r="C25" s="476" t="s">
        <v>78</v>
      </c>
      <c r="D25" s="106">
        <v>1</v>
      </c>
      <c r="E25" s="74">
        <v>37</v>
      </c>
      <c r="F25" s="74">
        <v>22.85</v>
      </c>
      <c r="G25" s="117">
        <v>350</v>
      </c>
      <c r="H25" s="74">
        <v>30.33</v>
      </c>
      <c r="I25" s="117">
        <f t="shared" si="1"/>
        <v>14.149999999999999</v>
      </c>
      <c r="J25" s="117">
        <f t="shared" si="2"/>
        <v>11.539729640619848</v>
      </c>
      <c r="K25" s="34">
        <f t="shared" si="0"/>
        <v>0.13653691767773837</v>
      </c>
      <c r="L25" s="470">
        <f t="shared" ref="L25" si="5">AVERAGE(K25:K29)</f>
        <v>0.13717113010241505</v>
      </c>
      <c r="M25" s="470"/>
      <c r="N25" s="462"/>
      <c r="P25" s="251" t="s">
        <v>64</v>
      </c>
      <c r="Q25" s="264">
        <v>0.16628623012395369</v>
      </c>
      <c r="R25" s="265">
        <v>3.1779584274058539E-2</v>
      </c>
      <c r="S25" s="279">
        <v>0.37584417923320945</v>
      </c>
    </row>
    <row r="26" spans="1:19" x14ac:dyDescent="0.3">
      <c r="A26" s="474"/>
      <c r="B26" s="476"/>
      <c r="C26" s="476"/>
      <c r="D26" s="106">
        <v>2</v>
      </c>
      <c r="E26" s="74">
        <v>37.200000000000003</v>
      </c>
      <c r="F26" s="74">
        <v>23.05</v>
      </c>
      <c r="G26" s="117">
        <v>360</v>
      </c>
      <c r="H26" s="74">
        <v>31.48</v>
      </c>
      <c r="I26" s="117">
        <f t="shared" si="1"/>
        <v>14.150000000000002</v>
      </c>
      <c r="J26" s="117">
        <f t="shared" si="2"/>
        <v>11.435832274459974</v>
      </c>
      <c r="K26" s="34">
        <f t="shared" si="0"/>
        <v>0.13530761451621792</v>
      </c>
      <c r="L26" s="470"/>
      <c r="M26" s="470"/>
      <c r="N26" s="462"/>
      <c r="P26" s="251" t="s">
        <v>91</v>
      </c>
      <c r="Q26" s="264">
        <v>0.19817577542605788</v>
      </c>
      <c r="R26" s="265">
        <v>3.1744549176795957E-2</v>
      </c>
      <c r="S26" s="279">
        <v>0.36665173487557962</v>
      </c>
    </row>
    <row r="27" spans="1:19" x14ac:dyDescent="0.3">
      <c r="A27" s="474"/>
      <c r="B27" s="476"/>
      <c r="C27" s="476"/>
      <c r="D27" s="106">
        <v>3</v>
      </c>
      <c r="E27" s="74">
        <v>37.299999999999997</v>
      </c>
      <c r="F27" s="74">
        <v>23.4</v>
      </c>
      <c r="G27" s="117">
        <v>370</v>
      </c>
      <c r="H27" s="74">
        <v>32.450000000000003</v>
      </c>
      <c r="I27" s="117">
        <f t="shared" si="1"/>
        <v>13.899999999999999</v>
      </c>
      <c r="J27" s="117">
        <f t="shared" si="2"/>
        <v>11.402157164869028</v>
      </c>
      <c r="K27" s="34">
        <f t="shared" si="0"/>
        <v>0.13733559800771566</v>
      </c>
      <c r="L27" s="470"/>
      <c r="M27" s="470"/>
      <c r="N27" s="462"/>
      <c r="P27" s="267" t="s">
        <v>119</v>
      </c>
      <c r="Q27" s="274">
        <v>0.19601395531183421</v>
      </c>
      <c r="R27" s="275">
        <v>3.0926629018020312E-2</v>
      </c>
      <c r="S27" s="294">
        <v>0.35745929051794978</v>
      </c>
    </row>
    <row r="28" spans="1:19" x14ac:dyDescent="0.3">
      <c r="A28" s="474"/>
      <c r="B28" s="476"/>
      <c r="C28" s="476"/>
      <c r="D28" s="106">
        <v>4</v>
      </c>
      <c r="E28" s="74">
        <v>37.450000000000003</v>
      </c>
      <c r="F28" s="74">
        <v>23.75</v>
      </c>
      <c r="G28" s="117">
        <v>333</v>
      </c>
      <c r="H28" s="74">
        <v>29.36</v>
      </c>
      <c r="I28" s="117">
        <f t="shared" si="1"/>
        <v>13.700000000000003</v>
      </c>
      <c r="J28" s="117">
        <f t="shared" si="2"/>
        <v>11.341961852861036</v>
      </c>
      <c r="K28" s="34">
        <f t="shared" si="0"/>
        <v>0.13860487813856967</v>
      </c>
      <c r="L28" s="470"/>
      <c r="M28" s="470"/>
      <c r="N28" s="462"/>
    </row>
    <row r="29" spans="1:19" x14ac:dyDescent="0.3">
      <c r="A29" s="474"/>
      <c r="B29" s="476"/>
      <c r="C29" s="476"/>
      <c r="D29" s="106">
        <v>5</v>
      </c>
      <c r="E29" s="74">
        <v>37.85</v>
      </c>
      <c r="F29" s="74">
        <v>24.15</v>
      </c>
      <c r="G29" s="117">
        <v>322</v>
      </c>
      <c r="H29" s="74">
        <v>28.5</v>
      </c>
      <c r="I29" s="117">
        <f t="shared" si="1"/>
        <v>13.700000000000003</v>
      </c>
      <c r="J29" s="117">
        <f t="shared" si="2"/>
        <v>11.298245614035087</v>
      </c>
      <c r="K29" s="34">
        <f t="shared" si="0"/>
        <v>0.1380706421718336</v>
      </c>
      <c r="L29" s="470"/>
      <c r="M29" s="470"/>
      <c r="N29" s="462"/>
    </row>
    <row r="30" spans="1:19" x14ac:dyDescent="0.3">
      <c r="A30" s="474">
        <v>42572</v>
      </c>
      <c r="B30" s="476"/>
      <c r="C30" s="476" t="s">
        <v>79</v>
      </c>
      <c r="D30" s="106">
        <v>1</v>
      </c>
      <c r="E30" s="74">
        <v>28</v>
      </c>
      <c r="F30" s="74">
        <v>16.649999999999999</v>
      </c>
      <c r="G30" s="117">
        <v>347.5</v>
      </c>
      <c r="H30" s="74">
        <v>30.47</v>
      </c>
      <c r="I30" s="117">
        <f t="shared" si="1"/>
        <v>11.350000000000001</v>
      </c>
      <c r="J30" s="117">
        <f t="shared" si="2"/>
        <v>11.404660321627832</v>
      </c>
      <c r="K30" s="34">
        <f t="shared" si="0"/>
        <v>0.16822765588102648</v>
      </c>
      <c r="L30" s="470">
        <f t="shared" ref="L30" si="6">AVERAGE(K30:K34)</f>
        <v>0.16725067423578113</v>
      </c>
      <c r="M30" s="470"/>
      <c r="N30" s="462"/>
    </row>
    <row r="31" spans="1:19" x14ac:dyDescent="0.3">
      <c r="A31" s="474"/>
      <c r="B31" s="476"/>
      <c r="C31" s="476"/>
      <c r="D31" s="106">
        <v>2</v>
      </c>
      <c r="E31" s="74">
        <v>28.05</v>
      </c>
      <c r="F31" s="74">
        <v>16.8</v>
      </c>
      <c r="G31" s="117">
        <v>357.5</v>
      </c>
      <c r="H31" s="74">
        <v>31.45</v>
      </c>
      <c r="I31" s="117">
        <f t="shared" si="1"/>
        <v>11.25</v>
      </c>
      <c r="J31" s="117">
        <f t="shared" si="2"/>
        <v>11.367249602543721</v>
      </c>
      <c r="K31" s="34">
        <f t="shared" si="0"/>
        <v>0.16916627024716169</v>
      </c>
      <c r="L31" s="470"/>
      <c r="M31" s="470"/>
      <c r="N31" s="462"/>
    </row>
    <row r="32" spans="1:19" x14ac:dyDescent="0.3">
      <c r="A32" s="474"/>
      <c r="B32" s="476"/>
      <c r="C32" s="476"/>
      <c r="D32" s="106">
        <v>3</v>
      </c>
      <c r="E32" s="74">
        <v>28.7</v>
      </c>
      <c r="F32" s="74">
        <v>17.350000000000001</v>
      </c>
      <c r="G32" s="117">
        <v>356</v>
      </c>
      <c r="H32" s="74">
        <v>31.43</v>
      </c>
      <c r="I32" s="117">
        <f t="shared" si="1"/>
        <v>11.349999999999998</v>
      </c>
      <c r="J32" s="117">
        <f t="shared" si="2"/>
        <v>11.326757874642063</v>
      </c>
      <c r="K32" s="34">
        <f t="shared" si="0"/>
        <v>0.1670785338840339</v>
      </c>
      <c r="L32" s="470"/>
      <c r="M32" s="470"/>
      <c r="N32" s="462"/>
    </row>
    <row r="33" spans="1:14" x14ac:dyDescent="0.3">
      <c r="A33" s="474"/>
      <c r="B33" s="476"/>
      <c r="C33" s="476"/>
      <c r="D33" s="106">
        <v>4</v>
      </c>
      <c r="E33" s="74">
        <v>28.7</v>
      </c>
      <c r="F33" s="74">
        <v>17.399999999999999</v>
      </c>
      <c r="G33" s="117">
        <v>367</v>
      </c>
      <c r="H33" s="74">
        <v>32.65</v>
      </c>
      <c r="I33" s="117">
        <f t="shared" si="1"/>
        <v>11.3</v>
      </c>
      <c r="J33" s="117">
        <f t="shared" si="2"/>
        <v>11.240428790199081</v>
      </c>
      <c r="K33" s="34">
        <f t="shared" si="0"/>
        <v>0.16653876333642975</v>
      </c>
      <c r="L33" s="470"/>
      <c r="M33" s="470"/>
      <c r="N33" s="462"/>
    </row>
    <row r="34" spans="1:14" ht="16" thickBot="1" x14ac:dyDescent="0.35">
      <c r="A34" s="478"/>
      <c r="B34" s="477"/>
      <c r="C34" s="477"/>
      <c r="D34" s="104">
        <v>5</v>
      </c>
      <c r="E34" s="61">
        <v>28.95</v>
      </c>
      <c r="F34" s="61">
        <v>17.7</v>
      </c>
      <c r="G34" s="116">
        <v>327</v>
      </c>
      <c r="H34" s="61">
        <v>29.45</v>
      </c>
      <c r="I34" s="116">
        <f t="shared" si="1"/>
        <v>11.25</v>
      </c>
      <c r="J34" s="116">
        <f t="shared" si="2"/>
        <v>11.103565365025467</v>
      </c>
      <c r="K34" s="67">
        <f t="shared" si="0"/>
        <v>0.16524214783025379</v>
      </c>
      <c r="L34" s="471"/>
      <c r="M34" s="471"/>
      <c r="N34" s="463"/>
    </row>
    <row r="35" spans="1:14" x14ac:dyDescent="0.3">
      <c r="A35" s="473">
        <v>42572</v>
      </c>
      <c r="B35" s="475" t="s">
        <v>117</v>
      </c>
      <c r="C35" s="475" t="s">
        <v>67</v>
      </c>
      <c r="D35" s="113">
        <v>1</v>
      </c>
      <c r="E35" s="39">
        <v>36.9</v>
      </c>
      <c r="F35" s="39">
        <v>20.149999999999999</v>
      </c>
      <c r="G35" s="112">
        <v>343</v>
      </c>
      <c r="H35" s="39">
        <v>30.4</v>
      </c>
      <c r="I35" s="112">
        <f t="shared" si="1"/>
        <v>16.75</v>
      </c>
      <c r="J35" s="112">
        <f t="shared" si="2"/>
        <v>11.282894736842106</v>
      </c>
      <c r="K35" s="40">
        <f t="shared" si="0"/>
        <v>0.11277598404844895</v>
      </c>
      <c r="L35" s="472">
        <f t="shared" ref="L35" si="7">AVERAGE(K35:K39)</f>
        <v>0.11155940713749427</v>
      </c>
      <c r="M35" s="472">
        <f t="shared" ref="M35" si="8">AVERAGE(L35:L49)</f>
        <v>0.16574004257671726</v>
      </c>
      <c r="N35" s="461">
        <f>STDEV(L35:L49)/SQRT(3)</f>
        <v>2.7223510218890114E-2</v>
      </c>
    </row>
    <row r="36" spans="1:14" x14ac:dyDescent="0.3">
      <c r="A36" s="474"/>
      <c r="B36" s="476"/>
      <c r="C36" s="476"/>
      <c r="D36" s="106">
        <v>2</v>
      </c>
      <c r="E36" s="74">
        <v>37.15</v>
      </c>
      <c r="F36" s="74">
        <v>20.350000000000001</v>
      </c>
      <c r="G36" s="117">
        <v>371</v>
      </c>
      <c r="H36" s="74">
        <v>32.753999999999998</v>
      </c>
      <c r="I36" s="117">
        <f t="shared" si="1"/>
        <v>16.799999999999997</v>
      </c>
      <c r="J36" s="117">
        <f t="shared" si="2"/>
        <v>11.326860841423949</v>
      </c>
      <c r="K36" s="34">
        <f t="shared" si="0"/>
        <v>0.11287848800141806</v>
      </c>
      <c r="L36" s="470"/>
      <c r="M36" s="470"/>
      <c r="N36" s="462"/>
    </row>
    <row r="37" spans="1:14" x14ac:dyDescent="0.3">
      <c r="A37" s="474"/>
      <c r="B37" s="476"/>
      <c r="C37" s="476"/>
      <c r="D37" s="106">
        <v>3</v>
      </c>
      <c r="E37" s="74">
        <v>37.35</v>
      </c>
      <c r="F37" s="74">
        <v>20.5</v>
      </c>
      <c r="G37" s="117">
        <v>352</v>
      </c>
      <c r="H37" s="74">
        <v>31.38</v>
      </c>
      <c r="I37" s="117">
        <f t="shared" si="1"/>
        <v>16.850000000000001</v>
      </c>
      <c r="J37" s="117">
        <f t="shared" si="2"/>
        <v>11.217335882727852</v>
      </c>
      <c r="K37" s="34">
        <f t="shared" ref="K37:K68" si="9">(G37*8)/((PI()*(7.8/2)^2)*H37*I37)</f>
        <v>0.11145529848171741</v>
      </c>
      <c r="L37" s="470"/>
      <c r="M37" s="470"/>
      <c r="N37" s="462"/>
    </row>
    <row r="38" spans="1:14" x14ac:dyDescent="0.3">
      <c r="A38" s="474"/>
      <c r="B38" s="476"/>
      <c r="C38" s="476"/>
      <c r="D38" s="106">
        <v>4</v>
      </c>
      <c r="E38" s="74">
        <v>37.6</v>
      </c>
      <c r="F38" s="74">
        <v>20.8</v>
      </c>
      <c r="G38" s="117">
        <v>327.5</v>
      </c>
      <c r="H38" s="74">
        <v>29.5</v>
      </c>
      <c r="I38" s="117">
        <f t="shared" si="1"/>
        <v>16.8</v>
      </c>
      <c r="J38" s="117">
        <f t="shared" si="2"/>
        <v>11.101694915254237</v>
      </c>
      <c r="K38" s="34">
        <f t="shared" si="9"/>
        <v>0.11063458391790314</v>
      </c>
      <c r="L38" s="470"/>
      <c r="M38" s="470"/>
      <c r="N38" s="462"/>
    </row>
    <row r="39" spans="1:14" x14ac:dyDescent="0.3">
      <c r="A39" s="474"/>
      <c r="B39" s="476"/>
      <c r="C39" s="476"/>
      <c r="D39" s="106">
        <v>5</v>
      </c>
      <c r="E39" s="74">
        <v>37.9</v>
      </c>
      <c r="F39" s="74">
        <v>21.05</v>
      </c>
      <c r="G39" s="117">
        <v>317</v>
      </c>
      <c r="H39" s="74">
        <v>28.62</v>
      </c>
      <c r="I39" s="117">
        <f t="shared" si="1"/>
        <v>16.849999999999998</v>
      </c>
      <c r="J39" s="117">
        <f t="shared" si="2"/>
        <v>11.076170510132775</v>
      </c>
      <c r="K39" s="34">
        <f t="shared" si="9"/>
        <v>0.11005268123798367</v>
      </c>
      <c r="L39" s="470"/>
      <c r="M39" s="470"/>
      <c r="N39" s="462"/>
    </row>
    <row r="40" spans="1:14" x14ac:dyDescent="0.3">
      <c r="A40" s="474">
        <v>42573</v>
      </c>
      <c r="B40" s="476"/>
      <c r="C40" s="476" t="s">
        <v>78</v>
      </c>
      <c r="D40" s="106">
        <v>1</v>
      </c>
      <c r="E40" s="74">
        <v>29.9</v>
      </c>
      <c r="F40" s="74">
        <v>18.399999999999999</v>
      </c>
      <c r="G40" s="117">
        <v>388</v>
      </c>
      <c r="H40" s="74">
        <v>30.46</v>
      </c>
      <c r="I40" s="117">
        <f t="shared" si="1"/>
        <v>11.5</v>
      </c>
      <c r="J40" s="117">
        <f t="shared" si="2"/>
        <v>12.738017071569271</v>
      </c>
      <c r="K40" s="34">
        <f t="shared" si="9"/>
        <v>0.18544489674451692</v>
      </c>
      <c r="L40" s="470">
        <f t="shared" ref="L40" si="10">AVERAGE(K40:K44)</f>
        <v>0.18817175712954681</v>
      </c>
      <c r="M40" s="470"/>
      <c r="N40" s="462"/>
    </row>
    <row r="41" spans="1:14" x14ac:dyDescent="0.3">
      <c r="A41" s="474"/>
      <c r="B41" s="476"/>
      <c r="C41" s="476"/>
      <c r="D41" s="106">
        <v>2</v>
      </c>
      <c r="E41" s="74">
        <v>29.9</v>
      </c>
      <c r="F41" s="74">
        <v>18.55</v>
      </c>
      <c r="G41" s="117">
        <v>404</v>
      </c>
      <c r="H41" s="74">
        <v>31.55</v>
      </c>
      <c r="I41" s="117">
        <f t="shared" si="1"/>
        <v>11.349999999999998</v>
      </c>
      <c r="J41" s="117">
        <f t="shared" si="2"/>
        <v>12.805071315372425</v>
      </c>
      <c r="K41" s="34">
        <f t="shared" si="9"/>
        <v>0.18888481287682959</v>
      </c>
      <c r="L41" s="470"/>
      <c r="M41" s="470"/>
      <c r="N41" s="462"/>
    </row>
    <row r="42" spans="1:14" x14ac:dyDescent="0.3">
      <c r="A42" s="474"/>
      <c r="B42" s="476"/>
      <c r="C42" s="476"/>
      <c r="D42" s="106">
        <v>3</v>
      </c>
      <c r="E42" s="74">
        <v>30</v>
      </c>
      <c r="F42" s="74">
        <v>18.7</v>
      </c>
      <c r="G42" s="117">
        <v>430</v>
      </c>
      <c r="H42" s="74">
        <v>33.65</v>
      </c>
      <c r="I42" s="117">
        <f t="shared" si="1"/>
        <v>11.3</v>
      </c>
      <c r="J42" s="117">
        <f t="shared" si="2"/>
        <v>12.778603268945023</v>
      </c>
      <c r="K42" s="34">
        <f t="shared" si="9"/>
        <v>0.18932843446617942</v>
      </c>
      <c r="L42" s="470"/>
      <c r="M42" s="470"/>
      <c r="N42" s="462"/>
    </row>
    <row r="43" spans="1:14" x14ac:dyDescent="0.3">
      <c r="A43" s="474"/>
      <c r="B43" s="476"/>
      <c r="C43" s="476"/>
      <c r="D43" s="106">
        <v>4</v>
      </c>
      <c r="E43" s="74">
        <v>30.2</v>
      </c>
      <c r="F43" s="74">
        <v>18.899999999999999</v>
      </c>
      <c r="G43" s="117">
        <v>374</v>
      </c>
      <c r="H43" s="74">
        <v>29.42</v>
      </c>
      <c r="I43" s="117">
        <f t="shared" si="1"/>
        <v>11.3</v>
      </c>
      <c r="J43" s="117">
        <f t="shared" si="2"/>
        <v>12.712440516655336</v>
      </c>
      <c r="K43" s="34">
        <f t="shared" si="9"/>
        <v>0.18834816377091315</v>
      </c>
      <c r="L43" s="470"/>
      <c r="M43" s="470"/>
      <c r="N43" s="462"/>
    </row>
    <row r="44" spans="1:14" x14ac:dyDescent="0.3">
      <c r="A44" s="474"/>
      <c r="B44" s="476"/>
      <c r="C44" s="476"/>
      <c r="D44" s="106">
        <v>5</v>
      </c>
      <c r="E44" s="74">
        <v>30.3</v>
      </c>
      <c r="F44" s="74">
        <v>19</v>
      </c>
      <c r="G44" s="117">
        <v>362</v>
      </c>
      <c r="H44" s="74">
        <v>28.4</v>
      </c>
      <c r="I44" s="117">
        <f t="shared" si="1"/>
        <v>11.3</v>
      </c>
      <c r="J44" s="117">
        <f t="shared" si="2"/>
        <v>12.746478873239438</v>
      </c>
      <c r="K44" s="34">
        <f t="shared" si="9"/>
        <v>0.18885247778929501</v>
      </c>
      <c r="L44" s="470"/>
      <c r="M44" s="470"/>
      <c r="N44" s="462"/>
    </row>
    <row r="45" spans="1:14" x14ac:dyDescent="0.3">
      <c r="A45" s="474">
        <v>42573</v>
      </c>
      <c r="B45" s="476"/>
      <c r="C45" s="476" t="s">
        <v>79</v>
      </c>
      <c r="D45" s="106">
        <v>1</v>
      </c>
      <c r="E45" s="74">
        <v>30</v>
      </c>
      <c r="F45" s="74">
        <v>18.8</v>
      </c>
      <c r="G45" s="117">
        <v>398</v>
      </c>
      <c r="H45" s="74">
        <v>30.36</v>
      </c>
      <c r="I45" s="117">
        <f t="shared" si="1"/>
        <v>11.2</v>
      </c>
      <c r="J45" s="117">
        <f t="shared" si="2"/>
        <v>13.10935441370224</v>
      </c>
      <c r="K45" s="34">
        <f t="shared" si="9"/>
        <v>0.19596304646231494</v>
      </c>
      <c r="L45" s="470">
        <f t="shared" ref="L45" si="11">AVERAGE(K45:K49)</f>
        <v>0.19748896346311071</v>
      </c>
      <c r="M45" s="470"/>
      <c r="N45" s="462"/>
    </row>
    <row r="46" spans="1:14" x14ac:dyDescent="0.3">
      <c r="A46" s="474"/>
      <c r="B46" s="476"/>
      <c r="C46" s="476"/>
      <c r="D46" s="106">
        <v>2</v>
      </c>
      <c r="E46" s="74">
        <v>30.05</v>
      </c>
      <c r="F46" s="74">
        <v>18.899999999999999</v>
      </c>
      <c r="G46" s="117">
        <v>414</v>
      </c>
      <c r="H46" s="74">
        <v>31.51</v>
      </c>
      <c r="I46" s="117">
        <f t="shared" si="1"/>
        <v>11.150000000000002</v>
      </c>
      <c r="J46" s="117">
        <f t="shared" si="2"/>
        <v>13.13868613138686</v>
      </c>
      <c r="K46" s="34">
        <f t="shared" si="9"/>
        <v>0.19728223110645524</v>
      </c>
      <c r="L46" s="470"/>
      <c r="M46" s="470"/>
      <c r="N46" s="462"/>
    </row>
    <row r="47" spans="1:14" x14ac:dyDescent="0.3">
      <c r="A47" s="474"/>
      <c r="B47" s="476"/>
      <c r="C47" s="476"/>
      <c r="D47" s="106">
        <v>3</v>
      </c>
      <c r="E47" s="74">
        <v>30.1</v>
      </c>
      <c r="F47" s="74">
        <v>19</v>
      </c>
      <c r="G47" s="117">
        <v>427.5</v>
      </c>
      <c r="H47" s="74">
        <v>32.58</v>
      </c>
      <c r="I47" s="117">
        <f t="shared" si="1"/>
        <v>11.100000000000001</v>
      </c>
      <c r="J47" s="117">
        <f t="shared" si="2"/>
        <v>13.121546961325967</v>
      </c>
      <c r="K47" s="34">
        <f t="shared" si="9"/>
        <v>0.19791237958976413</v>
      </c>
      <c r="L47" s="470"/>
      <c r="M47" s="470"/>
      <c r="N47" s="462"/>
    </row>
    <row r="48" spans="1:14" x14ac:dyDescent="0.3">
      <c r="A48" s="474"/>
      <c r="B48" s="476"/>
      <c r="C48" s="476"/>
      <c r="D48" s="106">
        <v>4</v>
      </c>
      <c r="E48" s="74">
        <v>30.2</v>
      </c>
      <c r="F48" s="74">
        <v>19.149999999999999</v>
      </c>
      <c r="G48" s="117">
        <v>386</v>
      </c>
      <c r="H48" s="74">
        <v>29.53</v>
      </c>
      <c r="I48" s="117">
        <f t="shared" si="1"/>
        <v>11.05</v>
      </c>
      <c r="J48" s="117">
        <f t="shared" si="2"/>
        <v>13.071452759905181</v>
      </c>
      <c r="K48" s="34">
        <f t="shared" si="9"/>
        <v>0.19804892067375129</v>
      </c>
      <c r="L48" s="470"/>
      <c r="M48" s="470"/>
      <c r="N48" s="462"/>
    </row>
    <row r="49" spans="1:14" ht="16" thickBot="1" x14ac:dyDescent="0.35">
      <c r="A49" s="478"/>
      <c r="B49" s="477"/>
      <c r="C49" s="477"/>
      <c r="D49" s="104">
        <v>5</v>
      </c>
      <c r="E49" s="61">
        <v>30.3</v>
      </c>
      <c r="F49" s="61">
        <v>19.25</v>
      </c>
      <c r="G49" s="116">
        <v>372.5</v>
      </c>
      <c r="H49" s="61">
        <v>28.47</v>
      </c>
      <c r="I49" s="116">
        <f t="shared" si="1"/>
        <v>11.05</v>
      </c>
      <c r="J49" s="116">
        <f t="shared" si="2"/>
        <v>13.083948015454865</v>
      </c>
      <c r="K49" s="67">
        <f t="shared" si="9"/>
        <v>0.19823823948326791</v>
      </c>
      <c r="L49" s="471"/>
      <c r="M49" s="471"/>
      <c r="N49" s="463"/>
    </row>
    <row r="50" spans="1:14" x14ac:dyDescent="0.3">
      <c r="A50" s="473">
        <v>42577</v>
      </c>
      <c r="B50" s="475" t="s">
        <v>118</v>
      </c>
      <c r="C50" s="475" t="s">
        <v>67</v>
      </c>
      <c r="D50" s="113">
        <v>1</v>
      </c>
      <c r="E50" s="39">
        <v>30.15</v>
      </c>
      <c r="F50" s="39">
        <v>16.7</v>
      </c>
      <c r="G50" s="112">
        <v>372</v>
      </c>
      <c r="H50" s="39">
        <v>30.38</v>
      </c>
      <c r="I50" s="112">
        <f t="shared" si="1"/>
        <v>13.45</v>
      </c>
      <c r="J50" s="112">
        <f t="shared" si="2"/>
        <v>12.244897959183675</v>
      </c>
      <c r="K50" s="40">
        <f t="shared" si="9"/>
        <v>0.15242064189700621</v>
      </c>
      <c r="L50" s="472">
        <f t="shared" ref="L50" si="12">AVERAGE(K50:K54)</f>
        <v>0.14825247170041286</v>
      </c>
      <c r="M50" s="472">
        <f t="shared" ref="M50" si="13">AVERAGE(L50:L64)</f>
        <v>0.17169056477359904</v>
      </c>
      <c r="N50" s="461">
        <f>STDEV(L50:L64)/SQRT(3)</f>
        <v>1.5373056473797733E-2</v>
      </c>
    </row>
    <row r="51" spans="1:14" x14ac:dyDescent="0.3">
      <c r="A51" s="474"/>
      <c r="B51" s="476"/>
      <c r="C51" s="476"/>
      <c r="D51" s="106">
        <v>2</v>
      </c>
      <c r="E51" s="74">
        <v>30.9</v>
      </c>
      <c r="F51" s="74">
        <v>17.149999999999999</v>
      </c>
      <c r="G51" s="117">
        <v>384</v>
      </c>
      <c r="H51" s="74">
        <v>31.37</v>
      </c>
      <c r="I51" s="117">
        <f t="shared" si="1"/>
        <v>13.75</v>
      </c>
      <c r="J51" s="117">
        <f t="shared" si="2"/>
        <v>12.240994580809691</v>
      </c>
      <c r="K51" s="34">
        <f t="shared" si="9"/>
        <v>0.14904757269428703</v>
      </c>
      <c r="L51" s="470"/>
      <c r="M51" s="470"/>
      <c r="N51" s="462"/>
    </row>
    <row r="52" spans="1:14" x14ac:dyDescent="0.3">
      <c r="A52" s="474"/>
      <c r="B52" s="476"/>
      <c r="C52" s="476"/>
      <c r="D52" s="106">
        <v>3</v>
      </c>
      <c r="E52" s="74">
        <v>31</v>
      </c>
      <c r="F52" s="74">
        <v>17.2</v>
      </c>
      <c r="G52" s="117">
        <v>393</v>
      </c>
      <c r="H52" s="74">
        <v>32.26</v>
      </c>
      <c r="I52" s="117">
        <f t="shared" si="1"/>
        <v>13.8</v>
      </c>
      <c r="J52" s="117">
        <f t="shared" si="2"/>
        <v>12.18226906385617</v>
      </c>
      <c r="K52" s="34">
        <f t="shared" si="9"/>
        <v>0.14779508824958301</v>
      </c>
      <c r="L52" s="470"/>
      <c r="M52" s="470"/>
      <c r="N52" s="462"/>
    </row>
    <row r="53" spans="1:14" x14ac:dyDescent="0.3">
      <c r="A53" s="474"/>
      <c r="B53" s="476"/>
      <c r="C53" s="476"/>
      <c r="D53" s="106">
        <v>4</v>
      </c>
      <c r="E53" s="74">
        <v>31.4</v>
      </c>
      <c r="F53" s="74">
        <v>17.55</v>
      </c>
      <c r="G53" s="117">
        <v>356</v>
      </c>
      <c r="H53" s="74">
        <v>29.43</v>
      </c>
      <c r="I53" s="117">
        <f t="shared" si="1"/>
        <v>13.849999999999998</v>
      </c>
      <c r="J53" s="117">
        <f t="shared" si="2"/>
        <v>12.096500169894666</v>
      </c>
      <c r="K53" s="34">
        <f t="shared" si="9"/>
        <v>0.14622474164779017</v>
      </c>
      <c r="L53" s="470"/>
      <c r="M53" s="470"/>
      <c r="N53" s="462"/>
    </row>
    <row r="54" spans="1:14" x14ac:dyDescent="0.3">
      <c r="A54" s="474"/>
      <c r="B54" s="476"/>
      <c r="C54" s="476"/>
      <c r="D54" s="106">
        <v>5</v>
      </c>
      <c r="E54" s="74">
        <v>31.6</v>
      </c>
      <c r="F54" s="74">
        <v>17.75</v>
      </c>
      <c r="G54" s="117">
        <v>342</v>
      </c>
      <c r="H54" s="74">
        <v>28.36</v>
      </c>
      <c r="I54" s="117">
        <f t="shared" si="1"/>
        <v>13.850000000000001</v>
      </c>
      <c r="J54" s="117">
        <f t="shared" si="2"/>
        <v>12.059238363892806</v>
      </c>
      <c r="K54" s="34">
        <f t="shared" si="9"/>
        <v>0.14577431401339788</v>
      </c>
      <c r="L54" s="470"/>
      <c r="M54" s="470"/>
      <c r="N54" s="462"/>
    </row>
    <row r="55" spans="1:14" x14ac:dyDescent="0.3">
      <c r="A55" s="474">
        <v>42577</v>
      </c>
      <c r="B55" s="476"/>
      <c r="C55" s="476" t="s">
        <v>78</v>
      </c>
      <c r="D55" s="106">
        <v>1</v>
      </c>
      <c r="E55" s="74">
        <v>28.95</v>
      </c>
      <c r="F55" s="74">
        <v>18.8</v>
      </c>
      <c r="G55" s="117">
        <v>387</v>
      </c>
      <c r="H55" s="74">
        <v>31.38</v>
      </c>
      <c r="I55" s="117">
        <f t="shared" si="1"/>
        <v>10.149999999999999</v>
      </c>
      <c r="J55" s="117">
        <f t="shared" si="2"/>
        <v>12.332695984703633</v>
      </c>
      <c r="K55" s="34">
        <f t="shared" si="9"/>
        <v>0.20342432507678998</v>
      </c>
      <c r="L55" s="470">
        <f t="shared" ref="L55" si="14">AVERAGE(K55:K59)</f>
        <v>0.20064284782743447</v>
      </c>
      <c r="M55" s="470"/>
      <c r="N55" s="462"/>
    </row>
    <row r="56" spans="1:14" x14ac:dyDescent="0.3">
      <c r="A56" s="474"/>
      <c r="B56" s="476"/>
      <c r="C56" s="476"/>
      <c r="D56" s="106">
        <v>2</v>
      </c>
      <c r="E56" s="74">
        <v>29.05</v>
      </c>
      <c r="F56" s="74">
        <v>18.899999999999999</v>
      </c>
      <c r="G56" s="117">
        <v>395</v>
      </c>
      <c r="H56" s="74">
        <v>32.42</v>
      </c>
      <c r="I56" s="117">
        <f t="shared" si="1"/>
        <v>10.150000000000002</v>
      </c>
      <c r="J56" s="117">
        <f t="shared" si="2"/>
        <v>12.183837137569402</v>
      </c>
      <c r="K56" s="34">
        <f t="shared" si="9"/>
        <v>0.20096894058117365</v>
      </c>
      <c r="L56" s="470"/>
      <c r="M56" s="470"/>
      <c r="N56" s="462"/>
    </row>
    <row r="57" spans="1:14" x14ac:dyDescent="0.3">
      <c r="A57" s="474"/>
      <c r="B57" s="476"/>
      <c r="C57" s="476"/>
      <c r="D57" s="106">
        <v>3</v>
      </c>
      <c r="E57" s="74">
        <v>29.2</v>
      </c>
      <c r="F57" s="74">
        <v>19</v>
      </c>
      <c r="G57" s="117">
        <v>372</v>
      </c>
      <c r="H57" s="74">
        <v>30.5</v>
      </c>
      <c r="I57" s="117">
        <f t="shared" si="1"/>
        <v>10.199999999999999</v>
      </c>
      <c r="J57" s="117">
        <f t="shared" si="2"/>
        <v>12.196721311475409</v>
      </c>
      <c r="K57" s="34">
        <f t="shared" si="9"/>
        <v>0.20019527774406171</v>
      </c>
      <c r="L57" s="470"/>
      <c r="M57" s="470"/>
      <c r="N57" s="462"/>
    </row>
    <row r="58" spans="1:14" x14ac:dyDescent="0.3">
      <c r="A58" s="474"/>
      <c r="B58" s="476"/>
      <c r="C58" s="476"/>
      <c r="D58" s="106">
        <v>4</v>
      </c>
      <c r="E58" s="74">
        <v>29.45</v>
      </c>
      <c r="F58" s="74">
        <v>19.25</v>
      </c>
      <c r="G58" s="117">
        <v>356</v>
      </c>
      <c r="H58" s="74">
        <v>29.35</v>
      </c>
      <c r="I58" s="117">
        <f t="shared" si="1"/>
        <v>10.199999999999999</v>
      </c>
      <c r="J58" s="117">
        <f t="shared" si="2"/>
        <v>12.129471890971038</v>
      </c>
      <c r="K58" s="34">
        <f t="shared" si="9"/>
        <v>0.19909145516156709</v>
      </c>
      <c r="L58" s="470"/>
      <c r="M58" s="470"/>
      <c r="N58" s="462"/>
    </row>
    <row r="59" spans="1:14" x14ac:dyDescent="0.3">
      <c r="A59" s="474"/>
      <c r="B59" s="476"/>
      <c r="C59" s="476"/>
      <c r="D59" s="106">
        <v>5</v>
      </c>
      <c r="E59" s="74">
        <v>29.5</v>
      </c>
      <c r="F59" s="74">
        <v>19.3</v>
      </c>
      <c r="G59" s="117">
        <v>345</v>
      </c>
      <c r="H59" s="74">
        <v>28.38</v>
      </c>
      <c r="I59" s="117">
        <f t="shared" si="1"/>
        <v>10.199999999999999</v>
      </c>
      <c r="J59" s="117">
        <f t="shared" si="2"/>
        <v>12.156448202959831</v>
      </c>
      <c r="K59" s="34">
        <f t="shared" si="9"/>
        <v>0.19953424057357988</v>
      </c>
      <c r="L59" s="470"/>
      <c r="M59" s="470"/>
      <c r="N59" s="462"/>
    </row>
    <row r="60" spans="1:14" x14ac:dyDescent="0.3">
      <c r="A60" s="474">
        <v>42577</v>
      </c>
      <c r="B60" s="476"/>
      <c r="C60" s="476" t="s">
        <v>79</v>
      </c>
      <c r="D60" s="106">
        <v>1</v>
      </c>
      <c r="E60" s="74">
        <v>30.45</v>
      </c>
      <c r="F60" s="74">
        <v>18.2</v>
      </c>
      <c r="G60" s="117">
        <v>365</v>
      </c>
      <c r="H60" s="74">
        <v>30.43</v>
      </c>
      <c r="I60" s="117">
        <f t="shared" si="1"/>
        <v>12.25</v>
      </c>
      <c r="J60" s="117">
        <f t="shared" si="2"/>
        <v>11.994742030890569</v>
      </c>
      <c r="K60" s="34">
        <f t="shared" si="9"/>
        <v>0.1639327497497815</v>
      </c>
      <c r="L60" s="470">
        <f t="shared" ref="L60" si="15">AVERAGE(K60:K64)</f>
        <v>0.1661763747929498</v>
      </c>
      <c r="M60" s="470"/>
      <c r="N60" s="462"/>
    </row>
    <row r="61" spans="1:14" x14ac:dyDescent="0.3">
      <c r="A61" s="474"/>
      <c r="B61" s="476"/>
      <c r="C61" s="476"/>
      <c r="D61" s="106">
        <v>2</v>
      </c>
      <c r="E61" s="74">
        <v>30.6</v>
      </c>
      <c r="F61" s="74">
        <v>18.45</v>
      </c>
      <c r="G61" s="117">
        <v>380</v>
      </c>
      <c r="H61" s="74">
        <v>31.58</v>
      </c>
      <c r="I61" s="117">
        <f t="shared" si="1"/>
        <v>12.150000000000002</v>
      </c>
      <c r="J61" s="117">
        <f t="shared" si="2"/>
        <v>12.032932235592147</v>
      </c>
      <c r="K61" s="34">
        <f t="shared" si="9"/>
        <v>0.16580823382358273</v>
      </c>
      <c r="L61" s="470"/>
      <c r="M61" s="470"/>
      <c r="N61" s="462"/>
    </row>
    <row r="62" spans="1:14" x14ac:dyDescent="0.3">
      <c r="A62" s="474"/>
      <c r="B62" s="476"/>
      <c r="C62" s="476"/>
      <c r="D62" s="106">
        <v>3</v>
      </c>
      <c r="E62" s="74">
        <v>30.75</v>
      </c>
      <c r="F62" s="74">
        <v>18.7</v>
      </c>
      <c r="G62" s="117">
        <v>389</v>
      </c>
      <c r="H62" s="74">
        <v>32.33</v>
      </c>
      <c r="I62" s="117">
        <f t="shared" si="1"/>
        <v>12.05</v>
      </c>
      <c r="J62" s="117">
        <f t="shared" si="2"/>
        <v>12.032168264769565</v>
      </c>
      <c r="K62" s="34">
        <f t="shared" si="9"/>
        <v>0.16717362123752472</v>
      </c>
      <c r="L62" s="470"/>
      <c r="M62" s="470"/>
      <c r="N62" s="462"/>
    </row>
    <row r="63" spans="1:14" x14ac:dyDescent="0.3">
      <c r="A63" s="474"/>
      <c r="B63" s="476"/>
      <c r="C63" s="476"/>
      <c r="D63" s="106">
        <v>4</v>
      </c>
      <c r="E63" s="74">
        <v>31.05</v>
      </c>
      <c r="F63" s="74">
        <v>19</v>
      </c>
      <c r="G63" s="117">
        <v>353</v>
      </c>
      <c r="H63" s="74">
        <v>29.4</v>
      </c>
      <c r="I63" s="117">
        <f t="shared" si="1"/>
        <v>12.05</v>
      </c>
      <c r="J63" s="117">
        <f t="shared" si="2"/>
        <v>12.006802721088436</v>
      </c>
      <c r="K63" s="34">
        <f t="shared" si="9"/>
        <v>0.16682119516613667</v>
      </c>
      <c r="L63" s="470"/>
      <c r="M63" s="470"/>
      <c r="N63" s="462"/>
    </row>
    <row r="64" spans="1:14" ht="16" thickBot="1" x14ac:dyDescent="0.35">
      <c r="A64" s="478"/>
      <c r="B64" s="477"/>
      <c r="C64" s="477"/>
      <c r="D64" s="104">
        <v>5</v>
      </c>
      <c r="E64" s="61">
        <v>31.25</v>
      </c>
      <c r="F64" s="61">
        <v>19.25</v>
      </c>
      <c r="G64" s="116">
        <v>340</v>
      </c>
      <c r="H64" s="61">
        <v>28.38</v>
      </c>
      <c r="I64" s="116">
        <f t="shared" si="1"/>
        <v>12</v>
      </c>
      <c r="J64" s="116">
        <f t="shared" si="2"/>
        <v>11.980267794221284</v>
      </c>
      <c r="K64" s="67">
        <f t="shared" si="9"/>
        <v>0.16714607398772344</v>
      </c>
      <c r="L64" s="471"/>
      <c r="M64" s="471"/>
      <c r="N64" s="463"/>
    </row>
    <row r="65" spans="1:14" x14ac:dyDescent="0.3">
      <c r="A65" s="473">
        <v>42579</v>
      </c>
      <c r="B65" s="475" t="s">
        <v>64</v>
      </c>
      <c r="C65" s="475" t="s">
        <v>67</v>
      </c>
      <c r="D65" s="113">
        <v>1</v>
      </c>
      <c r="E65" s="39">
        <v>28.2</v>
      </c>
      <c r="F65" s="39">
        <v>17.2</v>
      </c>
      <c r="G65" s="112">
        <v>400</v>
      </c>
      <c r="H65" s="39">
        <v>30.4</v>
      </c>
      <c r="I65" s="112">
        <f t="shared" si="1"/>
        <v>11</v>
      </c>
      <c r="J65" s="112">
        <f t="shared" si="2"/>
        <v>13.157894736842106</v>
      </c>
      <c r="K65" s="40">
        <f t="shared" si="9"/>
        <v>0.20026480072213301</v>
      </c>
      <c r="L65" s="472">
        <f t="shared" ref="L65" si="16">AVERAGE(K65:K69)</f>
        <v>0.20151387609857366</v>
      </c>
      <c r="M65" s="472">
        <f t="shared" ref="M65" si="17">AVERAGE(L65:L79)</f>
        <v>0.16628623012395369</v>
      </c>
      <c r="N65" s="461">
        <f>STDEV(L65:L79)/SQRT(3)</f>
        <v>3.1779584274058539E-2</v>
      </c>
    </row>
    <row r="66" spans="1:14" x14ac:dyDescent="0.3">
      <c r="A66" s="474"/>
      <c r="B66" s="476"/>
      <c r="C66" s="476"/>
      <c r="D66" s="106">
        <v>2</v>
      </c>
      <c r="E66" s="74">
        <v>28.45</v>
      </c>
      <c r="F66" s="74">
        <v>17.45</v>
      </c>
      <c r="G66" s="117">
        <v>417</v>
      </c>
      <c r="H66" s="74">
        <v>31.53</v>
      </c>
      <c r="I66" s="117">
        <f t="shared" si="1"/>
        <v>11</v>
      </c>
      <c r="J66" s="117">
        <f t="shared" si="2"/>
        <v>13.225499524262606</v>
      </c>
      <c r="K66" s="34">
        <f t="shared" si="9"/>
        <v>0.20129375402746083</v>
      </c>
      <c r="L66" s="470"/>
      <c r="M66" s="470"/>
      <c r="N66" s="462"/>
    </row>
    <row r="67" spans="1:14" x14ac:dyDescent="0.3">
      <c r="A67" s="474"/>
      <c r="B67" s="476"/>
      <c r="C67" s="476"/>
      <c r="D67" s="106">
        <v>3</v>
      </c>
      <c r="E67" s="74">
        <v>28.6</v>
      </c>
      <c r="F67" s="74">
        <v>17.649999999999999</v>
      </c>
      <c r="G67" s="117">
        <v>427</v>
      </c>
      <c r="H67" s="74">
        <v>32.450000000000003</v>
      </c>
      <c r="I67" s="117">
        <f t="shared" si="1"/>
        <v>10.950000000000003</v>
      </c>
      <c r="J67" s="117">
        <f t="shared" si="2"/>
        <v>13.158705701078581</v>
      </c>
      <c r="K67" s="34">
        <f t="shared" si="9"/>
        <v>0.20119165120454019</v>
      </c>
      <c r="L67" s="470"/>
      <c r="M67" s="470"/>
      <c r="N67" s="462"/>
    </row>
    <row r="68" spans="1:14" x14ac:dyDescent="0.3">
      <c r="A68" s="474"/>
      <c r="B68" s="476"/>
      <c r="C68" s="476"/>
      <c r="D68" s="106">
        <v>4</v>
      </c>
      <c r="E68" s="74">
        <v>28.7</v>
      </c>
      <c r="F68" s="74">
        <v>17.8</v>
      </c>
      <c r="G68" s="117">
        <v>388</v>
      </c>
      <c r="H68" s="74">
        <v>29.43</v>
      </c>
      <c r="I68" s="117">
        <f t="shared" si="1"/>
        <v>10.899999999999999</v>
      </c>
      <c r="J68" s="117">
        <f t="shared" si="2"/>
        <v>13.183826027862725</v>
      </c>
      <c r="K68" s="34">
        <f t="shared" si="9"/>
        <v>0.20250039085323548</v>
      </c>
      <c r="L68" s="470"/>
      <c r="M68" s="470"/>
      <c r="N68" s="462"/>
    </row>
    <row r="69" spans="1:14" x14ac:dyDescent="0.3">
      <c r="A69" s="474"/>
      <c r="B69" s="476"/>
      <c r="C69" s="476"/>
      <c r="D69" s="106">
        <v>5</v>
      </c>
      <c r="E69" s="74">
        <v>28.85</v>
      </c>
      <c r="F69" s="74">
        <v>18</v>
      </c>
      <c r="G69" s="117">
        <v>372.5</v>
      </c>
      <c r="H69" s="74">
        <v>28.41</v>
      </c>
      <c r="I69" s="117">
        <f t="shared" si="1"/>
        <v>10.850000000000001</v>
      </c>
      <c r="J69" s="117">
        <f t="shared" si="2"/>
        <v>13.111580429426258</v>
      </c>
      <c r="K69" s="34">
        <f t="shared" ref="K69:K100" si="18">(G69*8)/((PI()*(7.8/2)^2)*H69*I69)</f>
        <v>0.20231878368549869</v>
      </c>
      <c r="L69" s="470"/>
      <c r="M69" s="470"/>
      <c r="N69" s="462"/>
    </row>
    <row r="70" spans="1:14" x14ac:dyDescent="0.3">
      <c r="A70" s="474">
        <v>42579</v>
      </c>
      <c r="B70" s="476"/>
      <c r="C70" s="476" t="s">
        <v>78</v>
      </c>
      <c r="D70" s="106">
        <v>1</v>
      </c>
      <c r="E70" s="74">
        <v>33.5</v>
      </c>
      <c r="F70" s="74">
        <v>23.15</v>
      </c>
      <c r="G70" s="117">
        <v>386</v>
      </c>
      <c r="H70" s="74">
        <v>31.67</v>
      </c>
      <c r="I70" s="117">
        <f t="shared" si="1"/>
        <v>10.350000000000001</v>
      </c>
      <c r="J70" s="117">
        <f t="shared" ref="J70:J109" si="19">G70/H70</f>
        <v>12.188190716766655</v>
      </c>
      <c r="K70" s="34">
        <f t="shared" si="18"/>
        <v>0.19715590619394577</v>
      </c>
      <c r="L70" s="470">
        <f t="shared" ref="L70" si="20">AVERAGE(K70:K74)</f>
        <v>0.19448818661501871</v>
      </c>
      <c r="M70" s="470"/>
      <c r="N70" s="462"/>
    </row>
    <row r="71" spans="1:14" x14ac:dyDescent="0.3">
      <c r="A71" s="474"/>
      <c r="B71" s="476"/>
      <c r="C71" s="476"/>
      <c r="D71" s="106">
        <v>2</v>
      </c>
      <c r="E71" s="74">
        <v>33.65</v>
      </c>
      <c r="F71" s="74">
        <v>23.3</v>
      </c>
      <c r="G71" s="117">
        <v>392.5</v>
      </c>
      <c r="H71" s="74">
        <v>32.5</v>
      </c>
      <c r="I71" s="117">
        <f t="shared" si="1"/>
        <v>10.349999999999998</v>
      </c>
      <c r="J71" s="117">
        <f t="shared" si="19"/>
        <v>12.076923076923077</v>
      </c>
      <c r="K71" s="34">
        <f t="shared" si="18"/>
        <v>0.19535604328785885</v>
      </c>
      <c r="L71" s="470"/>
      <c r="M71" s="470"/>
      <c r="N71" s="462"/>
    </row>
    <row r="72" spans="1:14" x14ac:dyDescent="0.3">
      <c r="A72" s="474"/>
      <c r="B72" s="476"/>
      <c r="C72" s="476"/>
      <c r="D72" s="106">
        <v>3</v>
      </c>
      <c r="E72" s="74">
        <v>34.049999999999997</v>
      </c>
      <c r="F72" s="74">
        <v>23.8</v>
      </c>
      <c r="G72" s="117">
        <v>336</v>
      </c>
      <c r="H72" s="74">
        <v>28.2</v>
      </c>
      <c r="I72" s="117">
        <f t="shared" si="1"/>
        <v>10.249999999999996</v>
      </c>
      <c r="J72" s="117">
        <f t="shared" si="19"/>
        <v>11.914893617021276</v>
      </c>
      <c r="K72" s="34">
        <f t="shared" si="18"/>
        <v>0.19461540032397268</v>
      </c>
      <c r="L72" s="470"/>
      <c r="M72" s="470"/>
      <c r="N72" s="462"/>
    </row>
    <row r="73" spans="1:14" x14ac:dyDescent="0.3">
      <c r="A73" s="474"/>
      <c r="B73" s="476"/>
      <c r="C73" s="476"/>
      <c r="D73" s="106">
        <v>4</v>
      </c>
      <c r="E73" s="74">
        <v>34.15</v>
      </c>
      <c r="F73" s="74">
        <v>23.95</v>
      </c>
      <c r="G73" s="117">
        <v>360</v>
      </c>
      <c r="H73" s="74">
        <v>30.42</v>
      </c>
      <c r="I73" s="117">
        <f t="shared" si="1"/>
        <v>10.199999999999999</v>
      </c>
      <c r="J73" s="117">
        <f t="shared" si="19"/>
        <v>11.834319526627219</v>
      </c>
      <c r="K73" s="34">
        <f t="shared" si="18"/>
        <v>0.19424686553394038</v>
      </c>
      <c r="L73" s="470"/>
      <c r="M73" s="470"/>
      <c r="N73" s="462"/>
    </row>
    <row r="74" spans="1:14" x14ac:dyDescent="0.3">
      <c r="A74" s="474"/>
      <c r="B74" s="476"/>
      <c r="C74" s="476"/>
      <c r="D74" s="106">
        <v>5</v>
      </c>
      <c r="E74" s="74">
        <v>35.049999999999997</v>
      </c>
      <c r="F74" s="74">
        <v>24.85</v>
      </c>
      <c r="G74" s="117">
        <v>342</v>
      </c>
      <c r="H74" s="74">
        <v>29.38</v>
      </c>
      <c r="I74" s="117">
        <f t="shared" si="1"/>
        <v>10.199999999999996</v>
      </c>
      <c r="J74" s="117">
        <f t="shared" si="19"/>
        <v>11.640571817562968</v>
      </c>
      <c r="K74" s="34">
        <f t="shared" si="18"/>
        <v>0.19106671773537592</v>
      </c>
      <c r="L74" s="470"/>
      <c r="M74" s="470"/>
      <c r="N74" s="462"/>
    </row>
    <row r="75" spans="1:14" x14ac:dyDescent="0.3">
      <c r="A75" s="474">
        <v>42579</v>
      </c>
      <c r="B75" s="476"/>
      <c r="C75" s="476" t="s">
        <v>79</v>
      </c>
      <c r="D75" s="106">
        <v>1</v>
      </c>
      <c r="E75" s="74">
        <v>38.15</v>
      </c>
      <c r="F75" s="74">
        <v>20.95</v>
      </c>
      <c r="G75" s="117">
        <v>322</v>
      </c>
      <c r="H75" s="74">
        <v>30.41</v>
      </c>
      <c r="I75" s="117">
        <f t="shared" si="1"/>
        <v>17.2</v>
      </c>
      <c r="J75" s="117">
        <f t="shared" si="19"/>
        <v>10.58862216376192</v>
      </c>
      <c r="K75" s="34">
        <f t="shared" si="18"/>
        <v>0.10306753866918095</v>
      </c>
      <c r="L75" s="470">
        <f t="shared" ref="L75" si="21">AVERAGE(K75:K79)</f>
        <v>0.10285662765826867</v>
      </c>
      <c r="M75" s="470"/>
      <c r="N75" s="462"/>
    </row>
    <row r="76" spans="1:14" x14ac:dyDescent="0.3">
      <c r="A76" s="474"/>
      <c r="B76" s="476"/>
      <c r="C76" s="476"/>
      <c r="D76" s="106">
        <v>2</v>
      </c>
      <c r="E76" s="74">
        <v>38.549999999999997</v>
      </c>
      <c r="F76" s="74">
        <v>21.35</v>
      </c>
      <c r="G76" s="117">
        <v>300</v>
      </c>
      <c r="H76" s="74">
        <v>28.35</v>
      </c>
      <c r="I76" s="117">
        <f t="shared" si="1"/>
        <v>17.199999999999996</v>
      </c>
      <c r="J76" s="117">
        <f t="shared" si="19"/>
        <v>10.582010582010582</v>
      </c>
      <c r="K76" s="34">
        <f t="shared" si="18"/>
        <v>0.10300318284957749</v>
      </c>
      <c r="L76" s="470"/>
      <c r="M76" s="470"/>
      <c r="N76" s="462"/>
    </row>
    <row r="77" spans="1:14" x14ac:dyDescent="0.3">
      <c r="A77" s="474"/>
      <c r="B77" s="476"/>
      <c r="C77" s="476"/>
      <c r="D77" s="106">
        <v>3</v>
      </c>
      <c r="E77" s="74">
        <v>38.799999999999997</v>
      </c>
      <c r="F77" s="74">
        <v>21.8</v>
      </c>
      <c r="G77" s="117">
        <v>341</v>
      </c>
      <c r="H77" s="74">
        <v>32.42</v>
      </c>
      <c r="I77" s="117">
        <f t="shared" si="1"/>
        <v>16.999999999999996</v>
      </c>
      <c r="J77" s="117">
        <f t="shared" si="19"/>
        <v>10.518198642813077</v>
      </c>
      <c r="K77" s="34">
        <f t="shared" si="18"/>
        <v>0.10358654485369018</v>
      </c>
      <c r="L77" s="470"/>
      <c r="M77" s="470"/>
      <c r="N77" s="462"/>
    </row>
    <row r="78" spans="1:14" x14ac:dyDescent="0.3">
      <c r="A78" s="474"/>
      <c r="B78" s="476"/>
      <c r="C78" s="476"/>
      <c r="D78" s="106">
        <v>4</v>
      </c>
      <c r="E78" s="74">
        <v>39.200000000000003</v>
      </c>
      <c r="F78" s="74">
        <v>22.15</v>
      </c>
      <c r="G78" s="117">
        <v>326</v>
      </c>
      <c r="H78" s="74">
        <v>31.43</v>
      </c>
      <c r="I78" s="117">
        <f t="shared" si="1"/>
        <v>17.050000000000004</v>
      </c>
      <c r="J78" s="117">
        <f t="shared" si="19"/>
        <v>10.372255806554248</v>
      </c>
      <c r="K78" s="34">
        <f t="shared" si="18"/>
        <v>0.10184969574356875</v>
      </c>
      <c r="L78" s="470"/>
      <c r="M78" s="470"/>
      <c r="N78" s="462"/>
    </row>
    <row r="79" spans="1:14" ht="16" thickBot="1" x14ac:dyDescent="0.35">
      <c r="A79" s="478"/>
      <c r="B79" s="477"/>
      <c r="C79" s="477"/>
      <c r="D79" s="104">
        <v>5</v>
      </c>
      <c r="E79" s="61">
        <v>39.6</v>
      </c>
      <c r="F79" s="61">
        <v>22.8</v>
      </c>
      <c r="G79" s="116">
        <v>303</v>
      </c>
      <c r="H79" s="61">
        <v>29.38</v>
      </c>
      <c r="I79" s="116">
        <f t="shared" si="1"/>
        <v>16.8</v>
      </c>
      <c r="J79" s="116">
        <f t="shared" si="19"/>
        <v>10.313138189244384</v>
      </c>
      <c r="K79" s="67">
        <f t="shared" si="18"/>
        <v>0.10277617617532592</v>
      </c>
      <c r="L79" s="471"/>
      <c r="M79" s="471"/>
      <c r="N79" s="463"/>
    </row>
    <row r="80" spans="1:14" x14ac:dyDescent="0.3">
      <c r="A80" s="473">
        <v>42579</v>
      </c>
      <c r="B80" s="475" t="s">
        <v>91</v>
      </c>
      <c r="C80" s="475" t="s">
        <v>67</v>
      </c>
      <c r="D80" s="113">
        <v>1</v>
      </c>
      <c r="E80" s="39">
        <v>38.299999999999997</v>
      </c>
      <c r="F80" s="39">
        <v>25.35</v>
      </c>
      <c r="G80" s="112">
        <v>322</v>
      </c>
      <c r="H80" s="39">
        <v>30.35</v>
      </c>
      <c r="I80" s="112">
        <f t="shared" si="1"/>
        <v>12.949999999999996</v>
      </c>
      <c r="J80" s="112">
        <f t="shared" si="19"/>
        <v>10.609555189456342</v>
      </c>
      <c r="K80" s="40">
        <f t="shared" si="18"/>
        <v>0.13716342092827549</v>
      </c>
      <c r="L80" s="472">
        <f t="shared" ref="L80" si="22">AVERAGE(K80:K84)</f>
        <v>0.13471934497601409</v>
      </c>
      <c r="M80" s="472">
        <f t="shared" ref="M80" si="23">AVERAGE(L80:L94)</f>
        <v>0.19817577542605788</v>
      </c>
      <c r="N80" s="461">
        <f>STDEV(L80:L94)/SQRT(3)</f>
        <v>3.1744549176795957E-2</v>
      </c>
    </row>
    <row r="81" spans="1:14" x14ac:dyDescent="0.3">
      <c r="A81" s="474"/>
      <c r="B81" s="476"/>
      <c r="C81" s="476"/>
      <c r="D81" s="106">
        <v>2</v>
      </c>
      <c r="E81" s="74">
        <v>38.5</v>
      </c>
      <c r="F81" s="74">
        <v>25.65</v>
      </c>
      <c r="G81" s="117">
        <v>308</v>
      </c>
      <c r="H81" s="74">
        <v>29.38</v>
      </c>
      <c r="I81" s="117">
        <f t="shared" si="1"/>
        <v>12.850000000000001</v>
      </c>
      <c r="J81" s="117">
        <f t="shared" si="19"/>
        <v>10.483321987746766</v>
      </c>
      <c r="K81" s="34">
        <f t="shared" si="18"/>
        <v>0.13658616070208587</v>
      </c>
      <c r="L81" s="470"/>
      <c r="M81" s="470"/>
      <c r="N81" s="462"/>
    </row>
    <row r="82" spans="1:14" x14ac:dyDescent="0.3">
      <c r="A82" s="474"/>
      <c r="B82" s="476"/>
      <c r="C82" s="476"/>
      <c r="D82" s="106">
        <v>3</v>
      </c>
      <c r="E82" s="74">
        <v>38.85</v>
      </c>
      <c r="F82" s="74">
        <v>25.95</v>
      </c>
      <c r="G82" s="117">
        <v>327</v>
      </c>
      <c r="H82" s="74">
        <v>31.48</v>
      </c>
      <c r="I82" s="117">
        <f t="shared" si="1"/>
        <v>12.900000000000002</v>
      </c>
      <c r="J82" s="117">
        <f t="shared" si="19"/>
        <v>10.387547649301144</v>
      </c>
      <c r="K82" s="34">
        <f t="shared" si="18"/>
        <v>0.13481375920483765</v>
      </c>
      <c r="L82" s="470"/>
      <c r="M82" s="470"/>
      <c r="N82" s="462"/>
    </row>
    <row r="83" spans="1:14" x14ac:dyDescent="0.3">
      <c r="A83" s="474"/>
      <c r="B83" s="476"/>
      <c r="C83" s="476"/>
      <c r="D83" s="106">
        <v>4</v>
      </c>
      <c r="E83" s="74">
        <v>39.549999999999997</v>
      </c>
      <c r="F83" s="74">
        <v>26.6</v>
      </c>
      <c r="G83" s="117">
        <v>336</v>
      </c>
      <c r="H83" s="74">
        <v>32.729999999999997</v>
      </c>
      <c r="I83" s="117">
        <f t="shared" si="1"/>
        <v>12.949999999999996</v>
      </c>
      <c r="J83" s="117">
        <f t="shared" si="19"/>
        <v>10.265811182401468</v>
      </c>
      <c r="K83" s="34">
        <f t="shared" si="18"/>
        <v>0.13271939824407325</v>
      </c>
      <c r="L83" s="470"/>
      <c r="M83" s="470"/>
      <c r="N83" s="462"/>
    </row>
    <row r="84" spans="1:14" x14ac:dyDescent="0.3">
      <c r="A84" s="474"/>
      <c r="B84" s="476"/>
      <c r="C84" s="476"/>
      <c r="D84" s="106">
        <v>5</v>
      </c>
      <c r="E84" s="74">
        <v>39.799999999999997</v>
      </c>
      <c r="F84" s="74">
        <v>26.95</v>
      </c>
      <c r="G84" s="117">
        <v>287.5</v>
      </c>
      <c r="H84" s="74">
        <v>28.31</v>
      </c>
      <c r="I84" s="117">
        <f t="shared" si="1"/>
        <v>12.849999999999998</v>
      </c>
      <c r="J84" s="117">
        <f t="shared" si="19"/>
        <v>10.1554221123278</v>
      </c>
      <c r="K84" s="34">
        <f t="shared" si="18"/>
        <v>0.13231398580079823</v>
      </c>
      <c r="L84" s="470"/>
      <c r="M84" s="470"/>
      <c r="N84" s="462"/>
    </row>
    <row r="85" spans="1:14" x14ac:dyDescent="0.3">
      <c r="A85" s="474">
        <v>42579</v>
      </c>
      <c r="B85" s="476"/>
      <c r="C85" s="476" t="s">
        <v>78</v>
      </c>
      <c r="D85" s="106">
        <v>1</v>
      </c>
      <c r="E85" s="74">
        <v>32.1</v>
      </c>
      <c r="F85" s="74">
        <v>23.4</v>
      </c>
      <c r="G85" s="117">
        <v>363</v>
      </c>
      <c r="H85" s="74">
        <v>30.33</v>
      </c>
      <c r="I85" s="117">
        <f t="shared" si="1"/>
        <v>8.7000000000000028</v>
      </c>
      <c r="J85" s="117">
        <f t="shared" si="19"/>
        <v>11.968348170128586</v>
      </c>
      <c r="K85" s="34">
        <f t="shared" si="18"/>
        <v>0.23031692965708339</v>
      </c>
      <c r="L85" s="470">
        <f t="shared" ref="L85" si="24">AVERAGE(K85:K89)</f>
        <v>0.23166759015723376</v>
      </c>
      <c r="M85" s="470"/>
      <c r="N85" s="462"/>
    </row>
    <row r="86" spans="1:14" x14ac:dyDescent="0.3">
      <c r="A86" s="474"/>
      <c r="B86" s="476"/>
      <c r="C86" s="476"/>
      <c r="D86" s="106">
        <v>2</v>
      </c>
      <c r="E86" s="74">
        <v>32.4</v>
      </c>
      <c r="F86" s="74">
        <v>23.85</v>
      </c>
      <c r="G86" s="117">
        <v>401</v>
      </c>
      <c r="H86" s="74">
        <v>33.729999999999997</v>
      </c>
      <c r="I86" s="117">
        <f t="shared" si="1"/>
        <v>8.5499999999999972</v>
      </c>
      <c r="J86" s="117">
        <f t="shared" si="19"/>
        <v>11.888526534242516</v>
      </c>
      <c r="K86" s="34">
        <f t="shared" si="18"/>
        <v>0.23279455439874275</v>
      </c>
      <c r="L86" s="470"/>
      <c r="M86" s="470"/>
      <c r="N86" s="462"/>
    </row>
    <row r="87" spans="1:14" x14ac:dyDescent="0.3">
      <c r="A87" s="474"/>
      <c r="B87" s="476"/>
      <c r="C87" s="476"/>
      <c r="D87" s="106">
        <v>3</v>
      </c>
      <c r="E87" s="74">
        <v>32.6</v>
      </c>
      <c r="F87" s="74">
        <v>24.15</v>
      </c>
      <c r="G87" s="117">
        <v>385</v>
      </c>
      <c r="H87" s="74">
        <v>32.56</v>
      </c>
      <c r="I87" s="117">
        <f t="shared" si="1"/>
        <v>8.4500000000000028</v>
      </c>
      <c r="J87" s="117">
        <f t="shared" si="19"/>
        <v>11.824324324324323</v>
      </c>
      <c r="K87" s="34">
        <f t="shared" si="18"/>
        <v>0.2342774695797861</v>
      </c>
      <c r="L87" s="470"/>
      <c r="M87" s="470"/>
      <c r="N87" s="462"/>
    </row>
    <row r="88" spans="1:14" x14ac:dyDescent="0.3">
      <c r="A88" s="474"/>
      <c r="B88" s="476"/>
      <c r="C88" s="476"/>
      <c r="D88" s="106">
        <v>4</v>
      </c>
      <c r="E88" s="74">
        <v>32.75</v>
      </c>
      <c r="F88" s="74">
        <v>24.25</v>
      </c>
      <c r="G88" s="117">
        <v>333</v>
      </c>
      <c r="H88" s="74">
        <v>28.33</v>
      </c>
      <c r="I88" s="117">
        <f t="shared" si="1"/>
        <v>8.5</v>
      </c>
      <c r="J88" s="117">
        <f t="shared" si="19"/>
        <v>11.754324038122133</v>
      </c>
      <c r="K88" s="34">
        <f t="shared" si="18"/>
        <v>0.23152059692877297</v>
      </c>
      <c r="L88" s="470"/>
      <c r="M88" s="470"/>
      <c r="N88" s="462"/>
    </row>
    <row r="89" spans="1:14" x14ac:dyDescent="0.3">
      <c r="A89" s="474"/>
      <c r="B89" s="476"/>
      <c r="C89" s="476"/>
      <c r="D89" s="106">
        <v>5</v>
      </c>
      <c r="E89" s="74">
        <v>33.4</v>
      </c>
      <c r="F89" s="74">
        <v>24.85</v>
      </c>
      <c r="G89" s="117">
        <v>344</v>
      </c>
      <c r="H89" s="74">
        <v>29.36</v>
      </c>
      <c r="I89" s="117">
        <f t="shared" si="1"/>
        <v>8.5499999999999972</v>
      </c>
      <c r="J89" s="117">
        <f t="shared" si="19"/>
        <v>11.716621253405995</v>
      </c>
      <c r="K89" s="34">
        <f t="shared" si="18"/>
        <v>0.22942840022178371</v>
      </c>
      <c r="L89" s="470"/>
      <c r="M89" s="470"/>
      <c r="N89" s="462"/>
    </row>
    <row r="90" spans="1:14" x14ac:dyDescent="0.3">
      <c r="A90" s="474">
        <v>42579</v>
      </c>
      <c r="B90" s="476"/>
      <c r="C90" s="476" t="s">
        <v>79</v>
      </c>
      <c r="D90" s="106">
        <v>1</v>
      </c>
      <c r="E90" s="74">
        <v>28.85</v>
      </c>
      <c r="F90" s="74">
        <v>19.45</v>
      </c>
      <c r="G90" s="117">
        <v>375</v>
      </c>
      <c r="H90" s="74">
        <v>29.43</v>
      </c>
      <c r="I90" s="117">
        <f t="shared" si="1"/>
        <v>9.4000000000000021</v>
      </c>
      <c r="J90" s="117">
        <f t="shared" si="19"/>
        <v>12.7420998980632</v>
      </c>
      <c r="K90" s="34">
        <f t="shared" si="18"/>
        <v>0.22694679414690713</v>
      </c>
      <c r="L90" s="470">
        <f t="shared" ref="L90" si="25">AVERAGE(K90:K94)</f>
        <v>0.22814039114492585</v>
      </c>
      <c r="M90" s="470"/>
      <c r="N90" s="462"/>
    </row>
    <row r="91" spans="1:14" x14ac:dyDescent="0.3">
      <c r="A91" s="474"/>
      <c r="B91" s="476"/>
      <c r="C91" s="476"/>
      <c r="D91" s="106">
        <v>2</v>
      </c>
      <c r="E91" s="74">
        <v>28.9</v>
      </c>
      <c r="F91" s="74">
        <v>19.55</v>
      </c>
      <c r="G91" s="117">
        <v>400</v>
      </c>
      <c r="H91" s="74">
        <v>31.36</v>
      </c>
      <c r="I91" s="117">
        <f t="shared" si="1"/>
        <v>9.3499999999999979</v>
      </c>
      <c r="J91" s="117">
        <f t="shared" si="19"/>
        <v>12.755102040816327</v>
      </c>
      <c r="K91" s="34">
        <f t="shared" si="18"/>
        <v>0.22839323011527782</v>
      </c>
      <c r="L91" s="470"/>
      <c r="M91" s="470"/>
      <c r="N91" s="462"/>
    </row>
    <row r="92" spans="1:14" x14ac:dyDescent="0.3">
      <c r="A92" s="474"/>
      <c r="B92" s="476"/>
      <c r="C92" s="476"/>
      <c r="D92" s="106">
        <v>3</v>
      </c>
      <c r="E92" s="74">
        <v>29.05</v>
      </c>
      <c r="F92" s="74">
        <v>19.75</v>
      </c>
      <c r="G92" s="117">
        <v>358</v>
      </c>
      <c r="H92" s="74">
        <v>28.31</v>
      </c>
      <c r="I92" s="117">
        <f t="shared" si="1"/>
        <v>9.3000000000000007</v>
      </c>
      <c r="J92" s="117">
        <f t="shared" si="19"/>
        <v>12.645708230307312</v>
      </c>
      <c r="K92" s="34">
        <f t="shared" si="18"/>
        <v>0.22765181070758744</v>
      </c>
      <c r="L92" s="470"/>
      <c r="M92" s="470"/>
      <c r="N92" s="462"/>
    </row>
    <row r="93" spans="1:14" x14ac:dyDescent="0.3">
      <c r="A93" s="474"/>
      <c r="B93" s="476"/>
      <c r="C93" s="476"/>
      <c r="D93" s="106">
        <v>4</v>
      </c>
      <c r="E93" s="74">
        <v>29.2</v>
      </c>
      <c r="F93" s="74">
        <v>19.95</v>
      </c>
      <c r="G93" s="117">
        <v>410</v>
      </c>
      <c r="H93" s="74">
        <v>32.380000000000003</v>
      </c>
      <c r="I93" s="117">
        <f t="shared" si="1"/>
        <v>9.25</v>
      </c>
      <c r="J93" s="117">
        <f t="shared" si="19"/>
        <v>12.662137121680049</v>
      </c>
      <c r="K93" s="34">
        <f t="shared" si="18"/>
        <v>0.22917971752839864</v>
      </c>
      <c r="L93" s="470"/>
      <c r="M93" s="470"/>
      <c r="N93" s="462"/>
    </row>
    <row r="94" spans="1:14" ht="16" thickBot="1" x14ac:dyDescent="0.35">
      <c r="A94" s="478"/>
      <c r="B94" s="477"/>
      <c r="C94" s="477"/>
      <c r="D94" s="104">
        <v>5</v>
      </c>
      <c r="E94" s="61">
        <v>29.25</v>
      </c>
      <c r="F94" s="61">
        <v>20</v>
      </c>
      <c r="G94" s="116">
        <v>375</v>
      </c>
      <c r="H94" s="61">
        <v>29.7</v>
      </c>
      <c r="I94" s="116">
        <f t="shared" si="1"/>
        <v>9.25</v>
      </c>
      <c r="J94" s="116">
        <f t="shared" si="19"/>
        <v>12.626262626262626</v>
      </c>
      <c r="K94" s="67">
        <f t="shared" si="18"/>
        <v>0.22853040322645812</v>
      </c>
      <c r="L94" s="471"/>
      <c r="M94" s="471"/>
      <c r="N94" s="463"/>
    </row>
    <row r="95" spans="1:14" x14ac:dyDescent="0.3">
      <c r="A95" s="473">
        <v>42580</v>
      </c>
      <c r="B95" s="475" t="s">
        <v>119</v>
      </c>
      <c r="C95" s="475" t="s">
        <v>67</v>
      </c>
      <c r="D95" s="113">
        <v>1</v>
      </c>
      <c r="E95" s="39">
        <v>36.700000000000003</v>
      </c>
      <c r="F95" s="39">
        <v>25.75</v>
      </c>
      <c r="G95" s="112">
        <v>308</v>
      </c>
      <c r="H95" s="39">
        <v>27.45</v>
      </c>
      <c r="I95" s="112">
        <f t="shared" si="1"/>
        <v>10.950000000000003</v>
      </c>
      <c r="J95" s="112">
        <f t="shared" si="19"/>
        <v>11.220400728597451</v>
      </c>
      <c r="K95" s="40">
        <f t="shared" si="18"/>
        <v>0.17155569864125084</v>
      </c>
      <c r="L95" s="472">
        <f t="shared" ref="L95" si="26">AVERAGE(K95:K99)</f>
        <v>0.17407817891538666</v>
      </c>
      <c r="M95" s="472">
        <f t="shared" ref="M95" si="27">AVERAGE(L95:L109)</f>
        <v>0.19601395531183421</v>
      </c>
      <c r="N95" s="461">
        <f>STDEV(L95:L109)/SQRT(3)</f>
        <v>3.0926629018020312E-2</v>
      </c>
    </row>
    <row r="96" spans="1:14" x14ac:dyDescent="0.3">
      <c r="A96" s="474"/>
      <c r="B96" s="476"/>
      <c r="C96" s="476"/>
      <c r="D96" s="106">
        <v>2</v>
      </c>
      <c r="E96" s="74">
        <v>36.9</v>
      </c>
      <c r="F96" s="74">
        <v>26.1</v>
      </c>
      <c r="G96" s="117">
        <v>388</v>
      </c>
      <c r="H96" s="74">
        <v>34.65</v>
      </c>
      <c r="I96" s="117">
        <f t="shared" si="1"/>
        <v>10.799999999999997</v>
      </c>
      <c r="J96" s="117">
        <f t="shared" si="19"/>
        <v>11.197691197691197</v>
      </c>
      <c r="K96" s="34">
        <f t="shared" si="18"/>
        <v>0.17358637400629809</v>
      </c>
      <c r="L96" s="470"/>
      <c r="M96" s="470"/>
      <c r="N96" s="462"/>
    </row>
    <row r="97" spans="1:14" x14ac:dyDescent="0.3">
      <c r="A97" s="474"/>
      <c r="B97" s="476"/>
      <c r="C97" s="476"/>
      <c r="D97" s="106">
        <v>3</v>
      </c>
      <c r="E97" s="74">
        <v>37.200000000000003</v>
      </c>
      <c r="F97" s="74">
        <v>26.45</v>
      </c>
      <c r="G97" s="117">
        <v>341</v>
      </c>
      <c r="H97" s="74">
        <v>30.55</v>
      </c>
      <c r="I97" s="117">
        <f t="shared" si="1"/>
        <v>10.750000000000004</v>
      </c>
      <c r="J97" s="117">
        <f t="shared" si="19"/>
        <v>11.162029459901801</v>
      </c>
      <c r="K97" s="34">
        <f t="shared" si="18"/>
        <v>0.17383835368831205</v>
      </c>
      <c r="L97" s="470"/>
      <c r="M97" s="470"/>
      <c r="N97" s="462"/>
    </row>
    <row r="98" spans="1:14" x14ac:dyDescent="0.3">
      <c r="A98" s="474"/>
      <c r="B98" s="476"/>
      <c r="C98" s="476"/>
      <c r="D98" s="106">
        <v>4</v>
      </c>
      <c r="E98" s="74">
        <v>37.5</v>
      </c>
      <c r="F98" s="74">
        <v>26.9</v>
      </c>
      <c r="G98" s="117">
        <v>359</v>
      </c>
      <c r="H98" s="74">
        <v>32.33</v>
      </c>
      <c r="I98" s="117">
        <f t="shared" si="1"/>
        <v>10.600000000000001</v>
      </c>
      <c r="J98" s="117">
        <f t="shared" si="19"/>
        <v>11.104237550262914</v>
      </c>
      <c r="K98" s="34">
        <f t="shared" si="18"/>
        <v>0.17538553785528205</v>
      </c>
      <c r="L98" s="470"/>
      <c r="M98" s="470"/>
      <c r="N98" s="462"/>
    </row>
    <row r="99" spans="1:14" x14ac:dyDescent="0.3">
      <c r="A99" s="474"/>
      <c r="B99" s="476"/>
      <c r="C99" s="476"/>
      <c r="D99" s="106">
        <v>5</v>
      </c>
      <c r="E99" s="74">
        <v>37.65</v>
      </c>
      <c r="F99" s="74">
        <v>27.1</v>
      </c>
      <c r="G99" s="117">
        <v>325</v>
      </c>
      <c r="H99" s="74">
        <v>29.3</v>
      </c>
      <c r="I99" s="117">
        <f t="shared" si="1"/>
        <v>10.549999999999997</v>
      </c>
      <c r="J99" s="117">
        <f t="shared" si="19"/>
        <v>11.092150170648464</v>
      </c>
      <c r="K99" s="34">
        <f t="shared" si="18"/>
        <v>0.17602493038579026</v>
      </c>
      <c r="L99" s="470"/>
      <c r="M99" s="470"/>
      <c r="N99" s="462"/>
    </row>
    <row r="100" spans="1:14" x14ac:dyDescent="0.3">
      <c r="A100" s="474">
        <v>42580</v>
      </c>
      <c r="B100" s="476"/>
      <c r="C100" s="476" t="s">
        <v>78</v>
      </c>
      <c r="D100" s="106">
        <v>1</v>
      </c>
      <c r="E100" s="74">
        <v>34.4</v>
      </c>
      <c r="F100" s="74">
        <v>21.8</v>
      </c>
      <c r="G100" s="117">
        <v>356</v>
      </c>
      <c r="H100" s="74">
        <v>30.36</v>
      </c>
      <c r="I100" s="117">
        <f t="shared" si="1"/>
        <v>12.599999999999998</v>
      </c>
      <c r="J100" s="117">
        <f t="shared" si="19"/>
        <v>11.725955204216074</v>
      </c>
      <c r="K100" s="34">
        <f t="shared" si="18"/>
        <v>0.15580758133017114</v>
      </c>
      <c r="L100" s="470">
        <f t="shared" ref="L100" si="28">AVERAGE(K100:K104)</f>
        <v>0.15689706106400406</v>
      </c>
      <c r="M100" s="470"/>
      <c r="N100" s="462"/>
    </row>
    <row r="101" spans="1:14" x14ac:dyDescent="0.3">
      <c r="A101" s="474"/>
      <c r="B101" s="476"/>
      <c r="C101" s="476"/>
      <c r="D101" s="106">
        <v>2</v>
      </c>
      <c r="E101" s="74">
        <v>35.1</v>
      </c>
      <c r="F101" s="74">
        <v>22.6</v>
      </c>
      <c r="G101" s="117">
        <v>345</v>
      </c>
      <c r="H101" s="74">
        <v>29.5</v>
      </c>
      <c r="I101" s="117">
        <f t="shared" si="1"/>
        <v>12.5</v>
      </c>
      <c r="J101" s="117">
        <f t="shared" si="19"/>
        <v>11.694915254237289</v>
      </c>
      <c r="K101" s="34">
        <f t="shared" ref="K101:K109" si="29">(G101*8)/((PI()*(7.8/2)^2)*H101*I101)</f>
        <v>0.15663830189634606</v>
      </c>
      <c r="L101" s="470"/>
      <c r="M101" s="470"/>
      <c r="N101" s="462"/>
    </row>
    <row r="102" spans="1:14" x14ac:dyDescent="0.3">
      <c r="A102" s="474"/>
      <c r="B102" s="476"/>
      <c r="C102" s="476"/>
      <c r="D102" s="106">
        <v>3</v>
      </c>
      <c r="E102" s="74">
        <v>35.450000000000003</v>
      </c>
      <c r="F102" s="74">
        <v>23</v>
      </c>
      <c r="G102" s="117">
        <v>376</v>
      </c>
      <c r="H102" s="74">
        <v>32.450000000000003</v>
      </c>
      <c r="I102" s="117">
        <f t="shared" si="1"/>
        <v>12.450000000000003</v>
      </c>
      <c r="J102" s="117">
        <f t="shared" si="19"/>
        <v>11.587057010785824</v>
      </c>
      <c r="K102" s="34">
        <f t="shared" si="29"/>
        <v>0.15581694766688914</v>
      </c>
      <c r="L102" s="470"/>
      <c r="M102" s="470"/>
      <c r="N102" s="462"/>
    </row>
    <row r="103" spans="1:14" x14ac:dyDescent="0.3">
      <c r="A103" s="474"/>
      <c r="B103" s="476"/>
      <c r="C103" s="476"/>
      <c r="D103" s="106">
        <v>4</v>
      </c>
      <c r="E103" s="74">
        <v>35.799999999999997</v>
      </c>
      <c r="F103" s="74">
        <v>23.55</v>
      </c>
      <c r="G103" s="117">
        <v>362.5</v>
      </c>
      <c r="H103" s="74">
        <v>31.37</v>
      </c>
      <c r="I103" s="117">
        <f t="shared" si="1"/>
        <v>12.249999999999996</v>
      </c>
      <c r="J103" s="117">
        <f t="shared" si="19"/>
        <v>11.555626394644564</v>
      </c>
      <c r="K103" s="34">
        <f t="shared" si="29"/>
        <v>0.15793133400256953</v>
      </c>
      <c r="L103" s="470"/>
      <c r="M103" s="470"/>
      <c r="N103" s="462"/>
    </row>
    <row r="104" spans="1:14" x14ac:dyDescent="0.3">
      <c r="A104" s="474"/>
      <c r="B104" s="476"/>
      <c r="C104" s="476"/>
      <c r="D104" s="106">
        <v>5</v>
      </c>
      <c r="E104" s="74">
        <v>36.15</v>
      </c>
      <c r="F104" s="74">
        <v>24</v>
      </c>
      <c r="G104" s="117">
        <v>337.5</v>
      </c>
      <c r="H104" s="74">
        <v>29.38</v>
      </c>
      <c r="I104" s="117">
        <f t="shared" si="1"/>
        <v>12.149999999999999</v>
      </c>
      <c r="J104" s="117">
        <f t="shared" si="19"/>
        <v>11.487406398910824</v>
      </c>
      <c r="K104" s="34">
        <f t="shared" si="29"/>
        <v>0.15829114042404435</v>
      </c>
      <c r="L104" s="470"/>
      <c r="M104" s="470"/>
      <c r="N104" s="462"/>
    </row>
    <row r="105" spans="1:14" x14ac:dyDescent="0.3">
      <c r="A105" s="474">
        <v>42580</v>
      </c>
      <c r="B105" s="476"/>
      <c r="C105" s="476" t="s">
        <v>79</v>
      </c>
      <c r="D105" s="106">
        <v>1</v>
      </c>
      <c r="E105" s="74">
        <v>33.65</v>
      </c>
      <c r="F105" s="74">
        <v>25.65</v>
      </c>
      <c r="G105" s="117">
        <v>367.5</v>
      </c>
      <c r="H105" s="74">
        <v>30.36</v>
      </c>
      <c r="I105" s="117">
        <f t="shared" si="1"/>
        <v>8</v>
      </c>
      <c r="J105" s="117">
        <f t="shared" si="19"/>
        <v>12.104743083003953</v>
      </c>
      <c r="K105" s="34">
        <f t="shared" si="29"/>
        <v>0.25332408895693725</v>
      </c>
      <c r="L105" s="470">
        <f t="shared" ref="L105" si="30">AVERAGE(K105:K109)</f>
        <v>0.25706662595611196</v>
      </c>
      <c r="M105" s="470"/>
      <c r="N105" s="462"/>
    </row>
    <row r="106" spans="1:14" x14ac:dyDescent="0.3">
      <c r="A106" s="474"/>
      <c r="B106" s="476"/>
      <c r="C106" s="476"/>
      <c r="D106" s="106">
        <v>2</v>
      </c>
      <c r="E106" s="74">
        <v>33.65</v>
      </c>
      <c r="F106" s="74">
        <v>25.7</v>
      </c>
      <c r="G106" s="117">
        <v>347</v>
      </c>
      <c r="H106" s="74">
        <v>28.52</v>
      </c>
      <c r="I106" s="117">
        <f t="shared" si="1"/>
        <v>7.9499999999999993</v>
      </c>
      <c r="J106" s="117">
        <f t="shared" si="19"/>
        <v>12.166900420757363</v>
      </c>
      <c r="K106" s="34">
        <f t="shared" si="29"/>
        <v>0.25622631176217514</v>
      </c>
      <c r="L106" s="470"/>
      <c r="M106" s="470"/>
      <c r="N106" s="462"/>
    </row>
    <row r="107" spans="1:14" x14ac:dyDescent="0.3">
      <c r="A107" s="474"/>
      <c r="B107" s="476"/>
      <c r="C107" s="476"/>
      <c r="D107" s="106">
        <v>3</v>
      </c>
      <c r="E107" s="74">
        <v>33.65</v>
      </c>
      <c r="F107" s="74">
        <v>25.75</v>
      </c>
      <c r="G107" s="117">
        <v>384</v>
      </c>
      <c r="H107" s="74">
        <v>31.53</v>
      </c>
      <c r="I107" s="117">
        <f t="shared" si="1"/>
        <v>7.8999999999999986</v>
      </c>
      <c r="J107" s="117">
        <f t="shared" si="19"/>
        <v>12.178877259752616</v>
      </c>
      <c r="K107" s="34">
        <f t="shared" si="29"/>
        <v>0.25810181738517884</v>
      </c>
      <c r="L107" s="470"/>
      <c r="M107" s="470"/>
      <c r="N107" s="462"/>
    </row>
    <row r="108" spans="1:14" x14ac:dyDescent="0.3">
      <c r="A108" s="474"/>
      <c r="B108" s="476"/>
      <c r="C108" s="476"/>
      <c r="D108" s="106">
        <v>4</v>
      </c>
      <c r="E108" s="74">
        <v>33.700000000000003</v>
      </c>
      <c r="F108" s="74">
        <v>25.8</v>
      </c>
      <c r="G108" s="117">
        <v>358</v>
      </c>
      <c r="H108" s="74">
        <v>29.43</v>
      </c>
      <c r="I108" s="117">
        <f t="shared" si="1"/>
        <v>7.9000000000000021</v>
      </c>
      <c r="J108" s="117">
        <f t="shared" si="19"/>
        <v>12.164458036017669</v>
      </c>
      <c r="K108" s="34">
        <f t="shared" si="29"/>
        <v>0.25779623684832809</v>
      </c>
      <c r="L108" s="470"/>
      <c r="M108" s="470"/>
      <c r="N108" s="462"/>
    </row>
    <row r="109" spans="1:14" ht="16" thickBot="1" x14ac:dyDescent="0.35">
      <c r="A109" s="478"/>
      <c r="B109" s="477"/>
      <c r="C109" s="477"/>
      <c r="D109" s="104">
        <v>5</v>
      </c>
      <c r="E109" s="61">
        <v>33.700000000000003</v>
      </c>
      <c r="F109" s="61">
        <v>25.85</v>
      </c>
      <c r="G109" s="116">
        <v>397</v>
      </c>
      <c r="H109" s="61">
        <v>32.58</v>
      </c>
      <c r="I109" s="116">
        <f t="shared" si="1"/>
        <v>7.8500000000000014</v>
      </c>
      <c r="J109" s="116">
        <f t="shared" si="19"/>
        <v>12.185389809699203</v>
      </c>
      <c r="K109" s="67">
        <f t="shared" si="29"/>
        <v>0.25988467482794014</v>
      </c>
      <c r="L109" s="471"/>
      <c r="M109" s="471"/>
      <c r="N109" s="463"/>
    </row>
    <row r="110" spans="1:14" x14ac:dyDescent="0.3">
      <c r="A110" s="4"/>
      <c r="B110" s="4"/>
      <c r="C110" s="4"/>
      <c r="D110" s="4"/>
      <c r="E110" s="28"/>
      <c r="F110" s="28"/>
      <c r="G110" s="119"/>
      <c r="H110" s="28"/>
      <c r="I110" s="119"/>
      <c r="J110" s="119"/>
      <c r="K110" s="42"/>
      <c r="L110" s="120"/>
      <c r="M110" s="42"/>
    </row>
    <row r="111" spans="1:14" x14ac:dyDescent="0.3">
      <c r="A111" s="4"/>
      <c r="B111" s="4"/>
      <c r="C111" s="4"/>
      <c r="D111" s="4"/>
      <c r="E111" s="28"/>
      <c r="F111" s="28"/>
      <c r="G111" s="119"/>
      <c r="H111" s="28"/>
      <c r="I111" s="119"/>
      <c r="J111" s="119"/>
      <c r="K111" s="42"/>
      <c r="L111" s="120"/>
      <c r="M111" s="42"/>
    </row>
    <row r="112" spans="1:14" x14ac:dyDescent="0.3">
      <c r="A112" s="4"/>
      <c r="B112" s="4"/>
      <c r="C112" s="4"/>
      <c r="D112" s="4"/>
      <c r="E112" s="28"/>
      <c r="F112" s="28"/>
      <c r="G112" s="119"/>
      <c r="H112" s="28"/>
      <c r="I112" s="119"/>
      <c r="J112" s="119"/>
      <c r="K112" s="42"/>
      <c r="L112" s="120"/>
      <c r="M112" s="42"/>
    </row>
    <row r="113" spans="1:13" x14ac:dyDescent="0.3">
      <c r="A113" s="4"/>
      <c r="B113" s="4"/>
      <c r="C113" s="4"/>
      <c r="D113" s="4"/>
      <c r="E113" s="28"/>
      <c r="F113" s="28"/>
      <c r="G113" s="119"/>
      <c r="H113" s="28"/>
      <c r="I113" s="119"/>
      <c r="J113" s="119"/>
      <c r="K113" s="42"/>
      <c r="L113" s="120"/>
      <c r="M113" s="42"/>
    </row>
    <row r="114" spans="1:13" x14ac:dyDescent="0.3">
      <c r="A114" s="4"/>
      <c r="B114" s="4"/>
      <c r="C114" s="4"/>
      <c r="D114" s="4"/>
      <c r="E114" s="28"/>
      <c r="F114" s="28"/>
      <c r="G114" s="119"/>
      <c r="H114" s="28"/>
      <c r="I114" s="119"/>
      <c r="J114" s="119"/>
      <c r="K114" s="42"/>
      <c r="L114" s="120"/>
      <c r="M114" s="42"/>
    </row>
    <row r="115" spans="1:13" x14ac:dyDescent="0.3">
      <c r="A115" s="4"/>
      <c r="B115" s="4"/>
      <c r="C115" s="4"/>
      <c r="D115" s="4"/>
      <c r="E115" s="28"/>
      <c r="F115" s="28"/>
      <c r="G115" s="119"/>
      <c r="H115" s="28"/>
      <c r="I115" s="119"/>
      <c r="J115" s="119"/>
      <c r="K115" s="42"/>
      <c r="L115" s="120"/>
      <c r="M115" s="42"/>
    </row>
    <row r="116" spans="1:13" x14ac:dyDescent="0.3">
      <c r="A116" s="4"/>
      <c r="B116" s="4"/>
      <c r="C116" s="4"/>
      <c r="D116" s="4"/>
      <c r="E116" s="28"/>
      <c r="F116" s="28"/>
      <c r="G116" s="119"/>
      <c r="H116" s="28"/>
      <c r="I116" s="119"/>
      <c r="J116" s="119"/>
      <c r="K116" s="42"/>
      <c r="L116" s="120"/>
      <c r="M116" s="42"/>
    </row>
    <row r="117" spans="1:13" x14ac:dyDescent="0.3">
      <c r="A117" s="4"/>
      <c r="B117" s="4"/>
      <c r="C117" s="4"/>
      <c r="D117" s="4"/>
      <c r="E117" s="28"/>
      <c r="F117" s="28"/>
      <c r="G117" s="119"/>
      <c r="H117" s="28"/>
      <c r="I117" s="119"/>
      <c r="J117" s="119"/>
      <c r="K117" s="42"/>
      <c r="L117" s="120"/>
      <c r="M117" s="42"/>
    </row>
    <row r="118" spans="1:13" x14ac:dyDescent="0.3">
      <c r="A118" s="4"/>
      <c r="B118" s="4"/>
      <c r="C118" s="4"/>
      <c r="D118" s="4"/>
      <c r="E118" s="28"/>
      <c r="F118" s="28"/>
      <c r="G118" s="119"/>
      <c r="H118" s="28"/>
      <c r="I118" s="119"/>
      <c r="J118" s="119"/>
      <c r="K118" s="42"/>
      <c r="L118" s="120"/>
      <c r="M118" s="42"/>
    </row>
    <row r="119" spans="1:13" x14ac:dyDescent="0.3">
      <c r="A119" s="4"/>
      <c r="B119" s="4"/>
      <c r="C119" s="4"/>
      <c r="D119" s="4"/>
      <c r="E119" s="28"/>
      <c r="F119" s="28"/>
      <c r="G119" s="119"/>
      <c r="H119" s="28"/>
      <c r="I119" s="119"/>
      <c r="J119" s="119"/>
      <c r="K119" s="42"/>
      <c r="L119" s="120"/>
      <c r="M119" s="42"/>
    </row>
    <row r="120" spans="1:13" x14ac:dyDescent="0.3">
      <c r="A120" s="4"/>
      <c r="B120" s="4"/>
      <c r="C120" s="4"/>
      <c r="D120" s="4"/>
      <c r="E120" s="28"/>
      <c r="F120" s="28"/>
      <c r="G120" s="119"/>
      <c r="H120" s="28"/>
      <c r="I120" s="119"/>
      <c r="J120" s="119"/>
      <c r="K120" s="42"/>
      <c r="L120" s="42"/>
      <c r="M120" s="42"/>
    </row>
    <row r="121" spans="1:13" x14ac:dyDescent="0.3">
      <c r="A121" s="4"/>
      <c r="B121" s="4"/>
      <c r="C121" s="4"/>
      <c r="D121" s="4"/>
      <c r="E121" s="28"/>
      <c r="F121" s="28"/>
      <c r="G121" s="119"/>
      <c r="H121" s="28"/>
      <c r="I121" s="119"/>
      <c r="J121" s="119"/>
      <c r="K121" s="42"/>
      <c r="L121" s="42"/>
      <c r="M121" s="42"/>
    </row>
    <row r="122" spans="1:13" x14ac:dyDescent="0.3">
      <c r="A122" s="4"/>
      <c r="B122" s="4"/>
      <c r="C122" s="4"/>
      <c r="D122" s="4"/>
      <c r="E122" s="28"/>
      <c r="F122" s="28"/>
      <c r="G122" s="119"/>
      <c r="H122" s="28"/>
      <c r="I122" s="119"/>
      <c r="J122" s="119"/>
      <c r="K122" s="42"/>
      <c r="L122" s="42"/>
      <c r="M122" s="42"/>
    </row>
    <row r="123" spans="1:13" x14ac:dyDescent="0.3">
      <c r="A123" s="4"/>
      <c r="B123" s="4"/>
      <c r="C123" s="4"/>
      <c r="D123" s="4"/>
      <c r="E123" s="28"/>
      <c r="F123" s="28"/>
      <c r="G123" s="119"/>
      <c r="H123" s="28"/>
      <c r="I123" s="119"/>
      <c r="J123" s="119"/>
      <c r="K123" s="42"/>
      <c r="L123" s="42"/>
      <c r="M123" s="42"/>
    </row>
    <row r="124" spans="1:13" x14ac:dyDescent="0.3">
      <c r="A124" s="4"/>
      <c r="B124" s="4"/>
      <c r="C124" s="4"/>
      <c r="D124" s="4"/>
      <c r="E124" s="28"/>
      <c r="F124" s="28"/>
      <c r="G124" s="119"/>
      <c r="H124" s="28"/>
      <c r="I124" s="119"/>
      <c r="J124" s="119"/>
      <c r="K124" s="42"/>
      <c r="L124" s="42"/>
      <c r="M124" s="42"/>
    </row>
    <row r="125" spans="1:13" x14ac:dyDescent="0.3">
      <c r="A125" s="4"/>
      <c r="B125" s="4"/>
      <c r="C125" s="4"/>
      <c r="D125" s="4"/>
      <c r="E125" s="28"/>
      <c r="F125" s="28"/>
      <c r="G125" s="119"/>
      <c r="H125" s="28"/>
      <c r="I125" s="119"/>
      <c r="J125" s="119"/>
      <c r="K125" s="42"/>
      <c r="L125" s="42"/>
      <c r="M125" s="42"/>
    </row>
    <row r="126" spans="1:13" x14ac:dyDescent="0.3">
      <c r="A126" s="4"/>
      <c r="B126" s="4"/>
      <c r="C126" s="4"/>
      <c r="D126" s="4"/>
      <c r="E126" s="28"/>
      <c r="F126" s="28"/>
      <c r="G126" s="119"/>
      <c r="H126" s="28"/>
      <c r="I126" s="119"/>
      <c r="J126" s="119"/>
      <c r="K126" s="42"/>
      <c r="L126" s="42"/>
      <c r="M126" s="42"/>
    </row>
    <row r="127" spans="1:13" x14ac:dyDescent="0.3">
      <c r="A127" s="4"/>
      <c r="B127" s="4"/>
      <c r="C127" s="4"/>
      <c r="D127" s="4"/>
      <c r="E127" s="28"/>
      <c r="F127" s="28"/>
      <c r="G127" s="119"/>
      <c r="H127" s="28"/>
      <c r="I127" s="119"/>
      <c r="J127" s="119"/>
      <c r="K127" s="42"/>
      <c r="L127" s="42"/>
      <c r="M127" s="42"/>
    </row>
    <row r="128" spans="1:13" x14ac:dyDescent="0.3">
      <c r="A128" s="4"/>
      <c r="B128" s="4"/>
      <c r="C128" s="4"/>
      <c r="D128" s="4"/>
      <c r="E128" s="28"/>
      <c r="F128" s="28"/>
      <c r="G128" s="119"/>
      <c r="H128" s="28"/>
      <c r="I128" s="119"/>
      <c r="J128" s="119"/>
      <c r="K128" s="42"/>
      <c r="L128" s="42"/>
      <c r="M128" s="42"/>
    </row>
    <row r="129" spans="1:13" x14ac:dyDescent="0.3">
      <c r="A129" s="4"/>
      <c r="B129" s="4"/>
      <c r="C129" s="4"/>
      <c r="D129" s="4"/>
      <c r="E129" s="28"/>
      <c r="F129" s="28"/>
      <c r="G129" s="119"/>
      <c r="H129" s="28"/>
      <c r="I129" s="119"/>
      <c r="J129" s="119"/>
      <c r="K129" s="42"/>
      <c r="L129" s="42"/>
      <c r="M129" s="42"/>
    </row>
    <row r="130" spans="1:13" x14ac:dyDescent="0.3">
      <c r="A130" s="4"/>
      <c r="B130" s="4"/>
      <c r="C130" s="4"/>
      <c r="D130" s="4"/>
      <c r="E130" s="28"/>
      <c r="F130" s="28"/>
      <c r="G130" s="119"/>
      <c r="H130" s="28"/>
      <c r="I130" s="119"/>
      <c r="J130" s="119"/>
      <c r="K130" s="42"/>
      <c r="L130" s="42"/>
      <c r="M130" s="42"/>
    </row>
    <row r="131" spans="1:13" x14ac:dyDescent="0.3">
      <c r="A131" s="4"/>
      <c r="B131" s="4"/>
      <c r="C131" s="4"/>
      <c r="D131" s="4"/>
      <c r="E131" s="28"/>
      <c r="F131" s="28"/>
      <c r="G131" s="119"/>
      <c r="H131" s="28"/>
      <c r="I131" s="119"/>
      <c r="J131" s="119"/>
      <c r="K131" s="42"/>
      <c r="L131" s="42"/>
      <c r="M131" s="42"/>
    </row>
    <row r="132" spans="1:13" x14ac:dyDescent="0.3">
      <c r="A132" s="4"/>
      <c r="B132" s="4"/>
      <c r="C132" s="4"/>
      <c r="D132" s="4"/>
      <c r="E132" s="28"/>
      <c r="F132" s="28"/>
      <c r="G132" s="119"/>
      <c r="H132" s="28"/>
      <c r="I132" s="119"/>
      <c r="J132" s="119"/>
      <c r="K132" s="42"/>
      <c r="L132" s="42"/>
      <c r="M132" s="42"/>
    </row>
    <row r="133" spans="1:13" x14ac:dyDescent="0.3">
      <c r="A133" s="4"/>
      <c r="B133" s="4"/>
      <c r="C133" s="4"/>
      <c r="D133" s="4"/>
      <c r="E133" s="28"/>
      <c r="F133" s="28"/>
      <c r="G133" s="119"/>
      <c r="H133" s="28"/>
      <c r="I133" s="119"/>
      <c r="J133" s="119"/>
      <c r="K133" s="42"/>
      <c r="L133" s="42"/>
      <c r="M133" s="42"/>
    </row>
    <row r="134" spans="1:13" x14ac:dyDescent="0.3">
      <c r="A134" s="4"/>
      <c r="B134" s="4"/>
      <c r="C134" s="4"/>
      <c r="D134" s="4"/>
      <c r="E134" s="28"/>
      <c r="F134" s="28"/>
      <c r="G134" s="119"/>
      <c r="H134" s="28"/>
      <c r="I134" s="119"/>
      <c r="J134" s="119"/>
      <c r="K134" s="42"/>
      <c r="L134" s="42"/>
      <c r="M134" s="42"/>
    </row>
    <row r="135" spans="1:13" x14ac:dyDescent="0.3">
      <c r="A135" s="4"/>
      <c r="B135" s="4"/>
      <c r="C135" s="4"/>
      <c r="D135" s="4"/>
      <c r="E135" s="28"/>
      <c r="F135" s="28"/>
      <c r="G135" s="119"/>
      <c r="H135" s="28"/>
      <c r="I135" s="119"/>
      <c r="J135" s="119"/>
      <c r="K135" s="42"/>
      <c r="L135" s="42"/>
      <c r="M135" s="42"/>
    </row>
    <row r="136" spans="1:13" x14ac:dyDescent="0.3">
      <c r="A136" s="4"/>
      <c r="B136" s="4"/>
      <c r="C136" s="4"/>
      <c r="D136" s="4"/>
      <c r="E136" s="28"/>
      <c r="F136" s="28"/>
      <c r="G136" s="119"/>
      <c r="H136" s="28"/>
      <c r="I136" s="119"/>
      <c r="J136" s="119"/>
      <c r="K136" s="42"/>
      <c r="L136" s="42"/>
      <c r="M136" s="42"/>
    </row>
    <row r="137" spans="1:13" x14ac:dyDescent="0.3">
      <c r="A137" s="4"/>
      <c r="B137" s="4"/>
      <c r="C137" s="4"/>
      <c r="D137" s="4"/>
      <c r="E137" s="28"/>
      <c r="F137" s="28"/>
      <c r="G137" s="119"/>
      <c r="H137" s="28"/>
      <c r="I137" s="119"/>
      <c r="J137" s="119"/>
      <c r="K137" s="42"/>
      <c r="L137" s="42"/>
      <c r="M137" s="42"/>
    </row>
    <row r="138" spans="1:13" x14ac:dyDescent="0.3">
      <c r="A138" s="4"/>
      <c r="B138" s="4"/>
      <c r="C138" s="4"/>
      <c r="D138" s="4"/>
      <c r="E138" s="28"/>
      <c r="F138" s="28"/>
      <c r="G138" s="119"/>
      <c r="H138" s="28"/>
      <c r="I138" s="119"/>
      <c r="J138" s="119"/>
      <c r="K138" s="42"/>
      <c r="L138" s="42"/>
      <c r="M138" s="42"/>
    </row>
    <row r="139" spans="1:13" x14ac:dyDescent="0.3">
      <c r="A139" s="4"/>
      <c r="B139" s="4"/>
      <c r="C139" s="4"/>
      <c r="D139" s="4"/>
      <c r="E139" s="28"/>
      <c r="F139" s="28"/>
      <c r="G139" s="119"/>
      <c r="H139" s="28"/>
      <c r="I139" s="119"/>
      <c r="J139" s="119"/>
      <c r="K139" s="42"/>
      <c r="L139" s="42"/>
      <c r="M139" s="42"/>
    </row>
    <row r="140" spans="1:13" x14ac:dyDescent="0.3">
      <c r="A140" s="4"/>
      <c r="B140" s="4"/>
      <c r="C140" s="4"/>
      <c r="D140" s="4"/>
      <c r="E140" s="28"/>
      <c r="F140" s="28"/>
      <c r="G140" s="119"/>
      <c r="H140" s="28"/>
      <c r="I140" s="119"/>
      <c r="J140" s="119"/>
      <c r="K140" s="42"/>
      <c r="L140" s="42"/>
      <c r="M140" s="42"/>
    </row>
    <row r="141" spans="1:13" x14ac:dyDescent="0.3">
      <c r="A141" s="4"/>
      <c r="B141" s="4"/>
      <c r="C141" s="4"/>
      <c r="D141" s="4"/>
      <c r="E141" s="28"/>
      <c r="F141" s="28"/>
      <c r="G141" s="119"/>
      <c r="H141" s="28"/>
      <c r="I141" s="119"/>
      <c r="J141" s="119"/>
      <c r="K141" s="42"/>
      <c r="L141" s="42"/>
      <c r="M141" s="42"/>
    </row>
    <row r="142" spans="1:13" x14ac:dyDescent="0.3">
      <c r="A142" s="4"/>
      <c r="B142" s="4"/>
      <c r="C142" s="4"/>
      <c r="D142" s="4"/>
      <c r="E142" s="28"/>
      <c r="F142" s="28"/>
      <c r="G142" s="119"/>
      <c r="H142" s="28"/>
      <c r="I142" s="119"/>
      <c r="J142" s="119"/>
      <c r="K142" s="42"/>
      <c r="L142" s="42"/>
      <c r="M142" s="42"/>
    </row>
    <row r="143" spans="1:13" x14ac:dyDescent="0.3">
      <c r="A143" s="4"/>
      <c r="B143" s="4"/>
      <c r="C143" s="4"/>
      <c r="D143" s="4"/>
      <c r="E143" s="28"/>
      <c r="F143" s="28"/>
      <c r="G143" s="119"/>
      <c r="H143" s="28"/>
      <c r="I143" s="119"/>
      <c r="J143" s="119"/>
      <c r="K143" s="42"/>
      <c r="L143" s="42"/>
      <c r="M143" s="42"/>
    </row>
    <row r="144" spans="1:13" x14ac:dyDescent="0.3">
      <c r="A144" s="4"/>
      <c r="B144" s="4"/>
      <c r="C144" s="4"/>
      <c r="D144" s="4"/>
      <c r="E144" s="28"/>
      <c r="F144" s="28"/>
      <c r="G144" s="119"/>
      <c r="H144" s="28"/>
      <c r="I144" s="119"/>
      <c r="J144" s="119"/>
      <c r="K144" s="42"/>
      <c r="L144" s="42"/>
      <c r="M144" s="42"/>
    </row>
    <row r="145" spans="1:13" x14ac:dyDescent="0.3">
      <c r="A145" s="4"/>
      <c r="B145" s="4"/>
      <c r="C145" s="4"/>
      <c r="D145" s="4"/>
      <c r="E145" s="28"/>
      <c r="F145" s="28"/>
      <c r="G145" s="119"/>
      <c r="H145" s="28"/>
      <c r="I145" s="119"/>
      <c r="J145" s="119"/>
      <c r="K145" s="42"/>
      <c r="L145" s="42"/>
      <c r="M145" s="42"/>
    </row>
    <row r="146" spans="1:13" x14ac:dyDescent="0.3">
      <c r="A146" s="4"/>
      <c r="B146" s="4"/>
      <c r="C146" s="4"/>
      <c r="D146" s="4"/>
      <c r="E146" s="28"/>
      <c r="F146" s="28"/>
      <c r="G146" s="119"/>
      <c r="H146" s="28"/>
      <c r="I146" s="119"/>
      <c r="J146" s="119"/>
      <c r="K146" s="42"/>
      <c r="L146" s="42"/>
      <c r="M146" s="42"/>
    </row>
    <row r="147" spans="1:13" x14ac:dyDescent="0.3">
      <c r="A147" s="4"/>
      <c r="B147" s="4"/>
      <c r="C147" s="4"/>
      <c r="D147" s="4"/>
      <c r="E147" s="28"/>
      <c r="F147" s="28"/>
      <c r="G147" s="119"/>
      <c r="H147" s="28"/>
      <c r="I147" s="119"/>
      <c r="J147" s="119"/>
      <c r="K147" s="42"/>
      <c r="L147" s="42"/>
      <c r="M147" s="42"/>
    </row>
    <row r="148" spans="1:13" x14ac:dyDescent="0.3">
      <c r="A148" s="4"/>
      <c r="B148" s="4"/>
      <c r="C148" s="4"/>
      <c r="D148" s="4"/>
      <c r="E148" s="28"/>
      <c r="F148" s="28"/>
      <c r="G148" s="119"/>
      <c r="H148" s="28"/>
      <c r="I148" s="119"/>
      <c r="J148" s="119"/>
      <c r="K148" s="42"/>
      <c r="L148" s="42"/>
      <c r="M148" s="42"/>
    </row>
    <row r="149" spans="1:13" x14ac:dyDescent="0.3">
      <c r="A149" s="4"/>
      <c r="B149" s="4"/>
      <c r="C149" s="4"/>
      <c r="D149" s="4"/>
      <c r="E149" s="28"/>
      <c r="F149" s="28"/>
      <c r="G149" s="119"/>
      <c r="H149" s="28"/>
      <c r="I149" s="119"/>
      <c r="J149" s="119"/>
      <c r="K149" s="42"/>
      <c r="L149" s="42"/>
      <c r="M149" s="42"/>
    </row>
    <row r="150" spans="1:13" x14ac:dyDescent="0.3">
      <c r="A150" s="4"/>
      <c r="B150" s="4"/>
      <c r="C150" s="4"/>
      <c r="D150" s="4"/>
      <c r="E150" s="28"/>
      <c r="F150" s="28"/>
      <c r="G150" s="119"/>
      <c r="H150" s="28"/>
      <c r="I150" s="119"/>
      <c r="J150" s="119"/>
      <c r="K150" s="42"/>
      <c r="L150" s="42"/>
      <c r="M150" s="42"/>
    </row>
    <row r="151" spans="1:13" x14ac:dyDescent="0.3">
      <c r="A151" s="4"/>
      <c r="B151" s="4"/>
      <c r="C151" s="4"/>
      <c r="D151" s="4"/>
      <c r="E151" s="28"/>
      <c r="F151" s="28"/>
      <c r="G151" s="119"/>
      <c r="H151" s="28"/>
      <c r="I151" s="119"/>
      <c r="J151" s="119"/>
      <c r="K151" s="42"/>
      <c r="L151" s="42"/>
      <c r="M151" s="42"/>
    </row>
    <row r="152" spans="1:13" x14ac:dyDescent="0.3">
      <c r="A152" s="4"/>
      <c r="B152" s="4"/>
      <c r="C152" s="4"/>
      <c r="D152" s="4"/>
      <c r="E152" s="28"/>
      <c r="F152" s="28"/>
      <c r="G152" s="119"/>
      <c r="H152" s="28"/>
      <c r="I152" s="119"/>
      <c r="J152" s="119"/>
      <c r="K152" s="42"/>
      <c r="L152" s="42"/>
      <c r="M152" s="42"/>
    </row>
    <row r="153" spans="1:13" x14ac:dyDescent="0.3">
      <c r="A153" s="4"/>
      <c r="B153" s="4"/>
      <c r="C153" s="4"/>
      <c r="D153" s="4"/>
      <c r="E153" s="28"/>
      <c r="F153" s="28"/>
      <c r="G153" s="119"/>
      <c r="H153" s="28"/>
      <c r="I153" s="119"/>
      <c r="J153" s="119"/>
      <c r="K153" s="42"/>
      <c r="L153" s="42"/>
      <c r="M153" s="42"/>
    </row>
    <row r="154" spans="1:13" x14ac:dyDescent="0.3">
      <c r="A154" s="4"/>
      <c r="B154" s="4"/>
      <c r="C154" s="4"/>
      <c r="D154" s="4"/>
      <c r="E154" s="28"/>
      <c r="F154" s="28"/>
      <c r="G154" s="119"/>
      <c r="H154" s="28"/>
      <c r="I154" s="119"/>
      <c r="J154" s="119"/>
      <c r="K154" s="42"/>
      <c r="L154" s="42"/>
      <c r="M154" s="42"/>
    </row>
    <row r="155" spans="1:13" x14ac:dyDescent="0.3">
      <c r="A155" s="4"/>
      <c r="B155" s="4"/>
      <c r="C155" s="4"/>
      <c r="D155" s="4"/>
      <c r="E155" s="28"/>
      <c r="F155" s="28"/>
      <c r="G155" s="119"/>
      <c r="H155" s="28"/>
      <c r="I155" s="119"/>
      <c r="J155" s="119"/>
      <c r="K155" s="42"/>
      <c r="L155" s="42"/>
      <c r="M155" s="42"/>
    </row>
    <row r="156" spans="1:13" x14ac:dyDescent="0.3">
      <c r="A156" s="4"/>
      <c r="B156" s="4"/>
      <c r="C156" s="4"/>
      <c r="D156" s="4"/>
      <c r="E156" s="28"/>
      <c r="F156" s="28"/>
      <c r="G156" s="119"/>
      <c r="H156" s="28"/>
      <c r="I156" s="119"/>
      <c r="J156" s="119"/>
      <c r="K156" s="42"/>
      <c r="L156" s="42"/>
      <c r="M156" s="42"/>
    </row>
    <row r="157" spans="1:13" x14ac:dyDescent="0.3">
      <c r="A157" s="4"/>
      <c r="B157" s="4"/>
      <c r="C157" s="4"/>
      <c r="D157" s="4"/>
      <c r="E157" s="28"/>
      <c r="F157" s="28"/>
      <c r="G157" s="119"/>
      <c r="H157" s="28"/>
      <c r="I157" s="119"/>
      <c r="J157" s="119"/>
      <c r="K157" s="42"/>
      <c r="L157" s="42"/>
      <c r="M157" s="42"/>
    </row>
    <row r="158" spans="1:13" x14ac:dyDescent="0.3">
      <c r="A158" s="4"/>
      <c r="B158" s="4"/>
      <c r="C158" s="4"/>
      <c r="D158" s="4"/>
      <c r="E158" s="28"/>
      <c r="F158" s="28"/>
      <c r="G158" s="119"/>
      <c r="H158" s="28"/>
      <c r="I158" s="119"/>
      <c r="J158" s="119"/>
      <c r="K158" s="42"/>
      <c r="L158" s="42"/>
      <c r="M158" s="42"/>
    </row>
    <row r="159" spans="1:13" x14ac:dyDescent="0.3">
      <c r="A159" s="4"/>
      <c r="B159" s="4"/>
      <c r="C159" s="4"/>
      <c r="D159" s="4"/>
      <c r="E159" s="28"/>
      <c r="F159" s="28"/>
      <c r="G159" s="119"/>
      <c r="H159" s="28"/>
      <c r="I159" s="119"/>
      <c r="J159" s="119"/>
      <c r="K159" s="42"/>
      <c r="L159" s="42"/>
      <c r="M159" s="42"/>
    </row>
    <row r="160" spans="1:13" x14ac:dyDescent="0.3">
      <c r="A160" s="4"/>
      <c r="B160" s="4"/>
      <c r="C160" s="4"/>
      <c r="D160" s="4"/>
      <c r="E160" s="28"/>
      <c r="F160" s="28"/>
      <c r="G160" s="119"/>
      <c r="H160" s="28"/>
      <c r="I160" s="119"/>
      <c r="J160" s="119"/>
      <c r="K160" s="42"/>
      <c r="L160" s="42"/>
      <c r="M160" s="42"/>
    </row>
    <row r="161" spans="1:13" x14ac:dyDescent="0.3">
      <c r="A161" s="4"/>
      <c r="B161" s="4"/>
      <c r="C161" s="4"/>
      <c r="D161" s="4"/>
      <c r="E161" s="28"/>
      <c r="F161" s="28"/>
      <c r="G161" s="119"/>
      <c r="H161" s="28"/>
      <c r="I161" s="119"/>
      <c r="J161" s="119"/>
      <c r="K161" s="42"/>
      <c r="L161" s="42"/>
      <c r="M161" s="42"/>
    </row>
    <row r="162" spans="1:13" x14ac:dyDescent="0.3">
      <c r="A162" s="4"/>
      <c r="B162" s="4"/>
      <c r="C162" s="4"/>
      <c r="D162" s="4"/>
      <c r="E162" s="28"/>
      <c r="F162" s="28"/>
      <c r="G162" s="119"/>
      <c r="H162" s="28"/>
      <c r="I162" s="119"/>
      <c r="J162" s="119"/>
      <c r="K162" s="42"/>
      <c r="L162" s="42"/>
      <c r="M162" s="42"/>
    </row>
    <row r="163" spans="1:13" x14ac:dyDescent="0.3">
      <c r="A163" s="4"/>
      <c r="B163" s="4"/>
      <c r="C163" s="4"/>
      <c r="D163" s="4"/>
      <c r="E163" s="28"/>
      <c r="F163" s="28"/>
      <c r="G163" s="119"/>
      <c r="H163" s="28"/>
      <c r="I163" s="119"/>
      <c r="J163" s="119"/>
      <c r="K163" s="42"/>
      <c r="L163" s="42"/>
      <c r="M163" s="42"/>
    </row>
    <row r="164" spans="1:13" x14ac:dyDescent="0.3">
      <c r="A164" s="4"/>
      <c r="B164" s="4"/>
      <c r="C164" s="4"/>
      <c r="D164" s="4"/>
      <c r="E164" s="28"/>
      <c r="F164" s="28"/>
      <c r="G164" s="119"/>
      <c r="H164" s="28"/>
      <c r="I164" s="119"/>
      <c r="J164" s="119"/>
      <c r="K164" s="42"/>
      <c r="L164" s="42"/>
      <c r="M164" s="42"/>
    </row>
    <row r="165" spans="1:13" x14ac:dyDescent="0.3">
      <c r="A165" s="4"/>
      <c r="B165" s="4"/>
      <c r="C165" s="4"/>
      <c r="D165" s="4"/>
      <c r="E165" s="28"/>
      <c r="F165" s="28"/>
      <c r="G165" s="119"/>
      <c r="H165" s="28"/>
      <c r="I165" s="119"/>
      <c r="J165" s="119"/>
      <c r="K165" s="42"/>
      <c r="L165" s="42"/>
      <c r="M165" s="42"/>
    </row>
    <row r="166" spans="1:13" x14ac:dyDescent="0.3">
      <c r="A166" s="4"/>
      <c r="B166" s="4"/>
      <c r="C166" s="4"/>
      <c r="D166" s="4"/>
      <c r="E166" s="28"/>
      <c r="F166" s="28"/>
      <c r="G166" s="119"/>
      <c r="H166" s="28"/>
      <c r="I166" s="119"/>
      <c r="J166" s="119"/>
      <c r="K166" s="42"/>
      <c r="L166" s="42"/>
      <c r="M166" s="42"/>
    </row>
    <row r="167" spans="1:13" x14ac:dyDescent="0.3">
      <c r="A167" s="4"/>
      <c r="B167" s="4"/>
      <c r="C167" s="4"/>
      <c r="D167" s="4"/>
      <c r="E167" s="28"/>
      <c r="F167" s="28"/>
      <c r="G167" s="119"/>
      <c r="H167" s="28"/>
      <c r="I167" s="119"/>
      <c r="J167" s="119"/>
      <c r="K167" s="42"/>
      <c r="L167" s="42"/>
      <c r="M167" s="42"/>
    </row>
    <row r="168" spans="1:13" x14ac:dyDescent="0.3">
      <c r="A168" s="4"/>
      <c r="B168" s="4"/>
      <c r="C168" s="4"/>
      <c r="D168" s="4"/>
      <c r="E168" s="28"/>
      <c r="F168" s="28"/>
      <c r="G168" s="119"/>
      <c r="H168" s="28"/>
      <c r="I168" s="119"/>
      <c r="J168" s="119"/>
      <c r="K168" s="42"/>
      <c r="L168" s="42"/>
      <c r="M168" s="42"/>
    </row>
    <row r="169" spans="1:13" x14ac:dyDescent="0.3">
      <c r="A169" s="4"/>
      <c r="B169" s="4"/>
      <c r="C169" s="4"/>
      <c r="D169" s="4"/>
      <c r="E169" s="28"/>
      <c r="F169" s="28"/>
      <c r="G169" s="119"/>
      <c r="H169" s="28"/>
      <c r="I169" s="119"/>
      <c r="J169" s="119"/>
      <c r="K169" s="42"/>
      <c r="L169" s="42"/>
      <c r="M169" s="42"/>
    </row>
    <row r="170" spans="1:13" x14ac:dyDescent="0.3">
      <c r="A170" s="4"/>
      <c r="B170" s="4"/>
      <c r="C170" s="4"/>
      <c r="D170" s="4"/>
      <c r="E170" s="28"/>
      <c r="F170" s="28"/>
      <c r="G170" s="119"/>
      <c r="H170" s="28"/>
      <c r="I170" s="119"/>
      <c r="J170" s="119"/>
      <c r="K170" s="42"/>
      <c r="L170" s="42"/>
      <c r="M170" s="42"/>
    </row>
    <row r="171" spans="1:13" x14ac:dyDescent="0.3">
      <c r="A171" s="4"/>
      <c r="B171" s="4"/>
      <c r="C171" s="4"/>
      <c r="D171" s="4"/>
      <c r="E171" s="28"/>
      <c r="F171" s="28"/>
      <c r="G171" s="119"/>
      <c r="H171" s="28"/>
      <c r="I171" s="119"/>
      <c r="J171" s="119"/>
      <c r="K171" s="42"/>
      <c r="L171" s="42"/>
      <c r="M171" s="42"/>
    </row>
    <row r="172" spans="1:13" x14ac:dyDescent="0.3">
      <c r="A172" s="4"/>
      <c r="B172" s="4"/>
      <c r="C172" s="4"/>
      <c r="D172" s="4"/>
      <c r="E172" s="28"/>
      <c r="F172" s="28"/>
      <c r="G172" s="119"/>
      <c r="H172" s="28"/>
      <c r="I172" s="119"/>
      <c r="J172" s="119"/>
      <c r="K172" s="42"/>
      <c r="L172" s="42"/>
      <c r="M172" s="42"/>
    </row>
    <row r="173" spans="1:13" x14ac:dyDescent="0.3">
      <c r="A173" s="4"/>
      <c r="B173" s="4"/>
      <c r="C173" s="4"/>
      <c r="D173" s="4"/>
      <c r="E173" s="28"/>
      <c r="F173" s="28"/>
      <c r="G173" s="119"/>
      <c r="H173" s="28"/>
      <c r="I173" s="119"/>
      <c r="J173" s="119"/>
      <c r="K173" s="42"/>
      <c r="L173" s="42"/>
      <c r="M173" s="42"/>
    </row>
    <row r="174" spans="1:13" x14ac:dyDescent="0.3">
      <c r="A174" s="4"/>
      <c r="B174" s="4"/>
      <c r="C174" s="4"/>
      <c r="D174" s="4"/>
      <c r="E174" s="28"/>
      <c r="F174" s="28"/>
      <c r="G174" s="119"/>
      <c r="H174" s="28"/>
      <c r="I174" s="119"/>
      <c r="J174" s="119"/>
      <c r="K174" s="42"/>
      <c r="L174" s="42"/>
      <c r="M174" s="42"/>
    </row>
    <row r="175" spans="1:13" x14ac:dyDescent="0.3">
      <c r="A175" s="4"/>
      <c r="B175" s="4"/>
      <c r="C175" s="4"/>
      <c r="D175" s="4"/>
      <c r="E175" s="28"/>
      <c r="F175" s="28"/>
      <c r="G175" s="119"/>
      <c r="H175" s="28"/>
      <c r="I175" s="119"/>
      <c r="J175" s="119"/>
      <c r="K175" s="42"/>
      <c r="L175" s="42"/>
      <c r="M175" s="42"/>
    </row>
    <row r="176" spans="1:13" x14ac:dyDescent="0.3">
      <c r="A176" s="4"/>
      <c r="B176" s="4"/>
      <c r="C176" s="4"/>
      <c r="D176" s="4"/>
      <c r="E176" s="28"/>
      <c r="F176" s="28"/>
      <c r="G176" s="119"/>
      <c r="H176" s="28"/>
      <c r="I176" s="119"/>
      <c r="J176" s="119"/>
      <c r="K176" s="42"/>
      <c r="L176" s="42"/>
      <c r="M176" s="42"/>
    </row>
    <row r="177" spans="1:13" x14ac:dyDescent="0.3">
      <c r="A177" s="4"/>
      <c r="B177" s="4"/>
      <c r="C177" s="4"/>
      <c r="D177" s="4"/>
      <c r="E177" s="28"/>
      <c r="F177" s="28"/>
      <c r="G177" s="119"/>
      <c r="H177" s="28"/>
      <c r="I177" s="119"/>
      <c r="J177" s="119"/>
      <c r="K177" s="42"/>
      <c r="L177" s="42"/>
      <c r="M177" s="42"/>
    </row>
    <row r="178" spans="1:13" x14ac:dyDescent="0.3">
      <c r="A178" s="4"/>
      <c r="B178" s="4"/>
      <c r="C178" s="4"/>
      <c r="D178" s="4"/>
      <c r="E178" s="28"/>
      <c r="F178" s="28"/>
      <c r="G178" s="119"/>
      <c r="H178" s="28"/>
      <c r="I178" s="119"/>
      <c r="J178" s="119"/>
      <c r="K178" s="42"/>
      <c r="L178" s="42"/>
      <c r="M178" s="42"/>
    </row>
    <row r="179" spans="1:13" x14ac:dyDescent="0.3">
      <c r="A179" s="4"/>
      <c r="B179" s="4"/>
      <c r="C179" s="4"/>
      <c r="D179" s="4"/>
      <c r="E179" s="28"/>
      <c r="F179" s="28"/>
      <c r="G179" s="119"/>
      <c r="H179" s="28"/>
      <c r="I179" s="119"/>
      <c r="J179" s="119"/>
      <c r="K179" s="42"/>
      <c r="L179" s="42"/>
      <c r="M179" s="42"/>
    </row>
    <row r="180" spans="1:13" x14ac:dyDescent="0.3">
      <c r="A180" s="4"/>
      <c r="B180" s="4"/>
      <c r="C180" s="4"/>
      <c r="D180" s="4"/>
      <c r="E180" s="28"/>
      <c r="F180" s="28"/>
      <c r="G180" s="119"/>
      <c r="H180" s="28"/>
      <c r="I180" s="119"/>
      <c r="J180" s="119"/>
      <c r="K180" s="42"/>
      <c r="L180" s="42"/>
      <c r="M180" s="42"/>
    </row>
    <row r="181" spans="1:13" x14ac:dyDescent="0.3">
      <c r="A181" s="4"/>
      <c r="B181" s="4"/>
      <c r="C181" s="4"/>
      <c r="D181" s="4"/>
      <c r="E181" s="28"/>
      <c r="F181" s="28"/>
      <c r="G181" s="119"/>
      <c r="H181" s="28"/>
      <c r="I181" s="119"/>
      <c r="J181" s="119"/>
      <c r="K181" s="42"/>
      <c r="L181" s="42"/>
      <c r="M181" s="42"/>
    </row>
    <row r="182" spans="1:13" x14ac:dyDescent="0.3">
      <c r="A182" s="4"/>
      <c r="B182" s="4"/>
      <c r="C182" s="4"/>
      <c r="D182" s="4"/>
      <c r="E182" s="28"/>
      <c r="F182" s="28"/>
      <c r="G182" s="119"/>
      <c r="H182" s="28"/>
      <c r="I182" s="119"/>
      <c r="J182" s="119"/>
      <c r="K182" s="42"/>
      <c r="L182" s="42"/>
      <c r="M182" s="42"/>
    </row>
    <row r="183" spans="1:13" x14ac:dyDescent="0.3">
      <c r="A183" s="4"/>
      <c r="B183" s="4"/>
      <c r="C183" s="4"/>
      <c r="D183" s="4"/>
      <c r="E183" s="28"/>
      <c r="F183" s="28"/>
      <c r="G183" s="119"/>
      <c r="H183" s="28"/>
      <c r="I183" s="119"/>
      <c r="J183" s="119"/>
      <c r="K183" s="42"/>
      <c r="L183" s="42"/>
      <c r="M183" s="42"/>
    </row>
    <row r="184" spans="1:13" x14ac:dyDescent="0.3">
      <c r="A184" s="4"/>
      <c r="B184" s="4"/>
      <c r="C184" s="4"/>
      <c r="D184" s="4"/>
      <c r="E184" s="28"/>
      <c r="F184" s="28"/>
      <c r="G184" s="119"/>
      <c r="H184" s="28"/>
      <c r="I184" s="119"/>
      <c r="J184" s="119"/>
      <c r="K184" s="42"/>
      <c r="L184" s="42"/>
      <c r="M184" s="42"/>
    </row>
    <row r="185" spans="1:13" x14ac:dyDescent="0.3">
      <c r="A185" s="4"/>
      <c r="B185" s="4"/>
      <c r="C185" s="4"/>
      <c r="D185" s="4"/>
      <c r="E185" s="28"/>
      <c r="F185" s="28"/>
      <c r="G185" s="119"/>
      <c r="H185" s="28"/>
      <c r="I185" s="119"/>
      <c r="J185" s="119"/>
      <c r="K185" s="42"/>
      <c r="L185" s="42"/>
      <c r="M185" s="42"/>
    </row>
    <row r="186" spans="1:13" x14ac:dyDescent="0.3">
      <c r="A186" s="4"/>
      <c r="B186" s="4"/>
      <c r="C186" s="4"/>
      <c r="D186" s="4"/>
      <c r="E186" s="28"/>
      <c r="F186" s="28"/>
      <c r="G186" s="119"/>
      <c r="H186" s="28"/>
      <c r="I186" s="119"/>
      <c r="J186" s="119"/>
      <c r="K186" s="42"/>
      <c r="L186" s="42"/>
      <c r="M186" s="42"/>
    </row>
    <row r="187" spans="1:13" x14ac:dyDescent="0.3">
      <c r="A187" s="4"/>
      <c r="B187" s="4"/>
      <c r="C187" s="4"/>
      <c r="D187" s="4"/>
      <c r="E187" s="28"/>
      <c r="F187" s="28"/>
      <c r="G187" s="119"/>
      <c r="H187" s="28"/>
      <c r="I187" s="119"/>
      <c r="J187" s="119"/>
      <c r="K187" s="42"/>
      <c r="L187" s="42"/>
      <c r="M187" s="42"/>
    </row>
    <row r="188" spans="1:13" x14ac:dyDescent="0.3">
      <c r="A188" s="4"/>
      <c r="B188" s="4"/>
      <c r="C188" s="4"/>
      <c r="D188" s="4"/>
      <c r="E188" s="28"/>
      <c r="F188" s="28"/>
      <c r="G188" s="119"/>
      <c r="H188" s="28"/>
      <c r="I188" s="119"/>
      <c r="J188" s="119"/>
      <c r="K188" s="42"/>
      <c r="L188" s="42"/>
      <c r="M188" s="42"/>
    </row>
    <row r="189" spans="1:13" x14ac:dyDescent="0.3">
      <c r="A189" s="4"/>
      <c r="B189" s="4"/>
      <c r="C189" s="4"/>
      <c r="D189" s="4"/>
      <c r="E189" s="28"/>
      <c r="F189" s="28"/>
      <c r="G189" s="119"/>
      <c r="H189" s="28"/>
      <c r="I189" s="119"/>
      <c r="J189" s="119"/>
      <c r="K189" s="42"/>
      <c r="L189" s="42"/>
      <c r="M189" s="42"/>
    </row>
    <row r="190" spans="1:13" x14ac:dyDescent="0.3">
      <c r="A190" s="4"/>
      <c r="B190" s="4"/>
      <c r="C190" s="4"/>
      <c r="D190" s="4"/>
      <c r="E190" s="28"/>
      <c r="F190" s="28"/>
      <c r="G190" s="119"/>
      <c r="H190" s="28"/>
      <c r="I190" s="119"/>
      <c r="J190" s="119"/>
      <c r="K190" s="42"/>
      <c r="L190" s="42"/>
      <c r="M190" s="42"/>
    </row>
    <row r="191" spans="1:13" x14ac:dyDescent="0.3">
      <c r="A191" s="4"/>
      <c r="B191" s="4"/>
      <c r="C191" s="4"/>
      <c r="D191" s="4"/>
      <c r="E191" s="28"/>
      <c r="F191" s="28"/>
      <c r="G191" s="119"/>
      <c r="H191" s="28"/>
      <c r="I191" s="119"/>
      <c r="J191" s="119"/>
      <c r="K191" s="42"/>
      <c r="L191" s="42"/>
      <c r="M191" s="42"/>
    </row>
    <row r="192" spans="1:13" x14ac:dyDescent="0.3">
      <c r="A192" s="4"/>
      <c r="B192" s="4"/>
      <c r="C192" s="4"/>
      <c r="D192" s="4"/>
      <c r="E192" s="28"/>
      <c r="F192" s="28"/>
      <c r="G192" s="119"/>
      <c r="H192" s="28"/>
      <c r="I192" s="119"/>
      <c r="J192" s="119"/>
      <c r="K192" s="42"/>
      <c r="L192" s="42"/>
      <c r="M192" s="42"/>
    </row>
    <row r="193" spans="1:13" x14ac:dyDescent="0.3">
      <c r="A193" s="4"/>
      <c r="B193" s="4"/>
      <c r="C193" s="4"/>
      <c r="D193" s="4"/>
      <c r="E193" s="28"/>
      <c r="F193" s="28"/>
      <c r="G193" s="119"/>
      <c r="H193" s="28"/>
      <c r="I193" s="119"/>
      <c r="J193" s="119"/>
      <c r="K193" s="42"/>
      <c r="L193" s="42"/>
      <c r="M193" s="42"/>
    </row>
    <row r="194" spans="1:13" x14ac:dyDescent="0.3">
      <c r="A194" s="4"/>
      <c r="B194" s="4"/>
      <c r="C194" s="4"/>
      <c r="D194" s="4"/>
      <c r="E194" s="28"/>
      <c r="F194" s="28"/>
      <c r="G194" s="119"/>
      <c r="H194" s="28"/>
      <c r="I194" s="119"/>
      <c r="J194" s="119"/>
      <c r="K194" s="42"/>
      <c r="L194" s="42"/>
      <c r="M194" s="42"/>
    </row>
    <row r="195" spans="1:13" x14ac:dyDescent="0.3">
      <c r="A195" s="4"/>
      <c r="B195" s="4"/>
      <c r="C195" s="4"/>
      <c r="D195" s="4"/>
      <c r="E195" s="28"/>
      <c r="F195" s="28"/>
      <c r="G195" s="119"/>
      <c r="H195" s="28"/>
      <c r="I195" s="119"/>
      <c r="J195" s="119"/>
      <c r="K195" s="42"/>
      <c r="L195" s="42"/>
      <c r="M195" s="42"/>
    </row>
    <row r="196" spans="1:13" x14ac:dyDescent="0.3">
      <c r="A196" s="4"/>
      <c r="B196" s="4"/>
      <c r="C196" s="4"/>
      <c r="D196" s="4"/>
      <c r="E196" s="28"/>
      <c r="F196" s="28"/>
      <c r="G196" s="119"/>
      <c r="H196" s="28"/>
      <c r="I196" s="119"/>
      <c r="J196" s="119"/>
      <c r="K196" s="42"/>
      <c r="L196" s="42"/>
      <c r="M196" s="42"/>
    </row>
    <row r="197" spans="1:13" x14ac:dyDescent="0.3">
      <c r="A197" s="4"/>
      <c r="B197" s="4"/>
      <c r="C197" s="4"/>
      <c r="D197" s="4"/>
      <c r="E197" s="28"/>
      <c r="F197" s="28"/>
      <c r="G197" s="119"/>
      <c r="H197" s="28"/>
      <c r="I197" s="119"/>
      <c r="J197" s="119"/>
      <c r="K197" s="42"/>
      <c r="L197" s="42"/>
      <c r="M197" s="42"/>
    </row>
    <row r="198" spans="1:13" x14ac:dyDescent="0.3">
      <c r="A198" s="4"/>
      <c r="B198" s="4"/>
      <c r="C198" s="4"/>
      <c r="D198" s="4"/>
      <c r="E198" s="28"/>
      <c r="F198" s="28"/>
      <c r="G198" s="119"/>
      <c r="H198" s="28"/>
      <c r="I198" s="119"/>
      <c r="J198" s="119"/>
      <c r="K198" s="42"/>
      <c r="L198" s="42"/>
      <c r="M198" s="42"/>
    </row>
    <row r="199" spans="1:13" x14ac:dyDescent="0.3">
      <c r="A199" s="4"/>
      <c r="B199" s="4"/>
      <c r="C199" s="4"/>
      <c r="D199" s="4"/>
      <c r="E199" s="28"/>
      <c r="F199" s="28"/>
      <c r="G199" s="119"/>
      <c r="H199" s="28"/>
      <c r="I199" s="119"/>
      <c r="J199" s="119"/>
      <c r="K199" s="42"/>
      <c r="L199" s="42"/>
      <c r="M199" s="42"/>
    </row>
    <row r="200" spans="1:13" x14ac:dyDescent="0.3">
      <c r="A200" s="4"/>
      <c r="B200" s="4"/>
      <c r="C200" s="4"/>
      <c r="D200" s="4"/>
      <c r="E200" s="28"/>
      <c r="F200" s="28"/>
      <c r="G200" s="119"/>
      <c r="H200" s="28"/>
      <c r="I200" s="119"/>
      <c r="J200" s="119"/>
      <c r="K200" s="42"/>
      <c r="L200" s="42"/>
      <c r="M200" s="42"/>
    </row>
    <row r="201" spans="1:13" x14ac:dyDescent="0.3">
      <c r="A201" s="4"/>
      <c r="B201" s="4"/>
      <c r="C201" s="4"/>
      <c r="D201" s="4"/>
      <c r="E201" s="28"/>
      <c r="F201" s="28"/>
      <c r="G201" s="119"/>
      <c r="H201" s="28"/>
      <c r="I201" s="119"/>
      <c r="J201" s="119"/>
      <c r="K201" s="42"/>
      <c r="L201" s="42"/>
      <c r="M201" s="42"/>
    </row>
    <row r="202" spans="1:13" x14ac:dyDescent="0.3">
      <c r="A202" s="4"/>
      <c r="B202" s="4"/>
      <c r="C202" s="4"/>
      <c r="D202" s="4"/>
      <c r="E202" s="28"/>
      <c r="F202" s="28"/>
      <c r="G202" s="119"/>
      <c r="H202" s="28"/>
      <c r="I202" s="119"/>
      <c r="J202" s="119"/>
      <c r="K202" s="42"/>
      <c r="L202" s="42"/>
      <c r="M202" s="42"/>
    </row>
    <row r="203" spans="1:13" x14ac:dyDescent="0.3">
      <c r="A203" s="4"/>
      <c r="B203" s="4"/>
      <c r="C203" s="4"/>
      <c r="D203" s="4"/>
      <c r="E203" s="28"/>
      <c r="F203" s="28"/>
      <c r="G203" s="119"/>
      <c r="H203" s="28"/>
      <c r="I203" s="119"/>
      <c r="J203" s="119"/>
      <c r="K203" s="42"/>
      <c r="L203" s="42"/>
      <c r="M203" s="42"/>
    </row>
    <row r="204" spans="1:13" x14ac:dyDescent="0.3">
      <c r="A204" s="4"/>
      <c r="B204" s="4"/>
      <c r="C204" s="4"/>
      <c r="D204" s="4"/>
      <c r="E204" s="28"/>
      <c r="F204" s="28"/>
      <c r="G204" s="119"/>
      <c r="H204" s="28"/>
      <c r="I204" s="119"/>
      <c r="J204" s="119"/>
      <c r="K204" s="42"/>
      <c r="L204" s="42"/>
      <c r="M204" s="42"/>
    </row>
    <row r="205" spans="1:13" x14ac:dyDescent="0.3">
      <c r="A205" s="4"/>
      <c r="B205" s="4"/>
      <c r="C205" s="4"/>
      <c r="D205" s="4"/>
      <c r="E205" s="28"/>
      <c r="F205" s="28"/>
      <c r="G205" s="119"/>
      <c r="H205" s="28"/>
      <c r="I205" s="119"/>
      <c r="J205" s="119"/>
      <c r="K205" s="42"/>
      <c r="L205" s="42"/>
      <c r="M205" s="42"/>
    </row>
    <row r="206" spans="1:13" x14ac:dyDescent="0.3">
      <c r="A206" s="4"/>
      <c r="B206" s="4"/>
      <c r="C206" s="4"/>
      <c r="D206" s="4"/>
      <c r="E206" s="28"/>
      <c r="F206" s="28"/>
      <c r="G206" s="119"/>
      <c r="H206" s="28"/>
      <c r="I206" s="119"/>
      <c r="J206" s="119"/>
      <c r="K206" s="42"/>
      <c r="L206" s="42"/>
      <c r="M206" s="42"/>
    </row>
    <row r="207" spans="1:13" x14ac:dyDescent="0.3">
      <c r="A207" s="4"/>
      <c r="B207" s="4"/>
      <c r="C207" s="4"/>
      <c r="D207" s="4"/>
      <c r="E207" s="28"/>
      <c r="F207" s="28"/>
      <c r="G207" s="119"/>
      <c r="H207" s="28"/>
      <c r="I207" s="119"/>
      <c r="J207" s="119"/>
      <c r="K207" s="42"/>
      <c r="L207" s="42"/>
      <c r="M207" s="42"/>
    </row>
    <row r="208" spans="1:13" x14ac:dyDescent="0.3">
      <c r="A208" s="4"/>
      <c r="B208" s="4"/>
      <c r="C208" s="4"/>
      <c r="D208" s="4"/>
      <c r="E208" s="28"/>
      <c r="F208" s="28"/>
      <c r="G208" s="119"/>
      <c r="H208" s="28"/>
      <c r="I208" s="119"/>
      <c r="J208" s="119"/>
      <c r="K208" s="42"/>
      <c r="L208" s="42"/>
      <c r="M208" s="42"/>
    </row>
    <row r="209" spans="1:13" x14ac:dyDescent="0.3">
      <c r="A209" s="4"/>
      <c r="B209" s="4"/>
      <c r="C209" s="4"/>
      <c r="D209" s="4"/>
      <c r="E209" s="28"/>
      <c r="F209" s="28"/>
      <c r="G209" s="119"/>
      <c r="H209" s="28"/>
      <c r="I209" s="119"/>
      <c r="J209" s="119"/>
      <c r="K209" s="42"/>
      <c r="L209" s="42"/>
      <c r="M209" s="42"/>
    </row>
    <row r="210" spans="1:13" x14ac:dyDescent="0.3">
      <c r="A210" s="4"/>
      <c r="B210" s="4"/>
      <c r="C210" s="4"/>
      <c r="D210" s="4"/>
      <c r="E210" s="28"/>
      <c r="F210" s="28"/>
      <c r="G210" s="119"/>
      <c r="H210" s="28"/>
      <c r="I210" s="119"/>
      <c r="J210" s="119"/>
      <c r="K210" s="42"/>
      <c r="L210" s="42"/>
      <c r="M210" s="42"/>
    </row>
    <row r="211" spans="1:13" x14ac:dyDescent="0.3">
      <c r="A211" s="4"/>
      <c r="B211" s="4"/>
      <c r="C211" s="4"/>
      <c r="D211" s="4"/>
      <c r="E211" s="28"/>
      <c r="F211" s="28"/>
      <c r="G211" s="119"/>
      <c r="H211" s="28"/>
      <c r="I211" s="119"/>
      <c r="J211" s="119"/>
      <c r="K211" s="42"/>
      <c r="L211" s="42"/>
      <c r="M211" s="42"/>
    </row>
    <row r="212" spans="1:13" x14ac:dyDescent="0.3">
      <c r="A212" s="4"/>
      <c r="B212" s="4"/>
      <c r="C212" s="4"/>
      <c r="D212" s="4"/>
      <c r="E212" s="28"/>
      <c r="F212" s="28"/>
      <c r="G212" s="119"/>
      <c r="H212" s="28"/>
      <c r="I212" s="119"/>
      <c r="J212" s="119"/>
      <c r="K212" s="42"/>
      <c r="L212" s="42"/>
      <c r="M212" s="42"/>
    </row>
    <row r="213" spans="1:13" x14ac:dyDescent="0.3">
      <c r="A213" s="4"/>
      <c r="B213" s="4"/>
      <c r="C213" s="4"/>
      <c r="D213" s="4"/>
      <c r="E213" s="28"/>
      <c r="F213" s="28"/>
      <c r="G213" s="119"/>
      <c r="H213" s="28"/>
      <c r="I213" s="119"/>
      <c r="J213" s="119"/>
      <c r="K213" s="42"/>
      <c r="L213" s="42"/>
      <c r="M213" s="42"/>
    </row>
    <row r="214" spans="1:13" x14ac:dyDescent="0.3">
      <c r="A214" s="4"/>
      <c r="B214" s="4"/>
      <c r="C214" s="4"/>
      <c r="D214" s="4"/>
      <c r="E214" s="28"/>
      <c r="F214" s="28"/>
      <c r="G214" s="119"/>
      <c r="H214" s="28"/>
      <c r="I214" s="119"/>
      <c r="J214" s="119"/>
      <c r="K214" s="42"/>
      <c r="L214" s="42"/>
      <c r="M214" s="42"/>
    </row>
    <row r="215" spans="1:13" x14ac:dyDescent="0.3">
      <c r="A215" s="4"/>
      <c r="B215" s="4"/>
      <c r="C215" s="4"/>
      <c r="D215" s="4"/>
      <c r="E215" s="28"/>
      <c r="F215" s="28"/>
      <c r="G215" s="119"/>
      <c r="H215" s="28"/>
      <c r="I215" s="119"/>
      <c r="J215" s="119"/>
      <c r="K215" s="42"/>
      <c r="L215" s="42"/>
      <c r="M215" s="42"/>
    </row>
    <row r="216" spans="1:13" x14ac:dyDescent="0.3">
      <c r="A216" s="4"/>
      <c r="B216" s="4"/>
      <c r="C216" s="4"/>
      <c r="D216" s="4"/>
      <c r="E216" s="28"/>
      <c r="F216" s="28"/>
      <c r="G216" s="119"/>
      <c r="H216" s="28"/>
      <c r="I216" s="119"/>
      <c r="J216" s="119"/>
      <c r="K216" s="42"/>
      <c r="L216" s="42"/>
      <c r="M216" s="42"/>
    </row>
    <row r="217" spans="1:13" x14ac:dyDescent="0.3">
      <c r="A217" s="4"/>
      <c r="B217" s="4"/>
      <c r="C217" s="4"/>
      <c r="D217" s="4"/>
      <c r="E217" s="28"/>
      <c r="F217" s="28"/>
      <c r="G217" s="119"/>
      <c r="H217" s="28"/>
      <c r="I217" s="119"/>
      <c r="J217" s="119"/>
      <c r="K217" s="42"/>
      <c r="L217" s="42"/>
      <c r="M217" s="42"/>
    </row>
    <row r="218" spans="1:13" x14ac:dyDescent="0.3">
      <c r="A218" s="4"/>
      <c r="B218" s="4"/>
      <c r="C218" s="4"/>
      <c r="D218" s="4"/>
      <c r="E218" s="28"/>
      <c r="F218" s="28"/>
      <c r="G218" s="119"/>
      <c r="H218" s="28"/>
      <c r="I218" s="119"/>
      <c r="J218" s="119"/>
      <c r="K218" s="42"/>
      <c r="L218" s="42"/>
      <c r="M218" s="42"/>
    </row>
    <row r="219" spans="1:13" x14ac:dyDescent="0.3">
      <c r="A219" s="4"/>
      <c r="B219" s="4"/>
      <c r="C219" s="4"/>
      <c r="D219" s="4"/>
      <c r="E219" s="28"/>
      <c r="F219" s="28"/>
      <c r="G219" s="119"/>
      <c r="H219" s="28"/>
      <c r="I219" s="119"/>
      <c r="J219" s="119"/>
      <c r="K219" s="42"/>
      <c r="L219" s="42"/>
      <c r="M219" s="42"/>
    </row>
    <row r="220" spans="1:13" x14ac:dyDescent="0.3">
      <c r="A220" s="4"/>
      <c r="B220" s="4"/>
      <c r="C220" s="4"/>
      <c r="D220" s="4"/>
      <c r="E220" s="28"/>
      <c r="F220" s="28"/>
      <c r="G220" s="119"/>
      <c r="H220" s="28"/>
      <c r="I220" s="119"/>
      <c r="J220" s="119"/>
      <c r="K220" s="42"/>
      <c r="L220" s="42"/>
      <c r="M220" s="42"/>
    </row>
    <row r="221" spans="1:13" x14ac:dyDescent="0.3">
      <c r="A221" s="4"/>
      <c r="B221" s="4"/>
      <c r="C221" s="4"/>
      <c r="D221" s="4"/>
      <c r="E221" s="28"/>
      <c r="F221" s="28"/>
      <c r="G221" s="119"/>
      <c r="H221" s="28"/>
      <c r="I221" s="119"/>
      <c r="J221" s="119"/>
      <c r="K221" s="42"/>
      <c r="L221" s="42"/>
      <c r="M221" s="42"/>
    </row>
    <row r="222" spans="1:13" x14ac:dyDescent="0.3">
      <c r="A222" s="4"/>
      <c r="B222" s="4"/>
      <c r="C222" s="4"/>
      <c r="D222" s="4"/>
      <c r="E222" s="28"/>
      <c r="F222" s="28"/>
      <c r="G222" s="119"/>
      <c r="H222" s="28"/>
      <c r="I222" s="119"/>
      <c r="J222" s="119"/>
      <c r="K222" s="42"/>
      <c r="L222" s="42"/>
      <c r="M222" s="42"/>
    </row>
    <row r="223" spans="1:13" x14ac:dyDescent="0.3">
      <c r="A223" s="4"/>
      <c r="B223" s="4"/>
      <c r="C223" s="4"/>
      <c r="D223" s="4"/>
      <c r="E223" s="28"/>
      <c r="F223" s="28"/>
      <c r="G223" s="119"/>
      <c r="H223" s="28"/>
      <c r="I223" s="119"/>
      <c r="J223" s="119"/>
      <c r="K223" s="42"/>
      <c r="L223" s="42"/>
      <c r="M223" s="42"/>
    </row>
    <row r="224" spans="1:13" x14ac:dyDescent="0.3">
      <c r="A224" s="4"/>
      <c r="B224" s="4"/>
      <c r="C224" s="4"/>
      <c r="D224" s="4"/>
      <c r="E224" s="28"/>
      <c r="F224" s="28"/>
      <c r="G224" s="119"/>
      <c r="H224" s="28"/>
      <c r="I224" s="119"/>
      <c r="J224" s="119"/>
      <c r="K224" s="42"/>
      <c r="L224" s="42"/>
      <c r="M224" s="42"/>
    </row>
    <row r="225" spans="1:13" x14ac:dyDescent="0.3">
      <c r="A225" s="4"/>
      <c r="B225" s="4"/>
      <c r="C225" s="4"/>
      <c r="D225" s="4"/>
      <c r="E225" s="28"/>
      <c r="F225" s="28"/>
      <c r="G225" s="119"/>
      <c r="H225" s="28"/>
      <c r="I225" s="119"/>
      <c r="J225" s="119"/>
      <c r="K225" s="42"/>
      <c r="L225" s="42"/>
      <c r="M225" s="42"/>
    </row>
    <row r="226" spans="1:13" x14ac:dyDescent="0.3">
      <c r="A226" s="4"/>
      <c r="B226" s="4"/>
      <c r="C226" s="4"/>
      <c r="D226" s="4"/>
      <c r="E226" s="28"/>
      <c r="F226" s="28"/>
      <c r="G226" s="119"/>
      <c r="H226" s="28"/>
      <c r="I226" s="119"/>
      <c r="J226" s="119"/>
      <c r="K226" s="42"/>
      <c r="L226" s="42"/>
      <c r="M226" s="42"/>
    </row>
    <row r="227" spans="1:13" x14ac:dyDescent="0.3">
      <c r="A227" s="4"/>
      <c r="B227" s="4"/>
      <c r="C227" s="4"/>
      <c r="D227" s="4"/>
      <c r="E227" s="28"/>
      <c r="F227" s="28"/>
      <c r="G227" s="119"/>
      <c r="H227" s="28"/>
      <c r="I227" s="119"/>
      <c r="J227" s="119"/>
      <c r="K227" s="42"/>
      <c r="L227" s="42"/>
      <c r="M227" s="42"/>
    </row>
    <row r="228" spans="1:13" x14ac:dyDescent="0.3">
      <c r="A228" s="4"/>
      <c r="B228" s="4"/>
      <c r="C228" s="4"/>
      <c r="D228" s="4"/>
      <c r="E228" s="28"/>
      <c r="F228" s="28"/>
      <c r="G228" s="119"/>
      <c r="H228" s="28"/>
      <c r="I228" s="119"/>
      <c r="J228" s="119"/>
      <c r="K228" s="42"/>
      <c r="L228" s="42"/>
      <c r="M228" s="42"/>
    </row>
    <row r="229" spans="1:13" x14ac:dyDescent="0.3">
      <c r="A229" s="4"/>
      <c r="B229" s="4"/>
      <c r="C229" s="4"/>
      <c r="D229" s="4"/>
      <c r="E229" s="28"/>
      <c r="F229" s="28"/>
      <c r="G229" s="119"/>
      <c r="H229" s="28"/>
      <c r="I229" s="119"/>
      <c r="J229" s="119"/>
      <c r="K229" s="42"/>
      <c r="L229" s="42"/>
      <c r="M229" s="42"/>
    </row>
    <row r="230" spans="1:13" x14ac:dyDescent="0.3">
      <c r="A230" s="4"/>
      <c r="B230" s="4"/>
      <c r="C230" s="4"/>
      <c r="D230" s="4"/>
      <c r="E230" s="28"/>
      <c r="F230" s="28"/>
      <c r="G230" s="119"/>
      <c r="H230" s="28"/>
      <c r="I230" s="119"/>
      <c r="J230" s="119"/>
      <c r="K230" s="42"/>
      <c r="L230" s="42"/>
      <c r="M230" s="42"/>
    </row>
    <row r="231" spans="1:13" x14ac:dyDescent="0.3">
      <c r="A231" s="4"/>
      <c r="B231" s="4"/>
      <c r="C231" s="4"/>
      <c r="D231" s="4"/>
      <c r="E231" s="28"/>
      <c r="F231" s="28"/>
      <c r="G231" s="119"/>
      <c r="H231" s="28"/>
      <c r="I231" s="119"/>
      <c r="J231" s="119"/>
      <c r="K231" s="42"/>
      <c r="L231" s="42"/>
      <c r="M231" s="42"/>
    </row>
    <row r="232" spans="1:13" x14ac:dyDescent="0.3">
      <c r="A232" s="4"/>
      <c r="B232" s="4"/>
      <c r="C232" s="4"/>
      <c r="D232" s="4"/>
      <c r="E232" s="28"/>
      <c r="F232" s="28"/>
      <c r="G232" s="119"/>
      <c r="H232" s="28"/>
      <c r="I232" s="119"/>
      <c r="J232" s="119"/>
      <c r="K232" s="42"/>
      <c r="L232" s="42"/>
      <c r="M232" s="42"/>
    </row>
    <row r="233" spans="1:13" x14ac:dyDescent="0.3">
      <c r="A233" s="4"/>
      <c r="B233" s="4"/>
      <c r="C233" s="4"/>
      <c r="D233" s="4"/>
      <c r="E233" s="28"/>
      <c r="F233" s="28"/>
      <c r="G233" s="119"/>
      <c r="H233" s="28"/>
      <c r="I233" s="119"/>
      <c r="J233" s="119"/>
      <c r="K233" s="42"/>
      <c r="L233" s="42"/>
      <c r="M233" s="42"/>
    </row>
    <row r="234" spans="1:13" x14ac:dyDescent="0.3">
      <c r="A234" s="4"/>
      <c r="B234" s="4"/>
      <c r="C234" s="4"/>
      <c r="D234" s="4"/>
      <c r="E234" s="28"/>
      <c r="F234" s="28"/>
      <c r="G234" s="119"/>
      <c r="H234" s="28"/>
      <c r="I234" s="119"/>
      <c r="J234" s="119"/>
      <c r="K234" s="42"/>
      <c r="L234" s="42"/>
      <c r="M234" s="42"/>
    </row>
    <row r="235" spans="1:13" x14ac:dyDescent="0.3">
      <c r="A235" s="4"/>
      <c r="B235" s="4"/>
      <c r="C235" s="4"/>
      <c r="D235" s="4"/>
      <c r="E235" s="28"/>
      <c r="F235" s="28"/>
      <c r="G235" s="119"/>
      <c r="H235" s="28"/>
      <c r="I235" s="119"/>
      <c r="J235" s="119"/>
      <c r="K235" s="42"/>
      <c r="L235" s="42"/>
      <c r="M235" s="42"/>
    </row>
    <row r="236" spans="1:13" x14ac:dyDescent="0.3">
      <c r="A236" s="4"/>
      <c r="B236" s="4"/>
      <c r="C236" s="4"/>
      <c r="D236" s="4"/>
      <c r="E236" s="28"/>
      <c r="F236" s="28"/>
      <c r="G236" s="119"/>
      <c r="H236" s="28"/>
      <c r="I236" s="119"/>
      <c r="J236" s="119"/>
      <c r="K236" s="42"/>
      <c r="L236" s="42"/>
      <c r="M236" s="42"/>
    </row>
    <row r="237" spans="1:13" x14ac:dyDescent="0.3">
      <c r="A237" s="4"/>
      <c r="B237" s="4"/>
      <c r="C237" s="4"/>
      <c r="D237" s="4"/>
      <c r="E237" s="28"/>
      <c r="F237" s="28"/>
      <c r="G237" s="119"/>
      <c r="H237" s="28"/>
      <c r="I237" s="119"/>
      <c r="J237" s="119"/>
      <c r="K237" s="42"/>
      <c r="L237" s="42"/>
      <c r="M237" s="42"/>
    </row>
    <row r="238" spans="1:13" x14ac:dyDescent="0.3">
      <c r="A238" s="4"/>
      <c r="B238" s="4"/>
      <c r="C238" s="4"/>
      <c r="D238" s="4"/>
      <c r="E238" s="28"/>
      <c r="F238" s="28"/>
      <c r="G238" s="119"/>
      <c r="H238" s="28"/>
      <c r="I238" s="119"/>
      <c r="J238" s="119"/>
      <c r="K238" s="42"/>
      <c r="L238" s="42"/>
      <c r="M238" s="42"/>
    </row>
    <row r="239" spans="1:13" x14ac:dyDescent="0.3">
      <c r="A239" s="4"/>
      <c r="B239" s="4"/>
      <c r="C239" s="4"/>
      <c r="D239" s="4"/>
      <c r="E239" s="28"/>
      <c r="F239" s="28"/>
      <c r="G239" s="119"/>
      <c r="H239" s="28"/>
      <c r="I239" s="119"/>
      <c r="J239" s="119"/>
      <c r="K239" s="42"/>
      <c r="L239" s="42"/>
      <c r="M239" s="42"/>
    </row>
    <row r="240" spans="1:13" x14ac:dyDescent="0.3">
      <c r="A240" s="4"/>
      <c r="B240" s="4"/>
      <c r="C240" s="4"/>
      <c r="D240" s="4"/>
      <c r="E240" s="28"/>
      <c r="F240" s="28"/>
      <c r="G240" s="119"/>
      <c r="H240" s="28"/>
      <c r="I240" s="119"/>
      <c r="J240" s="119"/>
      <c r="K240" s="42"/>
      <c r="L240" s="42"/>
      <c r="M240" s="42"/>
    </row>
    <row r="241" spans="1:13" x14ac:dyDescent="0.3">
      <c r="A241" s="4"/>
      <c r="B241" s="4"/>
      <c r="C241" s="4"/>
      <c r="D241" s="4"/>
      <c r="E241" s="28"/>
      <c r="F241" s="28"/>
      <c r="G241" s="119"/>
      <c r="H241" s="28"/>
      <c r="I241" s="119"/>
      <c r="J241" s="119"/>
      <c r="K241" s="42"/>
      <c r="L241" s="42"/>
      <c r="M241" s="42"/>
    </row>
    <row r="242" spans="1:13" x14ac:dyDescent="0.3">
      <c r="A242" s="4"/>
      <c r="B242" s="4"/>
      <c r="C242" s="4"/>
      <c r="D242" s="4"/>
      <c r="E242" s="28"/>
      <c r="F242" s="28"/>
      <c r="G242" s="119"/>
      <c r="H242" s="28"/>
      <c r="I242" s="119"/>
      <c r="J242" s="119"/>
      <c r="K242" s="42"/>
      <c r="L242" s="42"/>
      <c r="M242" s="42"/>
    </row>
    <row r="243" spans="1:13" x14ac:dyDescent="0.3">
      <c r="A243" s="4"/>
      <c r="B243" s="4"/>
      <c r="C243" s="4"/>
      <c r="D243" s="4"/>
      <c r="E243" s="28"/>
      <c r="F243" s="28"/>
      <c r="G243" s="119"/>
      <c r="H243" s="28"/>
      <c r="I243" s="119"/>
      <c r="J243" s="119"/>
      <c r="K243" s="42"/>
      <c r="L243" s="42"/>
      <c r="M243" s="42"/>
    </row>
    <row r="244" spans="1:13" x14ac:dyDescent="0.3">
      <c r="A244" s="4"/>
      <c r="B244" s="4"/>
      <c r="C244" s="4"/>
      <c r="D244" s="4"/>
      <c r="E244" s="28"/>
      <c r="F244" s="28"/>
      <c r="G244" s="119"/>
      <c r="H244" s="28"/>
      <c r="I244" s="119"/>
      <c r="J244" s="119"/>
      <c r="K244" s="42"/>
      <c r="L244" s="42"/>
      <c r="M244" s="42"/>
    </row>
    <row r="245" spans="1:13" x14ac:dyDescent="0.3">
      <c r="A245" s="4"/>
      <c r="B245" s="4"/>
      <c r="C245" s="4"/>
      <c r="D245" s="4"/>
      <c r="E245" s="28"/>
      <c r="F245" s="28"/>
      <c r="G245" s="119"/>
      <c r="H245" s="28"/>
      <c r="I245" s="119"/>
      <c r="J245" s="119"/>
      <c r="K245" s="42"/>
      <c r="L245" s="42"/>
      <c r="M245" s="42"/>
    </row>
    <row r="246" spans="1:13" x14ac:dyDescent="0.3">
      <c r="A246" s="4"/>
      <c r="B246" s="4"/>
      <c r="C246" s="4"/>
      <c r="D246" s="4"/>
      <c r="E246" s="28"/>
      <c r="F246" s="28"/>
      <c r="G246" s="119"/>
      <c r="H246" s="28"/>
      <c r="I246" s="119"/>
      <c r="J246" s="119"/>
      <c r="K246" s="42"/>
      <c r="L246" s="42"/>
      <c r="M246" s="42"/>
    </row>
    <row r="247" spans="1:13" x14ac:dyDescent="0.3">
      <c r="A247" s="4"/>
      <c r="B247" s="4"/>
      <c r="C247" s="4"/>
      <c r="D247" s="4"/>
      <c r="E247" s="28"/>
      <c r="F247" s="28"/>
      <c r="G247" s="119"/>
      <c r="H247" s="28"/>
      <c r="I247" s="119"/>
      <c r="J247" s="119"/>
      <c r="K247" s="42"/>
      <c r="L247" s="42"/>
      <c r="M247" s="42"/>
    </row>
    <row r="248" spans="1:13" x14ac:dyDescent="0.3">
      <c r="A248" s="4"/>
      <c r="B248" s="4"/>
      <c r="C248" s="4"/>
      <c r="D248" s="4"/>
      <c r="E248" s="28"/>
      <c r="F248" s="28"/>
      <c r="G248" s="119"/>
      <c r="H248" s="28"/>
      <c r="I248" s="119"/>
      <c r="J248" s="119"/>
      <c r="K248" s="42"/>
      <c r="L248" s="42"/>
      <c r="M248" s="42"/>
    </row>
    <row r="249" spans="1:13" x14ac:dyDescent="0.3">
      <c r="A249" s="4"/>
      <c r="B249" s="4"/>
      <c r="C249" s="4"/>
      <c r="D249" s="4"/>
      <c r="E249" s="28"/>
      <c r="F249" s="28"/>
      <c r="G249" s="119"/>
      <c r="H249" s="28"/>
      <c r="I249" s="119"/>
      <c r="J249" s="119"/>
      <c r="K249" s="42"/>
      <c r="L249" s="42"/>
      <c r="M249" s="42"/>
    </row>
    <row r="250" spans="1:13" x14ac:dyDescent="0.3">
      <c r="A250" s="4"/>
      <c r="B250" s="4"/>
      <c r="C250" s="4"/>
      <c r="D250" s="4"/>
      <c r="E250" s="28"/>
      <c r="F250" s="28"/>
      <c r="G250" s="119"/>
      <c r="H250" s="28"/>
      <c r="I250" s="119"/>
      <c r="J250" s="119"/>
      <c r="K250" s="42"/>
      <c r="L250" s="42"/>
      <c r="M250" s="42"/>
    </row>
    <row r="251" spans="1:13" x14ac:dyDescent="0.3">
      <c r="A251" s="4"/>
      <c r="B251" s="4"/>
      <c r="C251" s="4"/>
      <c r="D251" s="4"/>
      <c r="E251" s="28"/>
      <c r="F251" s="28"/>
      <c r="G251" s="119"/>
      <c r="H251" s="28"/>
      <c r="I251" s="119"/>
      <c r="J251" s="119"/>
      <c r="K251" s="42"/>
      <c r="L251" s="42"/>
      <c r="M251" s="42"/>
    </row>
    <row r="252" spans="1:13" x14ac:dyDescent="0.3">
      <c r="A252" s="4"/>
      <c r="B252" s="4"/>
      <c r="C252" s="4"/>
      <c r="D252" s="4"/>
      <c r="E252" s="28"/>
      <c r="F252" s="28"/>
      <c r="G252" s="119"/>
      <c r="H252" s="28"/>
      <c r="I252" s="119"/>
      <c r="J252" s="119"/>
      <c r="K252" s="42"/>
      <c r="L252" s="42"/>
      <c r="M252" s="42"/>
    </row>
    <row r="253" spans="1:13" x14ac:dyDescent="0.3">
      <c r="A253" s="4"/>
      <c r="B253" s="4"/>
      <c r="C253" s="4"/>
      <c r="D253" s="4"/>
      <c r="E253" s="28"/>
      <c r="F253" s="28"/>
      <c r="G253" s="119"/>
      <c r="H253" s="28"/>
      <c r="I253" s="119"/>
      <c r="J253" s="119"/>
      <c r="K253" s="42"/>
      <c r="L253" s="42"/>
      <c r="M253" s="42"/>
    </row>
    <row r="254" spans="1:13" x14ac:dyDescent="0.3">
      <c r="A254" s="4"/>
      <c r="B254" s="4"/>
      <c r="C254" s="4"/>
      <c r="D254" s="4"/>
      <c r="E254" s="28"/>
      <c r="F254" s="28"/>
      <c r="G254" s="119"/>
      <c r="H254" s="28"/>
      <c r="I254" s="119"/>
      <c r="J254" s="119"/>
      <c r="K254" s="42"/>
      <c r="L254" s="42"/>
      <c r="M254" s="42"/>
    </row>
    <row r="255" spans="1:13" x14ac:dyDescent="0.3">
      <c r="A255" s="4"/>
      <c r="B255" s="4"/>
      <c r="C255" s="4"/>
      <c r="D255" s="4"/>
      <c r="E255" s="28"/>
      <c r="F255" s="28"/>
      <c r="G255" s="119"/>
      <c r="H255" s="28"/>
      <c r="I255" s="119"/>
      <c r="J255" s="119"/>
      <c r="K255" s="42"/>
      <c r="L255" s="42"/>
      <c r="M255" s="42"/>
    </row>
    <row r="256" spans="1:13" x14ac:dyDescent="0.3">
      <c r="A256" s="4"/>
      <c r="B256" s="4"/>
      <c r="C256" s="4"/>
      <c r="D256" s="4"/>
      <c r="E256" s="28"/>
      <c r="F256" s="28"/>
      <c r="G256" s="119"/>
      <c r="H256" s="28"/>
      <c r="I256" s="119"/>
      <c r="J256" s="119"/>
      <c r="K256" s="42"/>
      <c r="L256" s="42"/>
      <c r="M256" s="42"/>
    </row>
    <row r="257" spans="1:13" x14ac:dyDescent="0.3">
      <c r="A257" s="4"/>
      <c r="B257" s="4"/>
      <c r="C257" s="4"/>
      <c r="D257" s="4"/>
      <c r="E257" s="28"/>
      <c r="F257" s="28"/>
      <c r="G257" s="119"/>
      <c r="H257" s="28"/>
      <c r="I257" s="119"/>
      <c r="J257" s="119"/>
      <c r="K257" s="42"/>
      <c r="L257" s="42"/>
      <c r="M257" s="42"/>
    </row>
    <row r="258" spans="1:13" x14ac:dyDescent="0.3">
      <c r="A258" s="4"/>
      <c r="B258" s="4"/>
      <c r="C258" s="4"/>
      <c r="D258" s="4"/>
      <c r="E258" s="28"/>
      <c r="F258" s="28"/>
      <c r="G258" s="119"/>
      <c r="H258" s="28"/>
      <c r="I258" s="119"/>
      <c r="J258" s="119"/>
      <c r="K258" s="42"/>
      <c r="L258" s="42"/>
      <c r="M258" s="42"/>
    </row>
    <row r="259" spans="1:13" x14ac:dyDescent="0.3">
      <c r="A259" s="4"/>
      <c r="B259" s="4"/>
      <c r="C259" s="4"/>
      <c r="D259" s="4"/>
      <c r="E259" s="28"/>
      <c r="F259" s="28"/>
      <c r="G259" s="119"/>
      <c r="H259" s="28"/>
      <c r="I259" s="119"/>
      <c r="J259" s="119"/>
      <c r="K259" s="42"/>
      <c r="L259" s="42"/>
      <c r="M259" s="42"/>
    </row>
    <row r="260" spans="1:13" x14ac:dyDescent="0.3">
      <c r="A260" s="4"/>
      <c r="B260" s="4"/>
      <c r="C260" s="4"/>
      <c r="D260" s="4"/>
      <c r="E260" s="28"/>
      <c r="F260" s="28"/>
      <c r="G260" s="119"/>
      <c r="H260" s="28"/>
      <c r="I260" s="119"/>
      <c r="J260" s="119"/>
      <c r="K260" s="42"/>
      <c r="L260" s="42"/>
      <c r="M260" s="42"/>
    </row>
    <row r="261" spans="1:13" x14ac:dyDescent="0.3">
      <c r="A261" s="4"/>
      <c r="B261" s="4"/>
      <c r="C261" s="4"/>
      <c r="D261" s="4"/>
      <c r="E261" s="28"/>
      <c r="F261" s="28"/>
      <c r="G261" s="119"/>
      <c r="H261" s="28"/>
      <c r="I261" s="119"/>
      <c r="J261" s="119"/>
      <c r="K261" s="42"/>
      <c r="L261" s="42"/>
      <c r="M261" s="42"/>
    </row>
    <row r="262" spans="1:13" x14ac:dyDescent="0.3">
      <c r="A262" s="4"/>
      <c r="B262" s="4"/>
      <c r="C262" s="4"/>
      <c r="D262" s="4"/>
      <c r="E262" s="28"/>
      <c r="F262" s="28"/>
      <c r="G262" s="119"/>
      <c r="H262" s="28"/>
      <c r="I262" s="119"/>
      <c r="J262" s="119"/>
      <c r="K262" s="42"/>
      <c r="L262" s="42"/>
      <c r="M262" s="42"/>
    </row>
    <row r="263" spans="1:13" x14ac:dyDescent="0.3">
      <c r="A263" s="4"/>
      <c r="B263" s="4"/>
      <c r="C263" s="4"/>
      <c r="D263" s="4"/>
      <c r="E263" s="28"/>
      <c r="F263" s="28"/>
      <c r="G263" s="119"/>
      <c r="H263" s="28"/>
      <c r="I263" s="119"/>
      <c r="J263" s="119"/>
      <c r="K263" s="42"/>
      <c r="L263" s="42"/>
      <c r="M263" s="42"/>
    </row>
    <row r="264" spans="1:13" x14ac:dyDescent="0.3">
      <c r="A264" s="4"/>
      <c r="B264" s="4"/>
      <c r="C264" s="4"/>
      <c r="D264" s="4"/>
      <c r="E264" s="28"/>
      <c r="F264" s="28"/>
      <c r="G264" s="119"/>
      <c r="H264" s="28"/>
      <c r="I264" s="119"/>
      <c r="J264" s="119"/>
      <c r="K264" s="42"/>
      <c r="L264" s="42"/>
      <c r="M264" s="42"/>
    </row>
    <row r="265" spans="1:13" x14ac:dyDescent="0.3">
      <c r="A265" s="4"/>
      <c r="B265" s="4"/>
      <c r="C265" s="4"/>
      <c r="D265" s="4"/>
      <c r="E265" s="28"/>
      <c r="F265" s="28"/>
      <c r="G265" s="119"/>
      <c r="H265" s="28"/>
      <c r="I265" s="119"/>
      <c r="J265" s="119"/>
      <c r="K265" s="42"/>
      <c r="L265" s="42"/>
      <c r="M265" s="42"/>
    </row>
    <row r="266" spans="1:13" x14ac:dyDescent="0.3">
      <c r="A266" s="4"/>
      <c r="B266" s="4"/>
      <c r="C266" s="4"/>
      <c r="D266" s="4"/>
      <c r="E266" s="28"/>
      <c r="F266" s="28"/>
      <c r="G266" s="119"/>
      <c r="H266" s="28"/>
      <c r="I266" s="119"/>
      <c r="J266" s="119"/>
      <c r="K266" s="42"/>
      <c r="L266" s="42"/>
      <c r="M266" s="42"/>
    </row>
    <row r="267" spans="1:13" x14ac:dyDescent="0.3">
      <c r="A267" s="4"/>
      <c r="B267" s="4"/>
      <c r="C267" s="4"/>
      <c r="D267" s="4"/>
      <c r="E267" s="28"/>
      <c r="F267" s="28"/>
      <c r="G267" s="119"/>
      <c r="H267" s="28"/>
      <c r="I267" s="119"/>
      <c r="J267" s="119"/>
      <c r="K267" s="42"/>
      <c r="L267" s="42"/>
      <c r="M267" s="42"/>
    </row>
    <row r="268" spans="1:13" x14ac:dyDescent="0.3">
      <c r="A268" s="4"/>
      <c r="B268" s="4"/>
      <c r="C268" s="4"/>
      <c r="D268" s="4"/>
      <c r="E268" s="28"/>
      <c r="F268" s="28"/>
      <c r="G268" s="119"/>
      <c r="H268" s="28"/>
      <c r="I268" s="119"/>
      <c r="J268" s="119"/>
      <c r="K268" s="42"/>
      <c r="L268" s="42"/>
      <c r="M268" s="42"/>
    </row>
    <row r="269" spans="1:13" x14ac:dyDescent="0.3">
      <c r="A269" s="4"/>
      <c r="B269" s="4"/>
      <c r="C269" s="4"/>
      <c r="D269" s="4"/>
      <c r="E269" s="28"/>
      <c r="F269" s="28"/>
      <c r="G269" s="119"/>
      <c r="H269" s="28"/>
      <c r="I269" s="119"/>
      <c r="J269" s="119"/>
      <c r="K269" s="42"/>
      <c r="L269" s="42"/>
      <c r="M269" s="42"/>
    </row>
    <row r="270" spans="1:13" x14ac:dyDescent="0.3">
      <c r="A270" s="4"/>
      <c r="B270" s="4"/>
      <c r="C270" s="4"/>
      <c r="D270" s="4"/>
      <c r="E270" s="28"/>
      <c r="F270" s="28"/>
      <c r="G270" s="119"/>
      <c r="H270" s="28"/>
      <c r="I270" s="119"/>
      <c r="J270" s="119"/>
      <c r="K270" s="42"/>
      <c r="L270" s="42"/>
      <c r="M270" s="42"/>
    </row>
    <row r="271" spans="1:13" x14ac:dyDescent="0.3">
      <c r="A271" s="4"/>
      <c r="B271" s="4"/>
      <c r="C271" s="4"/>
      <c r="D271" s="4"/>
      <c r="E271" s="28"/>
      <c r="F271" s="28"/>
      <c r="G271" s="119"/>
      <c r="H271" s="28"/>
      <c r="I271" s="119"/>
      <c r="J271" s="119"/>
      <c r="K271" s="42"/>
      <c r="L271" s="42"/>
      <c r="M271" s="42"/>
    </row>
    <row r="272" spans="1:13" x14ac:dyDescent="0.3">
      <c r="A272" s="4"/>
      <c r="B272" s="4"/>
      <c r="C272" s="4"/>
      <c r="D272" s="4"/>
      <c r="E272" s="28"/>
      <c r="F272" s="28"/>
      <c r="G272" s="119"/>
      <c r="H272" s="28"/>
      <c r="I272" s="119"/>
      <c r="J272" s="119"/>
      <c r="K272" s="42"/>
      <c r="L272" s="42"/>
      <c r="M272" s="42"/>
    </row>
    <row r="273" spans="1:13" x14ac:dyDescent="0.3">
      <c r="A273" s="4"/>
      <c r="B273" s="4"/>
      <c r="C273" s="4"/>
      <c r="D273" s="4"/>
      <c r="E273" s="28"/>
      <c r="F273" s="28"/>
      <c r="G273" s="119"/>
      <c r="H273" s="28"/>
      <c r="I273" s="119"/>
      <c r="J273" s="119"/>
      <c r="K273" s="42"/>
      <c r="L273" s="42"/>
      <c r="M273" s="42"/>
    </row>
    <row r="274" spans="1:13" x14ac:dyDescent="0.3">
      <c r="A274" s="4"/>
      <c r="B274" s="4"/>
      <c r="C274" s="4"/>
      <c r="D274" s="4"/>
      <c r="E274" s="28"/>
      <c r="F274" s="28"/>
      <c r="G274" s="119"/>
      <c r="H274" s="28"/>
      <c r="I274" s="119"/>
      <c r="J274" s="119"/>
      <c r="K274" s="42"/>
      <c r="L274" s="42"/>
      <c r="M274" s="42"/>
    </row>
    <row r="275" spans="1:13" x14ac:dyDescent="0.3">
      <c r="A275" s="4"/>
      <c r="B275" s="4"/>
      <c r="C275" s="4"/>
      <c r="D275" s="4"/>
      <c r="E275" s="28"/>
      <c r="F275" s="28"/>
      <c r="G275" s="119"/>
      <c r="H275" s="28"/>
      <c r="I275" s="119"/>
      <c r="J275" s="119"/>
      <c r="K275" s="42"/>
      <c r="L275" s="42"/>
      <c r="M275" s="42"/>
    </row>
    <row r="276" spans="1:13" x14ac:dyDescent="0.3">
      <c r="A276" s="4"/>
      <c r="B276" s="4"/>
      <c r="C276" s="4"/>
      <c r="D276" s="4"/>
      <c r="E276" s="28"/>
      <c r="F276" s="28"/>
      <c r="G276" s="119"/>
      <c r="H276" s="28"/>
      <c r="I276" s="119"/>
      <c r="J276" s="119"/>
      <c r="K276" s="42"/>
      <c r="L276" s="42"/>
      <c r="M276" s="42"/>
    </row>
    <row r="277" spans="1:13" x14ac:dyDescent="0.3">
      <c r="A277" s="4"/>
      <c r="B277" s="4"/>
      <c r="C277" s="4"/>
      <c r="D277" s="4"/>
      <c r="E277" s="28"/>
      <c r="F277" s="28"/>
      <c r="G277" s="119"/>
      <c r="H277" s="28"/>
      <c r="I277" s="119"/>
      <c r="J277" s="119"/>
      <c r="K277" s="42"/>
      <c r="L277" s="42"/>
      <c r="M277" s="42"/>
    </row>
    <row r="278" spans="1:13" x14ac:dyDescent="0.3">
      <c r="A278" s="4"/>
      <c r="B278" s="4"/>
      <c r="C278" s="4"/>
      <c r="D278" s="4"/>
      <c r="E278" s="28"/>
      <c r="F278" s="28"/>
      <c r="G278" s="119"/>
      <c r="H278" s="28"/>
      <c r="I278" s="119"/>
      <c r="J278" s="119"/>
      <c r="K278" s="42"/>
      <c r="L278" s="42"/>
      <c r="M278" s="42"/>
    </row>
    <row r="279" spans="1:13" x14ac:dyDescent="0.3">
      <c r="A279" s="4"/>
      <c r="B279" s="4"/>
      <c r="C279" s="4"/>
      <c r="D279" s="4"/>
      <c r="E279" s="28"/>
      <c r="F279" s="28"/>
      <c r="G279" s="119"/>
      <c r="H279" s="28"/>
      <c r="I279" s="119"/>
      <c r="J279" s="119"/>
      <c r="K279" s="42"/>
      <c r="L279" s="42"/>
      <c r="M279" s="42"/>
    </row>
    <row r="280" spans="1:13" x14ac:dyDescent="0.3">
      <c r="A280" s="4"/>
      <c r="B280" s="4"/>
      <c r="C280" s="4"/>
      <c r="D280" s="4"/>
      <c r="E280" s="28"/>
      <c r="F280" s="28"/>
      <c r="G280" s="119"/>
      <c r="H280" s="28"/>
      <c r="I280" s="119"/>
      <c r="J280" s="119"/>
      <c r="K280" s="42"/>
      <c r="L280" s="42"/>
      <c r="M280" s="42"/>
    </row>
    <row r="281" spans="1:13" x14ac:dyDescent="0.3">
      <c r="A281" s="4"/>
      <c r="B281" s="4"/>
      <c r="C281" s="4"/>
      <c r="D281" s="4"/>
      <c r="E281" s="28"/>
      <c r="F281" s="28"/>
      <c r="G281" s="119"/>
      <c r="H281" s="28"/>
      <c r="I281" s="119"/>
      <c r="J281" s="119"/>
      <c r="K281" s="42"/>
      <c r="L281" s="42"/>
      <c r="M281" s="42"/>
    </row>
    <row r="282" spans="1:13" x14ac:dyDescent="0.3">
      <c r="A282" s="4"/>
      <c r="B282" s="4"/>
      <c r="C282" s="4"/>
      <c r="D282" s="4"/>
      <c r="E282" s="28"/>
      <c r="F282" s="28"/>
      <c r="G282" s="119"/>
      <c r="H282" s="28"/>
      <c r="I282" s="119"/>
      <c r="J282" s="119"/>
      <c r="K282" s="42"/>
      <c r="L282" s="42"/>
      <c r="M282" s="42"/>
    </row>
    <row r="283" spans="1:13" x14ac:dyDescent="0.3">
      <c r="A283" s="4"/>
      <c r="B283" s="4"/>
      <c r="C283" s="4"/>
      <c r="D283" s="4"/>
      <c r="E283" s="28"/>
      <c r="F283" s="28"/>
      <c r="G283" s="119"/>
      <c r="H283" s="28"/>
      <c r="I283" s="119"/>
      <c r="J283" s="119"/>
      <c r="K283" s="42"/>
      <c r="L283" s="42"/>
      <c r="M283" s="42"/>
    </row>
    <row r="284" spans="1:13" x14ac:dyDescent="0.3">
      <c r="A284" s="4"/>
      <c r="B284" s="4"/>
      <c r="C284" s="4"/>
      <c r="D284" s="4"/>
      <c r="E284" s="28"/>
      <c r="F284" s="28"/>
      <c r="G284" s="119"/>
      <c r="H284" s="28"/>
      <c r="I284" s="119"/>
      <c r="J284" s="119"/>
      <c r="K284" s="42"/>
      <c r="L284" s="42"/>
      <c r="M284" s="42"/>
    </row>
    <row r="285" spans="1:13" x14ac:dyDescent="0.3">
      <c r="A285" s="4"/>
      <c r="B285" s="4"/>
      <c r="C285" s="4"/>
      <c r="D285" s="4"/>
      <c r="E285" s="28"/>
      <c r="F285" s="28"/>
      <c r="G285" s="119"/>
      <c r="H285" s="28"/>
      <c r="I285" s="119"/>
      <c r="J285" s="119"/>
      <c r="K285" s="42"/>
      <c r="L285" s="42"/>
      <c r="M285" s="42"/>
    </row>
    <row r="286" spans="1:13" x14ac:dyDescent="0.3">
      <c r="A286" s="4"/>
      <c r="B286" s="4"/>
      <c r="C286" s="4"/>
      <c r="D286" s="4"/>
      <c r="E286" s="28"/>
      <c r="F286" s="28"/>
      <c r="G286" s="119"/>
      <c r="H286" s="28"/>
      <c r="I286" s="119"/>
      <c r="J286" s="119"/>
      <c r="K286" s="42"/>
      <c r="L286" s="42"/>
      <c r="M286" s="42"/>
    </row>
    <row r="287" spans="1:13" x14ac:dyDescent="0.3">
      <c r="A287" s="4"/>
      <c r="B287" s="4"/>
      <c r="C287" s="4"/>
      <c r="D287" s="4"/>
      <c r="E287" s="28"/>
      <c r="F287" s="28"/>
      <c r="G287" s="119"/>
      <c r="H287" s="28"/>
      <c r="I287" s="119"/>
      <c r="J287" s="119"/>
      <c r="K287" s="42"/>
      <c r="L287" s="42"/>
      <c r="M287" s="42"/>
    </row>
    <row r="288" spans="1:13" x14ac:dyDescent="0.3">
      <c r="A288" s="4"/>
      <c r="B288" s="4"/>
      <c r="C288" s="4"/>
      <c r="D288" s="4"/>
      <c r="E288" s="28"/>
      <c r="F288" s="28"/>
      <c r="G288" s="119"/>
      <c r="H288" s="28"/>
      <c r="I288" s="119"/>
      <c r="J288" s="119"/>
      <c r="K288" s="42"/>
      <c r="L288" s="42"/>
      <c r="M288" s="42"/>
    </row>
    <row r="289" spans="1:13" x14ac:dyDescent="0.3">
      <c r="A289" s="4"/>
      <c r="B289" s="4"/>
      <c r="C289" s="4"/>
      <c r="D289" s="4"/>
      <c r="E289" s="28"/>
      <c r="F289" s="28"/>
      <c r="G289" s="119"/>
      <c r="H289" s="28"/>
      <c r="I289" s="119"/>
      <c r="J289" s="119"/>
      <c r="K289" s="42"/>
      <c r="L289" s="42"/>
      <c r="M289" s="42"/>
    </row>
    <row r="290" spans="1:13" x14ac:dyDescent="0.3">
      <c r="A290" s="4"/>
      <c r="B290" s="4"/>
      <c r="C290" s="4"/>
      <c r="D290" s="4"/>
      <c r="E290" s="28"/>
      <c r="F290" s="28"/>
      <c r="G290" s="119"/>
      <c r="H290" s="28"/>
      <c r="I290" s="119"/>
      <c r="J290" s="119"/>
      <c r="K290" s="42"/>
      <c r="L290" s="42"/>
      <c r="M290" s="42"/>
    </row>
    <row r="291" spans="1:13" x14ac:dyDescent="0.3">
      <c r="A291" s="4"/>
      <c r="B291" s="4"/>
      <c r="C291" s="4"/>
      <c r="D291" s="4"/>
      <c r="E291" s="28"/>
      <c r="F291" s="28"/>
      <c r="G291" s="119"/>
      <c r="H291" s="28"/>
      <c r="I291" s="119"/>
      <c r="J291" s="119"/>
      <c r="K291" s="42"/>
      <c r="L291" s="42"/>
      <c r="M291" s="42"/>
    </row>
    <row r="292" spans="1:13" x14ac:dyDescent="0.3">
      <c r="A292" s="4"/>
      <c r="B292" s="4"/>
      <c r="C292" s="4"/>
      <c r="D292" s="4"/>
      <c r="E292" s="28"/>
      <c r="F292" s="28"/>
      <c r="G292" s="119"/>
      <c r="H292" s="28"/>
      <c r="I292" s="119"/>
      <c r="J292" s="119"/>
      <c r="K292" s="42"/>
      <c r="L292" s="42"/>
      <c r="M292" s="42"/>
    </row>
    <row r="293" spans="1:13" x14ac:dyDescent="0.3">
      <c r="A293" s="4"/>
      <c r="B293" s="4"/>
      <c r="C293" s="4"/>
      <c r="D293" s="4"/>
      <c r="E293" s="28"/>
      <c r="F293" s="28"/>
      <c r="G293" s="119"/>
      <c r="H293" s="28"/>
      <c r="I293" s="119"/>
      <c r="J293" s="119"/>
      <c r="K293" s="42"/>
      <c r="L293" s="42"/>
      <c r="M293" s="42"/>
    </row>
    <row r="294" spans="1:13" x14ac:dyDescent="0.3">
      <c r="A294" s="4"/>
      <c r="B294" s="4"/>
      <c r="C294" s="4"/>
      <c r="D294" s="4"/>
      <c r="E294" s="28"/>
      <c r="F294" s="28"/>
      <c r="G294" s="119"/>
      <c r="H294" s="28"/>
      <c r="I294" s="119"/>
      <c r="J294" s="119"/>
      <c r="K294" s="42"/>
      <c r="L294" s="42"/>
      <c r="M294" s="42"/>
    </row>
    <row r="295" spans="1:13" x14ac:dyDescent="0.3">
      <c r="A295" s="4"/>
      <c r="B295" s="4"/>
      <c r="C295" s="4"/>
      <c r="D295" s="4"/>
      <c r="E295" s="28"/>
      <c r="F295" s="28"/>
      <c r="G295" s="119"/>
      <c r="H295" s="28"/>
      <c r="I295" s="119"/>
      <c r="J295" s="119"/>
      <c r="K295" s="42"/>
      <c r="L295" s="42"/>
      <c r="M295" s="42"/>
    </row>
    <row r="296" spans="1:13" x14ac:dyDescent="0.3">
      <c r="A296" s="4"/>
      <c r="B296" s="4"/>
      <c r="C296" s="4"/>
      <c r="D296" s="4"/>
      <c r="E296" s="28"/>
      <c r="F296" s="28"/>
      <c r="G296" s="119"/>
      <c r="H296" s="28"/>
      <c r="I296" s="119"/>
      <c r="J296" s="119"/>
      <c r="K296" s="42"/>
      <c r="L296" s="42"/>
      <c r="M296" s="42"/>
    </row>
    <row r="297" spans="1:13" x14ac:dyDescent="0.3">
      <c r="A297" s="4"/>
      <c r="B297" s="4"/>
      <c r="C297" s="4"/>
      <c r="D297" s="4"/>
      <c r="E297" s="28"/>
      <c r="F297" s="28"/>
      <c r="G297" s="119"/>
      <c r="H297" s="28"/>
      <c r="I297" s="119"/>
      <c r="J297" s="119"/>
      <c r="K297" s="42"/>
      <c r="L297" s="42"/>
      <c r="M297" s="42"/>
    </row>
    <row r="298" spans="1:13" x14ac:dyDescent="0.3">
      <c r="A298" s="4"/>
      <c r="B298" s="4"/>
      <c r="C298" s="4"/>
      <c r="D298" s="4"/>
      <c r="E298" s="28"/>
      <c r="F298" s="28"/>
      <c r="G298" s="119"/>
      <c r="H298" s="28"/>
      <c r="I298" s="119"/>
      <c r="J298" s="119"/>
      <c r="K298" s="42"/>
      <c r="L298" s="42"/>
      <c r="M298" s="42"/>
    </row>
    <row r="299" spans="1:13" x14ac:dyDescent="0.3">
      <c r="A299" s="4"/>
      <c r="B299" s="4"/>
      <c r="C299" s="4"/>
      <c r="D299" s="4"/>
      <c r="E299" s="28"/>
      <c r="F299" s="28"/>
      <c r="G299" s="119"/>
      <c r="H299" s="28"/>
      <c r="I299" s="119"/>
      <c r="J299" s="119"/>
      <c r="K299" s="42"/>
      <c r="L299" s="42"/>
      <c r="M299" s="42"/>
    </row>
    <row r="300" spans="1:13" x14ac:dyDescent="0.3">
      <c r="A300" s="4"/>
      <c r="B300" s="4"/>
      <c r="C300" s="4"/>
      <c r="D300" s="4"/>
      <c r="E300" s="28"/>
      <c r="F300" s="28"/>
      <c r="G300" s="119"/>
      <c r="H300" s="28"/>
      <c r="I300" s="119"/>
      <c r="J300" s="119"/>
      <c r="K300" s="42"/>
      <c r="L300" s="42"/>
      <c r="M300" s="42"/>
    </row>
    <row r="301" spans="1:13" x14ac:dyDescent="0.3">
      <c r="A301" s="4"/>
      <c r="B301" s="4"/>
      <c r="C301" s="4"/>
      <c r="D301" s="4"/>
      <c r="E301" s="28"/>
      <c r="F301" s="28"/>
      <c r="G301" s="119"/>
      <c r="H301" s="28"/>
      <c r="I301" s="119"/>
      <c r="J301" s="119"/>
      <c r="K301" s="42"/>
      <c r="L301" s="42"/>
      <c r="M301" s="42"/>
    </row>
    <row r="302" spans="1:13" x14ac:dyDescent="0.3">
      <c r="A302" s="4"/>
      <c r="B302" s="4"/>
      <c r="C302" s="4"/>
      <c r="D302" s="4"/>
      <c r="E302" s="28"/>
      <c r="F302" s="28"/>
      <c r="G302" s="119"/>
      <c r="H302" s="28"/>
      <c r="I302" s="119"/>
      <c r="J302" s="119"/>
      <c r="K302" s="42"/>
      <c r="L302" s="42"/>
      <c r="M302" s="42"/>
    </row>
    <row r="303" spans="1:13" x14ac:dyDescent="0.3">
      <c r="A303" s="4"/>
      <c r="B303" s="4"/>
      <c r="C303" s="4"/>
      <c r="D303" s="4"/>
      <c r="E303" s="28"/>
      <c r="F303" s="28"/>
      <c r="G303" s="119"/>
      <c r="H303" s="28"/>
      <c r="I303" s="119"/>
      <c r="J303" s="119"/>
      <c r="K303" s="42"/>
      <c r="L303" s="42"/>
      <c r="M303" s="42"/>
    </row>
    <row r="304" spans="1:13" x14ac:dyDescent="0.3">
      <c r="A304" s="4"/>
      <c r="B304" s="4"/>
      <c r="C304" s="4"/>
      <c r="D304" s="4"/>
      <c r="E304" s="28"/>
      <c r="F304" s="28"/>
      <c r="G304" s="119"/>
      <c r="H304" s="28"/>
      <c r="I304" s="119"/>
      <c r="J304" s="119"/>
      <c r="K304" s="42"/>
      <c r="L304" s="42"/>
      <c r="M304" s="42"/>
    </row>
    <row r="305" spans="1:13" x14ac:dyDescent="0.3">
      <c r="A305" s="4"/>
      <c r="B305" s="4"/>
      <c r="C305" s="4"/>
      <c r="D305" s="4"/>
      <c r="E305" s="28"/>
      <c r="F305" s="28"/>
      <c r="G305" s="119"/>
      <c r="H305" s="28"/>
      <c r="I305" s="119"/>
      <c r="J305" s="119"/>
      <c r="K305" s="42"/>
      <c r="L305" s="42"/>
      <c r="M305" s="42"/>
    </row>
  </sheetData>
  <mergeCells count="100">
    <mergeCell ref="A5:A9"/>
    <mergeCell ref="B5:B19"/>
    <mergeCell ref="C5:C9"/>
    <mergeCell ref="L5:L9"/>
    <mergeCell ref="M5:M19"/>
    <mergeCell ref="A10:A14"/>
    <mergeCell ref="C10:C14"/>
    <mergeCell ref="L10:L14"/>
    <mergeCell ref="A15:A19"/>
    <mergeCell ref="C15:C19"/>
    <mergeCell ref="L15:L19"/>
    <mergeCell ref="A20:A24"/>
    <mergeCell ref="B20:B34"/>
    <mergeCell ref="C20:C24"/>
    <mergeCell ref="L20:L24"/>
    <mergeCell ref="M20:M34"/>
    <mergeCell ref="A25:A29"/>
    <mergeCell ref="C25:C29"/>
    <mergeCell ref="L25:L29"/>
    <mergeCell ref="A30:A34"/>
    <mergeCell ref="C30:C34"/>
    <mergeCell ref="A35:A39"/>
    <mergeCell ref="B35:B49"/>
    <mergeCell ref="C35:C39"/>
    <mergeCell ref="L35:L39"/>
    <mergeCell ref="M35:M49"/>
    <mergeCell ref="A40:A44"/>
    <mergeCell ref="C40:C44"/>
    <mergeCell ref="L40:L44"/>
    <mergeCell ref="A45:A49"/>
    <mergeCell ref="C45:C49"/>
    <mergeCell ref="L45:L49"/>
    <mergeCell ref="A50:A54"/>
    <mergeCell ref="B50:B64"/>
    <mergeCell ref="C50:C54"/>
    <mergeCell ref="L50:L54"/>
    <mergeCell ref="A55:A59"/>
    <mergeCell ref="C55:C59"/>
    <mergeCell ref="L55:L59"/>
    <mergeCell ref="A60:A64"/>
    <mergeCell ref="C60:C64"/>
    <mergeCell ref="L60:L64"/>
    <mergeCell ref="A65:A69"/>
    <mergeCell ref="B65:B79"/>
    <mergeCell ref="C65:C69"/>
    <mergeCell ref="L65:L69"/>
    <mergeCell ref="M65:M79"/>
    <mergeCell ref="A70:A74"/>
    <mergeCell ref="C70:C74"/>
    <mergeCell ref="L70:L74"/>
    <mergeCell ref="A75:A79"/>
    <mergeCell ref="C75:C79"/>
    <mergeCell ref="A80:A84"/>
    <mergeCell ref="B80:B94"/>
    <mergeCell ref="C80:C84"/>
    <mergeCell ref="L80:L84"/>
    <mergeCell ref="M80:M94"/>
    <mergeCell ref="A85:A89"/>
    <mergeCell ref="C85:C89"/>
    <mergeCell ref="L85:L89"/>
    <mergeCell ref="A90:A94"/>
    <mergeCell ref="C90:C94"/>
    <mergeCell ref="L90:L94"/>
    <mergeCell ref="A95:A99"/>
    <mergeCell ref="B95:B109"/>
    <mergeCell ref="C95:C99"/>
    <mergeCell ref="L95:L99"/>
    <mergeCell ref="M95:M109"/>
    <mergeCell ref="A100:A104"/>
    <mergeCell ref="C100:C104"/>
    <mergeCell ref="L100:L104"/>
    <mergeCell ref="A105:A109"/>
    <mergeCell ref="C105:C109"/>
    <mergeCell ref="L105:L109"/>
    <mergeCell ref="L3:L4"/>
    <mergeCell ref="M3:M4"/>
    <mergeCell ref="N35:N49"/>
    <mergeCell ref="N50:N64"/>
    <mergeCell ref="N65:N79"/>
    <mergeCell ref="N20:N34"/>
    <mergeCell ref="L75:L79"/>
    <mergeCell ref="M50:M64"/>
    <mergeCell ref="L30:L34"/>
    <mergeCell ref="N5:N19"/>
    <mergeCell ref="N95:N109"/>
    <mergeCell ref="N3:N4"/>
    <mergeCell ref="P5:U5"/>
    <mergeCell ref="Q11:T11"/>
    <mergeCell ref="P13:U13"/>
    <mergeCell ref="R14:U14"/>
    <mergeCell ref="R15:U15"/>
    <mergeCell ref="P19:P20"/>
    <mergeCell ref="Q19:S19"/>
    <mergeCell ref="Q20:R20"/>
    <mergeCell ref="N80:N94"/>
    <mergeCell ref="Q10:T10"/>
    <mergeCell ref="Q6:T6"/>
    <mergeCell ref="Q7:T7"/>
    <mergeCell ref="Q8:T8"/>
    <mergeCell ref="Q9:T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Constituent DW, WW, WH, WR</vt:lpstr>
      <vt:lpstr>Constituent HC</vt:lpstr>
      <vt:lpstr>Predicted Mixture Attributes</vt:lpstr>
      <vt:lpstr>Mixtures - Non-lettuce</vt:lpstr>
      <vt:lpstr>Mixtures - Lettuce</vt:lpstr>
      <vt:lpstr>Mixtures - Days to Wilting</vt:lpstr>
      <vt:lpstr>Mixture Summary</vt:lpstr>
      <vt:lpstr>Mixture HC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Etton-Bohm, Montana</dc:creator>
  <cp:lastModifiedBy>Mike Bollman</cp:lastModifiedBy>
  <cp:lastPrinted>2016-06-09T19:53:41Z</cp:lastPrinted>
  <dcterms:created xsi:type="dcterms:W3CDTF">2015-06-23T19:24:56Z</dcterms:created>
  <dcterms:modified xsi:type="dcterms:W3CDTF">2020-01-02T21:18:50Z</dcterms:modified>
</cp:coreProperties>
</file>