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AA.AD.EPA.GOV\ORD\RTP\USERS\E-J\IPiletic\Net MyDocuments\Manuscripts and Grants\2018 JPCA 1,5H-shifts Peroxy-Isoprene Radicals\"/>
    </mc:Choice>
  </mc:AlternateContent>
  <xr:revisionPtr revIDLastSave="0" documentId="10_ncr:100000_{D8B679A2-6806-4551-B1D1-6AE223F5B127}" xr6:coauthVersionLast="31" xr6:coauthVersionMax="31" xr10:uidLastSave="{00000000-0000-0000-0000-000000000000}"/>
  <bookViews>
    <workbookView xWindow="0" yWindow="0" windowWidth="20160" windowHeight="8724" xr2:uid="{00000000-000D-0000-FFFF-FFFF00000000}"/>
  </bookViews>
  <sheets>
    <sheet name="PES Isoprene+OH" sheetId="7" r:id="rId1"/>
    <sheet name="PES IsopOOH+OH" sheetId="8" r:id="rId2"/>
    <sheet name="1,5-H shift Barriers" sheetId="9" r:id="rId3"/>
    <sheet name="Isoprene+OH k calcs" sheetId="1" r:id="rId4"/>
    <sheet name="b-(1,2)-HO-Isop-OOH+OH k calcs" sheetId="2" r:id="rId5"/>
    <sheet name="1,5-H shift (1,2)-HO-Isop-OO" sheetId="3" r:id="rId6"/>
    <sheet name="1,5-H shift (4,3)-HO-Isop-OO" sheetId="4" r:id="rId7"/>
    <sheet name="1,5-H shift 3-IsopO4H3-OO" sheetId="5" r:id="rId8"/>
    <sheet name="1,5-H shift 2-IsopO4H3-OO" sheetId="6" r:id="rId9"/>
  </sheets>
  <externalReferences>
    <externalReference r:id="rId10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34" i="2"/>
  <c r="F34" i="2"/>
  <c r="D34" i="2"/>
  <c r="F33" i="2"/>
  <c r="H33" i="2" s="1"/>
  <c r="D33" i="2"/>
  <c r="G33" i="2" s="1"/>
  <c r="F32" i="2"/>
  <c r="H32" i="2" s="1"/>
  <c r="J32" i="2" s="1"/>
  <c r="D32" i="2"/>
  <c r="G32" i="2" s="1"/>
  <c r="F31" i="2"/>
  <c r="H31" i="2" s="1"/>
  <c r="J31" i="2" s="1"/>
  <c r="D31" i="2"/>
  <c r="G31" i="2" s="1"/>
  <c r="I31" i="2" s="1"/>
  <c r="H30" i="2"/>
  <c r="G30" i="2"/>
  <c r="F30" i="2"/>
  <c r="D30" i="2"/>
  <c r="F29" i="2"/>
  <c r="H29" i="2" s="1"/>
  <c r="D29" i="2"/>
  <c r="G29" i="2" s="1"/>
  <c r="F28" i="2"/>
  <c r="H28" i="2" s="1"/>
  <c r="D28" i="2"/>
  <c r="G28" i="2" s="1"/>
  <c r="B28" i="2"/>
  <c r="B29" i="2" s="1"/>
  <c r="B30" i="2" s="1"/>
  <c r="B31" i="2" s="1"/>
  <c r="B32" i="2" s="1"/>
  <c r="B33" i="2" s="1"/>
  <c r="B34" i="2" s="1"/>
  <c r="F27" i="2"/>
  <c r="H27" i="2" s="1"/>
  <c r="D27" i="2"/>
  <c r="G27" i="2" s="1"/>
  <c r="C21" i="2"/>
  <c r="E21" i="2" s="1"/>
  <c r="I34" i="2" s="1"/>
  <c r="C20" i="2"/>
  <c r="E20" i="2" s="1"/>
  <c r="I33" i="2" s="1"/>
  <c r="E19" i="2"/>
  <c r="I32" i="2" s="1"/>
  <c r="C19" i="2"/>
  <c r="E18" i="2"/>
  <c r="C18" i="2"/>
  <c r="C17" i="2"/>
  <c r="E17" i="2" s="1"/>
  <c r="I30" i="2" s="1"/>
  <c r="C16" i="2"/>
  <c r="E16" i="2" s="1"/>
  <c r="I29" i="2" s="1"/>
  <c r="G15" i="2"/>
  <c r="C15" i="2"/>
  <c r="E15" i="2" s="1"/>
  <c r="I28" i="2" s="1"/>
  <c r="A15" i="2"/>
  <c r="D15" i="2" s="1"/>
  <c r="D14" i="2"/>
  <c r="C14" i="2"/>
  <c r="E14" i="2" s="1"/>
  <c r="M36" i="1"/>
  <c r="O36" i="1" s="1"/>
  <c r="Q36" i="1" s="1"/>
  <c r="L36" i="1"/>
  <c r="N36" i="1" s="1"/>
  <c r="G36" i="1"/>
  <c r="F36" i="1"/>
  <c r="M35" i="1"/>
  <c r="O35" i="1" s="1"/>
  <c r="L35" i="1"/>
  <c r="N35" i="1" s="1"/>
  <c r="I35" i="1"/>
  <c r="H35" i="1"/>
  <c r="G35" i="1"/>
  <c r="F35" i="1"/>
  <c r="M34" i="1"/>
  <c r="O34" i="1" s="1"/>
  <c r="L34" i="1"/>
  <c r="N34" i="1" s="1"/>
  <c r="G34" i="1"/>
  <c r="F34" i="1"/>
  <c r="M33" i="1"/>
  <c r="O33" i="1" s="1"/>
  <c r="Q33" i="1" s="1"/>
  <c r="L33" i="1"/>
  <c r="N33" i="1" s="1"/>
  <c r="G33" i="1"/>
  <c r="F33" i="1"/>
  <c r="M32" i="1"/>
  <c r="O32" i="1" s="1"/>
  <c r="Q32" i="1" s="1"/>
  <c r="L32" i="1"/>
  <c r="N32" i="1" s="1"/>
  <c r="I32" i="1"/>
  <c r="H32" i="1"/>
  <c r="G32" i="1"/>
  <c r="F32" i="1"/>
  <c r="M31" i="1"/>
  <c r="O31" i="1" s="1"/>
  <c r="Q31" i="1" s="1"/>
  <c r="L31" i="1"/>
  <c r="N31" i="1" s="1"/>
  <c r="I31" i="1"/>
  <c r="H31" i="1"/>
  <c r="G31" i="1"/>
  <c r="F31" i="1"/>
  <c r="M30" i="1"/>
  <c r="O30" i="1" s="1"/>
  <c r="Q30" i="1" s="1"/>
  <c r="L30" i="1"/>
  <c r="N30" i="1" s="1"/>
  <c r="G30" i="1"/>
  <c r="F30" i="1"/>
  <c r="E30" i="1"/>
  <c r="E31" i="1" s="1"/>
  <c r="E32" i="1" s="1"/>
  <c r="E33" i="1" s="1"/>
  <c r="E34" i="1" s="1"/>
  <c r="E35" i="1" s="1"/>
  <c r="E36" i="1" s="1"/>
  <c r="M29" i="1"/>
  <c r="O29" i="1" s="1"/>
  <c r="L29" i="1"/>
  <c r="N29" i="1" s="1"/>
  <c r="G29" i="1"/>
  <c r="F29" i="1"/>
  <c r="G22" i="1"/>
  <c r="H22" i="1" s="1"/>
  <c r="J22" i="1" s="1"/>
  <c r="C22" i="1"/>
  <c r="D22" i="1" s="1"/>
  <c r="G21" i="1"/>
  <c r="H21" i="1" s="1"/>
  <c r="J21" i="1" s="1"/>
  <c r="P35" i="1" s="1"/>
  <c r="C21" i="1"/>
  <c r="D21" i="1" s="1"/>
  <c r="G20" i="1"/>
  <c r="H20" i="1" s="1"/>
  <c r="J20" i="1" s="1"/>
  <c r="C20" i="1"/>
  <c r="H34" i="1" s="1"/>
  <c r="G19" i="1"/>
  <c r="H19" i="1" s="1"/>
  <c r="J19" i="1" s="1"/>
  <c r="C19" i="1"/>
  <c r="I33" i="1" s="1"/>
  <c r="H18" i="1"/>
  <c r="J18" i="1" s="1"/>
  <c r="G18" i="1"/>
  <c r="D18" i="1"/>
  <c r="C18" i="1"/>
  <c r="G17" i="1"/>
  <c r="H17" i="1" s="1"/>
  <c r="J17" i="1" s="1"/>
  <c r="C17" i="1"/>
  <c r="D17" i="1" s="1"/>
  <c r="G16" i="1"/>
  <c r="H16" i="1" s="1"/>
  <c r="J16" i="1" s="1"/>
  <c r="C16" i="1"/>
  <c r="H30" i="1" s="1"/>
  <c r="A16" i="1"/>
  <c r="K16" i="1" s="1"/>
  <c r="L16" i="1" s="1"/>
  <c r="K15" i="1"/>
  <c r="L15" i="1" s="1"/>
  <c r="I15" i="1"/>
  <c r="G15" i="1"/>
  <c r="H15" i="1" s="1"/>
  <c r="J15" i="1" s="1"/>
  <c r="P29" i="1" s="1"/>
  <c r="C15" i="1"/>
  <c r="I29" i="1" s="1"/>
  <c r="C42" i="9"/>
  <c r="B42" i="9"/>
  <c r="C32" i="9"/>
  <c r="B32" i="9"/>
  <c r="C22" i="9"/>
  <c r="B22" i="9"/>
  <c r="C12" i="9"/>
  <c r="B12" i="9"/>
  <c r="J29" i="2" l="1"/>
  <c r="J27" i="2"/>
  <c r="J28" i="2"/>
  <c r="J30" i="2"/>
  <c r="J33" i="2"/>
  <c r="I27" i="2"/>
  <c r="J34" i="2"/>
  <c r="A16" i="2"/>
  <c r="P31" i="1"/>
  <c r="P32" i="1"/>
  <c r="Q34" i="1"/>
  <c r="P36" i="1"/>
  <c r="P33" i="1"/>
  <c r="P34" i="1"/>
  <c r="Q35" i="1"/>
  <c r="Q29" i="1"/>
  <c r="P30" i="1"/>
  <c r="D19" i="1"/>
  <c r="I16" i="1"/>
  <c r="A17" i="1"/>
  <c r="H29" i="1"/>
  <c r="H36" i="1"/>
  <c r="H33" i="1"/>
  <c r="I36" i="1"/>
  <c r="D16" i="1"/>
  <c r="D20" i="1"/>
  <c r="I34" i="1"/>
  <c r="I30" i="1"/>
  <c r="D15" i="1"/>
  <c r="A17" i="2" l="1"/>
  <c r="D16" i="2"/>
  <c r="A18" i="1"/>
  <c r="K17" i="1"/>
  <c r="L17" i="1" s="1"/>
  <c r="I17" i="1"/>
  <c r="A18" i="2" l="1"/>
  <c r="D17" i="2"/>
  <c r="K18" i="1"/>
  <c r="L18" i="1" s="1"/>
  <c r="A19" i="1"/>
  <c r="I18" i="1"/>
  <c r="A19" i="2" l="1"/>
  <c r="D18" i="2"/>
  <c r="A20" i="1"/>
  <c r="K19" i="1"/>
  <c r="L19" i="1" s="1"/>
  <c r="I19" i="1"/>
  <c r="D19" i="2" l="1"/>
  <c r="A20" i="2"/>
  <c r="A21" i="1"/>
  <c r="I20" i="1"/>
  <c r="K20" i="1"/>
  <c r="L20" i="1" s="1"/>
  <c r="A21" i="2" l="1"/>
  <c r="D21" i="2" s="1"/>
  <c r="D20" i="2"/>
  <c r="K21" i="1"/>
  <c r="L21" i="1" s="1"/>
  <c r="I21" i="1"/>
  <c r="A22" i="1"/>
  <c r="K22" i="1" l="1"/>
  <c r="L22" i="1" s="1"/>
  <c r="I22" i="1"/>
  <c r="C21" i="8" l="1"/>
  <c r="C20" i="8"/>
  <c r="C19" i="8"/>
  <c r="C10" i="8"/>
  <c r="C11" i="8"/>
  <c r="C9" i="8"/>
  <c r="C68" i="7"/>
  <c r="C71" i="7" l="1"/>
  <c r="C70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33" i="7"/>
  <c r="C32" i="7"/>
  <c r="C36" i="7"/>
  <c r="C35" i="7"/>
  <c r="C30" i="7"/>
  <c r="C31" i="7"/>
  <c r="C28" i="7"/>
  <c r="C29" i="7"/>
  <c r="C26" i="7"/>
  <c r="C27" i="7"/>
  <c r="C25" i="7"/>
  <c r="C24" i="7"/>
  <c r="C23" i="7"/>
  <c r="C22" i="7"/>
  <c r="C21" i="7"/>
  <c r="C20" i="7"/>
  <c r="C17" i="7"/>
  <c r="C18" i="7"/>
  <c r="C19" i="7"/>
  <c r="C16" i="7"/>
  <c r="C15" i="7"/>
  <c r="C14" i="7"/>
  <c r="C12" i="7"/>
  <c r="C13" i="7"/>
  <c r="C11" i="7"/>
  <c r="C10" i="7"/>
</calcChain>
</file>

<file path=xl/sharedStrings.xml><?xml version="1.0" encoding="utf-8"?>
<sst xmlns="http://schemas.openxmlformats.org/spreadsheetml/2006/main" count="279" uniqueCount="191">
  <si>
    <t>Temperature (K)</t>
  </si>
  <si>
    <t>% Yield Isop-1OH</t>
  </si>
  <si>
    <t>% Yield Isop-4OH</t>
  </si>
  <si>
    <t>Ratio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</si>
  <si>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</si>
  <si>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rPr>
        <u/>
        <sz val="11"/>
        <color theme="1"/>
        <rFont val="Calibri"/>
        <family val="2"/>
        <scheme val="minor"/>
      </rPr>
      <t>Note 2</t>
    </r>
    <r>
      <rPr>
        <sz val="11"/>
        <color theme="1"/>
        <rFont val="Calibri"/>
        <family val="2"/>
        <scheme val="minor"/>
      </rPr>
      <t>: There was no observed pressure dependence for this reaction.</t>
    </r>
  </si>
  <si>
    <t>Organic Species: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</si>
  <si>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</si>
  <si>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t>Kinetic Fit Parameters: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</si>
  <si>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theme="1"/>
        <rFont val="Calibri"/>
        <family val="2"/>
        <scheme val="minor"/>
      </rPr>
      <t>down</t>
    </r>
    <r>
      <rPr>
        <sz val="11"/>
        <color theme="1"/>
        <rFont val="Calibri"/>
        <family val="2"/>
        <scheme val="minor"/>
      </rPr>
      <t xml:space="preserve"> = 200 cm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</si>
  <si>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Grainsize = 20 cm</t>
    </r>
    <r>
      <rPr>
        <vertAlign val="superscript"/>
        <sz val="11"/>
        <color theme="1"/>
        <rFont val="Calibri"/>
        <family val="2"/>
        <scheme val="minor"/>
      </rPr>
      <t>-1</t>
    </r>
  </si>
  <si>
    <t>Fit description</t>
  </si>
  <si>
    <t>1st Generation OH Chemistry</t>
  </si>
  <si>
    <t>2nd Generation OH Chemistry</t>
  </si>
  <si>
    <t xml:space="preserve">1st Generation 1,5-H shift </t>
  </si>
  <si>
    <r>
      <rPr>
        <b/>
        <i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-(1,2)-HO-Isop-OOH + OH   =   vdW     ---&gt;   (1,2,4)-(HO)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-Isop-OOH</t>
    </r>
  </si>
  <si>
    <r>
      <t>(1,2)-HO-Isop-OO</t>
    </r>
    <r>
      <rPr>
        <b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 xml:space="preserve">  ---&gt;   (1,2)-O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>-Isop-OOH  ---&gt;  O=CH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</rPr>
      <t xml:space="preserve">∙∙∙ 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>MVK-OOH  ---&gt;   O=CH</t>
    </r>
    <r>
      <rPr>
        <b/>
        <vertAlign val="subscript"/>
        <sz val="11"/>
        <color theme="1"/>
        <rFont val="Calibri"/>
        <family val="2"/>
      </rPr>
      <t xml:space="preserve">2  </t>
    </r>
    <r>
      <rPr>
        <b/>
        <sz val="11"/>
        <color theme="1"/>
        <rFont val="Calibri"/>
        <family val="2"/>
      </rPr>
      <t>∙∙∙  MVK  ∙∙∙  OH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</si>
  <si>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 xml:space="preserve">(1,2)-HO-Isop-OOH loss </t>
    </r>
    <r>
      <rPr>
        <b/>
        <sz val="11"/>
        <color theme="1"/>
        <rFont val="Calibri"/>
        <family val="2"/>
        <scheme val="minor"/>
      </rPr>
      <t>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</si>
  <si>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 xml:space="preserve">Organic Species:  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289.2 K;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4.37 Å</t>
    </r>
  </si>
  <si>
    <r>
      <t>(4,3)-HO-Isop-OO</t>
    </r>
    <r>
      <rPr>
        <b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 xml:space="preserve">  ---&gt;   (4,3)-O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>-Isop-OOH  ---&gt;  O=CH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</rPr>
      <t xml:space="preserve">∙∙∙ 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>MACR-OOH  ---&gt;   O=CH</t>
    </r>
    <r>
      <rPr>
        <b/>
        <vertAlign val="subscript"/>
        <sz val="11"/>
        <color theme="1"/>
        <rFont val="Calibri"/>
        <family val="2"/>
      </rPr>
      <t xml:space="preserve">2  </t>
    </r>
    <r>
      <rPr>
        <b/>
        <sz val="11"/>
        <color theme="1"/>
        <rFont val="Calibri"/>
        <family val="2"/>
      </rPr>
      <t>∙∙∙  MACR  ∙∙∙  OH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</si>
  <si>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 xml:space="preserve">(4,3)-HO-Isop-OOH loss </t>
    </r>
    <r>
      <rPr>
        <b/>
        <sz val="11"/>
        <color theme="1"/>
        <rFont val="Calibri"/>
        <family val="2"/>
        <scheme val="minor"/>
      </rPr>
      <t>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</si>
  <si>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 xml:space="preserve">2nd Generation 1,5-H shift </t>
  </si>
  <si>
    <r>
      <t>3-IsopO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-OO</t>
    </r>
    <r>
      <rPr>
        <b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 xml:space="preserve">  ---&gt;   3-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>IsopO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-OOH  </t>
    </r>
  </si>
  <si>
    <r>
      <t>2-IsopO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-OO</t>
    </r>
    <r>
      <rPr>
        <b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 xml:space="preserve">  ---&gt;   2-</t>
    </r>
    <r>
      <rPr>
        <b/>
        <vertAlign val="super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  <scheme val="minor"/>
      </rPr>
      <t>IsopO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-OOH  </t>
    </r>
  </si>
  <si>
    <t>ZPE - zero point energy</t>
  </si>
  <si>
    <t>Structure Name</t>
  </si>
  <si>
    <r>
      <t>Energy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(Hartrees)</t>
    </r>
  </si>
  <si>
    <r>
      <t>Energy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(kcal/mol)</t>
    </r>
  </si>
  <si>
    <t>Isoprene+OH High-Level Calculation Potential Energy Surface</t>
  </si>
  <si>
    <t>&lt;-- energy of formaldehyde + anti_MVK + oh</t>
  </si>
  <si>
    <t>&lt;-- energy of formaldehyde + anti_MACR + oh</t>
  </si>
  <si>
    <t>/Gaussian Calcs/anti-MVK/O2.out</t>
  </si>
  <si>
    <t>/Gaussian Calcs/anti-MVK/Isoprene.out</t>
  </si>
  <si>
    <t>/Gaussian Calcs/anti-MVK/OH.out</t>
  </si>
  <si>
    <t>Gaussian 09 Calculations (/2018-05-03 in My Documents)</t>
  </si>
  <si>
    <t>/Gaussian Calcs/anti-MVK/Formaldehyde.out (formaldehyde)</t>
  </si>
  <si>
    <t xml:space="preserve">/Gaussian Calcs/anti-MVK/antiMVK.out (MVK anti conformer) </t>
  </si>
  <si>
    <r>
      <t>/Gaussian Calcs/anti-MVK/Isoprene---OH_vdW.out (vdW</t>
    </r>
    <r>
      <rPr>
        <vertAlign val="subscript"/>
        <sz val="11"/>
        <color theme="4" tint="-0.499984740745262"/>
        <rFont val="Calibri"/>
        <family val="2"/>
        <scheme val="minor"/>
      </rPr>
      <t>1</t>
    </r>
    <r>
      <rPr>
        <sz val="11"/>
        <color theme="4" tint="-0.499984740745262"/>
        <rFont val="Calibri"/>
        <family val="2"/>
        <scheme val="minor"/>
      </rPr>
      <t xml:space="preserve"> for MVK)</t>
    </r>
  </si>
  <si>
    <r>
      <t>/Gaussian Calcs/anti-MVK/TS1.out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1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</si>
  <si>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Calcs/anti-MVK/Isoprene-1OH.out (Isop-OH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</si>
  <si>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Calcs/anti-MVK/Isoprene-1OH---O2_vdW.out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2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</si>
  <si>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Calcs/anti-MVK/TS2.out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2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</si>
  <si>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Calcs/anti-MVK/Isoprene-1OH-2OO.out (OO-Isop-OH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</si>
  <si>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Calcs/anti-MVK/TS3.out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3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</si>
  <si>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Calcs/anti-MVK/TS4.out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4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</si>
  <si>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Calcs/anti-MVK/antiMVK-OOH---Formaldehyde_vdW.out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3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</si>
  <si>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Calcs/anti-MVK/TS5.out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5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</si>
  <si>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Calcs/anti-MVK/antiMVK---OH---Formaldehyde_vdW.out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4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</si>
  <si>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Calcs/anti-MACR/Isoprene---OH_vdW.out (vdW</t>
    </r>
    <r>
      <rPr>
        <vertAlign val="subscript"/>
        <sz val="11"/>
        <color rgb="FFC00000"/>
        <rFont val="Calibri"/>
        <family val="2"/>
        <scheme val="minor"/>
      </rPr>
      <t>1</t>
    </r>
    <r>
      <rPr>
        <sz val="11"/>
        <color rgb="FFC00000"/>
        <rFont val="Calibri"/>
        <family val="2"/>
        <scheme val="minor"/>
      </rPr>
      <t xml:space="preserve"> for MACR)</t>
    </r>
  </si>
  <si>
    <r>
      <t>/Gaussian Calcs/anti-MACR/TS1.out (TS</t>
    </r>
    <r>
      <rPr>
        <vertAlign val="subscript"/>
        <sz val="11"/>
        <color rgb="FFC00000"/>
        <rFont val="Calibri"/>
        <family val="2"/>
        <scheme val="minor"/>
      </rPr>
      <t xml:space="preserve">1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</si>
  <si>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Calcs/anti-MACR/Isoprene-4OH.out (Isop-OH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</si>
  <si>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Calcs/anti-MACR/Isoprene-4OH---O2_vdW.out (vdW</t>
    </r>
    <r>
      <rPr>
        <vertAlign val="subscript"/>
        <sz val="11"/>
        <color rgb="FFC00000"/>
        <rFont val="Calibri"/>
        <family val="2"/>
        <scheme val="minor"/>
      </rPr>
      <t xml:space="preserve">2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</si>
  <si>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Calcs/anti-MACR/TS2.out (TS</t>
    </r>
    <r>
      <rPr>
        <vertAlign val="subscript"/>
        <sz val="11"/>
        <color rgb="FFC00000"/>
        <rFont val="Calibri"/>
        <family val="2"/>
        <scheme val="minor"/>
      </rPr>
      <t xml:space="preserve">2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</si>
  <si>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Calcs/anti-MACR/Isoprene-4OH-3OO.out (OO-Isop-OH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</si>
  <si>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Calcs/anti-MACR/TS3.out (TS</t>
    </r>
    <r>
      <rPr>
        <vertAlign val="subscript"/>
        <sz val="11"/>
        <color rgb="FFC00000"/>
        <rFont val="Calibri"/>
        <family val="2"/>
        <scheme val="minor"/>
      </rPr>
      <t xml:space="preserve">3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</si>
  <si>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Calcs/anti-MACR/Isoprene-4O-3OOH.out (HOO-Isop-O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</si>
  <si>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Calcs/anti-MVK/Isoprene-1O-2OOH.out (HOO-Isop-O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</si>
  <si>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Calcs/anti-MACR/TS4.out (TS</t>
    </r>
    <r>
      <rPr>
        <vertAlign val="subscript"/>
        <sz val="11"/>
        <color rgb="FFC00000"/>
        <rFont val="Calibri"/>
        <family val="2"/>
        <scheme val="minor"/>
      </rPr>
      <t xml:space="preserve">4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</si>
  <si>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Calcs/anti-MACR/antiMACR-OOH---Formaldehyde_vdW.out (vdW</t>
    </r>
    <r>
      <rPr>
        <vertAlign val="subscript"/>
        <sz val="11"/>
        <color rgb="FFC00000"/>
        <rFont val="Calibri"/>
        <family val="2"/>
        <scheme val="minor"/>
      </rPr>
      <t xml:space="preserve">3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</si>
  <si>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Calcs/anti-MACR/TS5.out (TS</t>
    </r>
    <r>
      <rPr>
        <vertAlign val="subscript"/>
        <sz val="11"/>
        <color rgb="FFC00000"/>
        <rFont val="Calibri"/>
        <family val="2"/>
        <scheme val="minor"/>
      </rPr>
      <t xml:space="preserve">5 </t>
    </r>
    <r>
      <rPr>
        <sz val="11"/>
        <color rgb="FFC00000"/>
        <rFont val="Calibri"/>
        <family val="2"/>
        <scheme val="minor"/>
      </rPr>
      <t>for MACR)</t>
    </r>
  </si>
  <si>
    <r>
      <t>/Gaussian Calcs/anti-MACR/antiMACR---OH---Formaldehyde_vdW.out (vdW</t>
    </r>
    <r>
      <rPr>
        <vertAlign val="subscript"/>
        <sz val="11"/>
        <color rgb="FFC00000"/>
        <rFont val="Calibri"/>
        <family val="2"/>
        <scheme val="minor"/>
      </rPr>
      <t xml:space="preserve">4 </t>
    </r>
    <r>
      <rPr>
        <sz val="11"/>
        <color rgb="FFC00000"/>
        <rFont val="Calibri"/>
        <family val="2"/>
        <scheme val="minor"/>
      </rPr>
      <t>for MACR)</t>
    </r>
  </si>
  <si>
    <t xml:space="preserve">/Gaussian Calcs/anti-MACR/antiMACR.out (MACR anti conformer) </t>
  </si>
  <si>
    <t>Anti Geometry for Product C4 Compounds</t>
  </si>
  <si>
    <t>Syn Geometry for Product C4 Compounds</t>
  </si>
  <si>
    <t>/Gaussian Calcs/syn-MVK/O2.out</t>
  </si>
  <si>
    <t>/Gaussian Calcs/syn-MVK/Isoprene.out</t>
  </si>
  <si>
    <t>/Gaussian Calcs/syn-MVK/OH.out</t>
  </si>
  <si>
    <r>
      <t>/Gaussian Calcs/syn-MVK/Isoprene---OH_vdW.out (vdW</t>
    </r>
    <r>
      <rPr>
        <vertAlign val="subscript"/>
        <sz val="11"/>
        <color theme="4" tint="-0.499984740745262"/>
        <rFont val="Calibri"/>
        <family val="2"/>
        <scheme val="minor"/>
      </rPr>
      <t>1</t>
    </r>
    <r>
      <rPr>
        <sz val="11"/>
        <color theme="4" tint="-0.499984740745262"/>
        <rFont val="Calibri"/>
        <family val="2"/>
        <scheme val="minor"/>
      </rPr>
      <t xml:space="preserve"> for MVK)</t>
    </r>
  </si>
  <si>
    <r>
      <t>/Gaussian Calcs/syn-MACR/Isoprene---OH_vdW.out (vdW</t>
    </r>
    <r>
      <rPr>
        <vertAlign val="subscript"/>
        <sz val="11"/>
        <color rgb="FFC00000"/>
        <rFont val="Calibri"/>
        <family val="2"/>
        <scheme val="minor"/>
      </rPr>
      <t>1</t>
    </r>
    <r>
      <rPr>
        <sz val="11"/>
        <color rgb="FFC00000"/>
        <rFont val="Calibri"/>
        <family val="2"/>
        <scheme val="minor"/>
      </rPr>
      <t xml:space="preserve"> for MACR)</t>
    </r>
  </si>
  <si>
    <r>
      <t>/Gaussian Calcs/syn-MVK/TS1.out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1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</si>
  <si>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Calcs/syn-MACR/TS1.out (TS</t>
    </r>
    <r>
      <rPr>
        <vertAlign val="subscript"/>
        <sz val="11"/>
        <color rgb="FFC00000"/>
        <rFont val="Calibri"/>
        <family val="2"/>
        <scheme val="minor"/>
      </rPr>
      <t xml:space="preserve">1 </t>
    </r>
    <r>
      <rPr>
        <sz val="11"/>
        <color rgb="FFC00000"/>
        <rFont val="Calibri"/>
        <family val="2"/>
        <scheme val="minor"/>
      </rPr>
      <t>for MACR)</t>
    </r>
  </si>
  <si>
    <r>
      <t>/Gaussian Calcs/syn-MVK/Isoprene-1OH.out (Isop-OH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</si>
  <si>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Calcs/syn-MACR/Isoprene-4OH.out (Isop-OH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</si>
  <si>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Calcs/syn-MVK/Isoprene-1OH---O2_vdW.out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2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</si>
  <si>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Calcs/syn-MACR/Isoprene-4OH---O2_vdW.out (vdW</t>
    </r>
    <r>
      <rPr>
        <vertAlign val="subscript"/>
        <sz val="11"/>
        <color rgb="FFC00000"/>
        <rFont val="Calibri"/>
        <family val="2"/>
        <scheme val="minor"/>
      </rPr>
      <t xml:space="preserve">2 </t>
    </r>
    <r>
      <rPr>
        <sz val="11"/>
        <color rgb="FFC00000"/>
        <rFont val="Calibri"/>
        <family val="2"/>
        <scheme val="minor"/>
      </rPr>
      <t>for MACR)</t>
    </r>
  </si>
  <si>
    <r>
      <t>/Gaussian Calcs/syn-MVK/TS2.out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2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</si>
  <si>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Calcs/syn-MACR/TS2.out (TS</t>
    </r>
    <r>
      <rPr>
        <vertAlign val="subscript"/>
        <sz val="11"/>
        <color rgb="FFC00000"/>
        <rFont val="Calibri"/>
        <family val="2"/>
        <scheme val="minor"/>
      </rPr>
      <t xml:space="preserve">2 </t>
    </r>
    <r>
      <rPr>
        <sz val="11"/>
        <color rgb="FFC00000"/>
        <rFont val="Calibri"/>
        <family val="2"/>
        <scheme val="minor"/>
      </rPr>
      <t>for MACR)</t>
    </r>
  </si>
  <si>
    <r>
      <t>/Gaussian Calcs/syn-MVK/Isoprene-1OH-2OO.out (OO-Isop-OH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</si>
  <si>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Calcs/syn-MACR/Isoprene-4OH-3OO.out (OO-Isop-OH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</si>
  <si>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Calcs/syn-MVK/TS3.out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3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</si>
  <si>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Calcs/syn-MACR/TS3.out (TS</t>
    </r>
    <r>
      <rPr>
        <vertAlign val="subscript"/>
        <sz val="11"/>
        <color rgb="FFC00000"/>
        <rFont val="Calibri"/>
        <family val="2"/>
        <scheme val="minor"/>
      </rPr>
      <t xml:space="preserve">3 </t>
    </r>
    <r>
      <rPr>
        <sz val="11"/>
        <color rgb="FFC00000"/>
        <rFont val="Calibri"/>
        <family val="2"/>
        <scheme val="minor"/>
      </rPr>
      <t>for MACR)</t>
    </r>
  </si>
  <si>
    <r>
      <t>/Gaussian Calcs/syn-MVK/Isoprene-1O-2OOH.out (HOO-Isop-O</t>
    </r>
    <r>
      <rPr>
        <vertAlign val="subscript"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</si>
  <si>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Calcs/syn-MACR/Isoprene-4O-3OOH.out (HOO-Isop-O</t>
    </r>
    <r>
      <rPr>
        <vertAlign val="subscript"/>
        <sz val="11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for MACR)</t>
    </r>
  </si>
  <si>
    <r>
      <t>/Gaussian Calcs/syn-MVK/TS4.out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4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</si>
  <si>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Calcs/syn-MACR/TS4.out (TS</t>
    </r>
    <r>
      <rPr>
        <vertAlign val="subscript"/>
        <sz val="11"/>
        <color rgb="FFC00000"/>
        <rFont val="Calibri"/>
        <family val="2"/>
        <scheme val="minor"/>
      </rPr>
      <t xml:space="preserve">4 </t>
    </r>
    <r>
      <rPr>
        <sz val="11"/>
        <color rgb="FFC00000"/>
        <rFont val="Calibri"/>
        <family val="2"/>
        <scheme val="minor"/>
      </rPr>
      <t>for MACR)</t>
    </r>
  </si>
  <si>
    <r>
      <t>/Gaussian Calcs/syn-MVK/TS5.out (TS</t>
    </r>
    <r>
      <rPr>
        <vertAlign val="subscript"/>
        <sz val="11"/>
        <color theme="4" tint="-0.499984740745262"/>
        <rFont val="Calibri"/>
        <family val="2"/>
        <scheme val="minor"/>
      </rPr>
      <t xml:space="preserve">5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</si>
  <si>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Calcs/syn-MACR/TS5.out (TS</t>
    </r>
    <r>
      <rPr>
        <vertAlign val="subscript"/>
        <sz val="11"/>
        <color rgb="FFC00000"/>
        <rFont val="Calibri"/>
        <family val="2"/>
        <scheme val="minor"/>
      </rPr>
      <t xml:space="preserve">5 </t>
    </r>
    <r>
      <rPr>
        <sz val="11"/>
        <color rgb="FFC00000"/>
        <rFont val="Calibri"/>
        <family val="2"/>
        <scheme val="minor"/>
      </rPr>
      <t>for MACR)</t>
    </r>
  </si>
  <si>
    <t>/Gaussian Calcs/syn-MVK/Formaldehyde.out (formaldehyde)</t>
  </si>
  <si>
    <t xml:space="preserve">/Gaussian Calcs/syn-MVK/synMVK.out (MVK syn conformer) </t>
  </si>
  <si>
    <t xml:space="preserve">/Gaussian Calcs/syn-MACR/synMACR.out (MACR syn conformer) </t>
  </si>
  <si>
    <r>
      <t>/Gaussian Calcs/syn-MACR/synMACR---OH---Formaldehyde_vdW.out (vdW</t>
    </r>
    <r>
      <rPr>
        <vertAlign val="subscript"/>
        <sz val="11"/>
        <color rgb="FFC00000"/>
        <rFont val="Calibri"/>
        <family val="2"/>
        <scheme val="minor"/>
      </rPr>
      <t xml:space="preserve">4 </t>
    </r>
    <r>
      <rPr>
        <sz val="11"/>
        <color rgb="FFC00000"/>
        <rFont val="Calibri"/>
        <family val="2"/>
        <scheme val="minor"/>
      </rPr>
      <t>for MACR)</t>
    </r>
  </si>
  <si>
    <r>
      <t>/Gaussian Calcs/syn-MVK/synMVK---OH---Formaldehyde_vdW.out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4 </t>
    </r>
    <r>
      <rPr>
        <sz val="11"/>
        <color theme="4" tint="-0.499984740745262"/>
        <rFont val="Calibri"/>
        <family val="2"/>
        <scheme val="minor"/>
      </rPr>
      <t>for MVK)</t>
    </r>
  </si>
  <si>
    <r>
      <t>/Gaussian Calcs/syn-MACR/synMACR-OOH---Formaldehyde_vdW.out (vdW</t>
    </r>
    <r>
      <rPr>
        <vertAlign val="subscript"/>
        <sz val="11"/>
        <color rgb="FFC00000"/>
        <rFont val="Calibri"/>
        <family val="2"/>
        <scheme val="minor"/>
      </rPr>
      <t xml:space="preserve">3 </t>
    </r>
    <r>
      <rPr>
        <sz val="11"/>
        <color rgb="FFC00000"/>
        <rFont val="Calibri"/>
        <family val="2"/>
        <scheme val="minor"/>
      </rPr>
      <t>for MACR)</t>
    </r>
  </si>
  <si>
    <r>
      <t>/Gaussian Calcs/syn-MVK/synMVK-OOH---Formaldehyde_vdW.out (vdW</t>
    </r>
    <r>
      <rPr>
        <vertAlign val="subscript"/>
        <sz val="11"/>
        <color theme="4" tint="-0.499984740745262"/>
        <rFont val="Calibri"/>
        <family val="2"/>
        <scheme val="minor"/>
      </rPr>
      <t xml:space="preserve">3 </t>
    </r>
    <r>
      <rPr>
        <sz val="11"/>
        <color theme="4" tint="-0.499984740745262"/>
        <rFont val="Calibri"/>
        <family val="2"/>
        <scheme val="minor"/>
      </rPr>
      <t>for MVK)</t>
    </r>
  </si>
  <si>
    <t>M062x/maug-cc-pVTZ</t>
  </si>
  <si>
    <t>IsopOOH+OH High-Level Calculation Potential Energy Surface</t>
  </si>
  <si>
    <t>Gaussian 09 Calculations (/2018-06-04 on Atmos Cluster)</t>
  </si>
  <si>
    <t>/abstraction/oh.out</t>
  </si>
  <si>
    <r>
      <t>/addition_above/isopoohoh_b.out ((1,4)-(HO)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-Isop-(2)-OOH)</t>
    </r>
  </si>
  <si>
    <r>
      <t>/addition_above/ts1.out (TS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</si>
  <si>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/addition_above/isopooh_oh_c.out (vdW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</si>
  <si>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/abstraction/isopooh.out (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-(1,2)-HO-Isop-OOH)</t>
    </r>
  </si>
  <si>
    <r>
      <t>/addition_below/isopooh_oh_down.out (vdW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</si>
  <si>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/addition_below/ts1_down.out (TS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</si>
  <si>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/addition_below/isopoohoh_down.out ((1,4)-(HO)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-Isop-(2)-OOH)</t>
    </r>
  </si>
  <si>
    <t>OH Addition on Opposite Plane (below) as Hydroxy and Hydroperoxy Groups of IsopOOH</t>
  </si>
  <si>
    <t>OH Addition on Same Plane (above) as Hydroxy and Hydroperoxy Groups of IsopOOH</t>
  </si>
  <si>
    <r>
      <t>IsopOO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 xml:space="preserve"> and IsopOOHOHOO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2"/>
        <scheme val="minor"/>
      </rPr>
      <t xml:space="preserve"> (1,5)-H shift Reaction Barriers with Different Density Functionals</t>
    </r>
  </si>
  <si>
    <t xml:space="preserve">aug-cc-pVTZ basis set </t>
  </si>
  <si>
    <r>
      <t>Reaction 1: HO-Isop-OO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 xml:space="preserve"> (1,2) --&gt; 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>O-Isop-OOH (1,2)</t>
    </r>
  </si>
  <si>
    <t>Gaussian 16 Calculations (/2018-06-25 on Atmos Cluster)</t>
  </si>
  <si>
    <t>DFT Method</t>
  </si>
  <si>
    <t>M062x</t>
  </si>
  <si>
    <t>MN15</t>
  </si>
  <si>
    <t>wB97X-D</t>
  </si>
  <si>
    <t>CBS-QB3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</si>
  <si>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rxn,ZPE</t>
    </r>
    <r>
      <rPr>
        <b/>
        <sz val="11"/>
        <color theme="1"/>
        <rFont val="Calibri"/>
        <family val="2"/>
        <scheme val="minor"/>
      </rPr>
      <t xml:space="preserve"> (kcal/mol)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</si>
  <si>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</rPr>
      <t>‡</t>
    </r>
    <r>
      <rPr>
        <b/>
        <vertAlign val="subscript"/>
        <sz val="11"/>
        <color theme="1"/>
        <rFont val="Calibri"/>
        <family val="2"/>
        <scheme val="minor"/>
      </rPr>
      <t>ZPE</t>
    </r>
    <r>
      <rPr>
        <b/>
        <sz val="11"/>
        <color theme="1"/>
        <rFont val="Calibri"/>
        <family val="2"/>
        <scheme val="minor"/>
      </rPr>
      <t xml:space="preserve"> (kcal/mol)</t>
    </r>
  </si>
  <si>
    <r>
      <t>Reaction 1: HO-Isop-OO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 xml:space="preserve"> (4,3) --&gt; 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>O-Isop-OOH (4,3)</t>
    </r>
  </si>
  <si>
    <t>Gaussian 16 Calculations (/2018-06-28 on Atmos Cluster)</t>
  </si>
  <si>
    <r>
      <t>Reaction 2: (1,4)-(HO)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1"/>
        <charset val="2"/>
        <scheme val="minor"/>
      </rPr>
      <t>-(3)-HOO-Isop-(2)-OO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 xml:space="preserve"> --&gt; </t>
    </r>
    <r>
      <rPr>
        <b/>
        <sz val="14"/>
        <color theme="1"/>
        <rFont val="Calibri"/>
        <family val="2"/>
      </rPr>
      <t>(1,4)-(HO)</t>
    </r>
    <r>
      <rPr>
        <b/>
        <vertAlign val="subscript"/>
        <sz val="14"/>
        <color theme="1"/>
        <rFont val="Calibri"/>
        <family val="2"/>
      </rPr>
      <t>2</t>
    </r>
    <r>
      <rPr>
        <b/>
        <sz val="14"/>
        <color theme="1"/>
        <rFont val="Calibri"/>
        <family val="2"/>
      </rPr>
      <t>-(3)-HOO-∙Isop-(2)-OOH</t>
    </r>
  </si>
  <si>
    <r>
      <t>Reaction 2: (1,4)-(HO)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1"/>
        <charset val="2"/>
        <scheme val="minor"/>
      </rPr>
      <t>-(2)-HOO-Isop-(3)-OO</t>
    </r>
    <r>
      <rPr>
        <b/>
        <sz val="14"/>
        <color theme="1"/>
        <rFont val="Calibri"/>
        <family val="2"/>
      </rPr>
      <t>∙</t>
    </r>
    <r>
      <rPr>
        <b/>
        <sz val="14"/>
        <color theme="1"/>
        <rFont val="Calibri"/>
        <family val="1"/>
        <charset val="2"/>
        <scheme val="minor"/>
      </rPr>
      <t xml:space="preserve"> --&gt; </t>
    </r>
    <r>
      <rPr>
        <b/>
        <sz val="14"/>
        <color theme="1"/>
        <rFont val="Calibri"/>
        <family val="2"/>
      </rPr>
      <t>(1,4)-(HO)</t>
    </r>
    <r>
      <rPr>
        <b/>
        <vertAlign val="subscript"/>
        <sz val="14"/>
        <color theme="1"/>
        <rFont val="Calibri"/>
        <family val="2"/>
      </rPr>
      <t>2</t>
    </r>
    <r>
      <rPr>
        <b/>
        <sz val="14"/>
        <color theme="1"/>
        <rFont val="Calibri"/>
        <family val="2"/>
      </rPr>
      <t>-(2)-HOO-∙Isop-(3)-OOH</t>
    </r>
  </si>
  <si>
    <t>PES figure (anti-geometry)</t>
  </si>
  <si>
    <t>PES figure (syn-geometry)</t>
  </si>
  <si>
    <t>&lt;-- energy of formaldehyde + syn_MVK + oh</t>
  </si>
  <si>
    <t>&lt;-- energy of formaldehyde + syn_MACR + oh</t>
  </si>
  <si>
    <t>Average:</t>
  </si>
  <si>
    <t>Isoprene + OH = vdW          ---&gt;</t>
  </si>
  <si>
    <r>
      <t>vdW        --&gt;       1-HO-Isop</t>
    </r>
    <r>
      <rPr>
        <b/>
        <sz val="11"/>
        <color theme="1"/>
        <rFont val="Calibri"/>
        <family val="2"/>
      </rPr>
      <t>∙</t>
    </r>
  </si>
  <si>
    <t xml:space="preserve">                ---&gt;</t>
  </si>
  <si>
    <r>
      <t>vdW        --&gt;       4-HO-Isop</t>
    </r>
    <r>
      <rPr>
        <b/>
        <sz val="11"/>
        <color theme="1"/>
        <rFont val="Calibri"/>
        <family val="2"/>
      </rPr>
      <t>∙</t>
    </r>
  </si>
  <si>
    <t>P = 760 Torr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</si>
  <si>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91.85 K;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3.92 Å</t>
    </r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</si>
  <si>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289.2 K;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4.37 Å</t>
    </r>
  </si>
  <si>
    <r>
      <t>A</t>
    </r>
    <r>
      <rPr>
        <vertAlign val="subscript"/>
        <sz val="11"/>
        <color theme="1"/>
        <rFont val="Calibri"/>
        <family val="2"/>
        <scheme val="minor"/>
      </rPr>
      <t>pre-exp</t>
    </r>
    <r>
      <rPr>
        <sz val="11"/>
        <color theme="1"/>
        <rFont val="Calibri"/>
        <family val="2"/>
        <scheme val="minor"/>
      </rPr>
      <t xml:space="preserve"> = 3.0 E-10 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molec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 (~collision limit)</t>
    </r>
  </si>
  <si>
    <t>MESMER1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</si>
  <si>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</si>
  <si>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Isoprene--&gt;4-HO-Isop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</si>
  <si>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1,4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</si>
  <si>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</t>
    </r>
  </si>
  <si>
    <t>1/T</t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</si>
  <si>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</si>
  <si>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total,MCM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</si>
  <si>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total,MCM</t>
    </r>
    <r>
      <rPr>
        <b/>
        <sz val="11"/>
        <color theme="1"/>
        <rFont val="Calibri"/>
        <family val="2"/>
        <scheme val="minor"/>
      </rPr>
      <t>)</t>
    </r>
  </si>
  <si>
    <r>
      <rPr>
        <u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: Data was obtained from MESMER fits to M06-2X calculations on pg. 114 of IRP's Lab Notebook #3</t>
    </r>
  </si>
  <si>
    <t>MESMER2</t>
  </si>
  <si>
    <t>MESMER3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</si>
  <si>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+ 1kcal/mol 2nd barrier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</si>
  <si>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- 1kcal/mol 2nd barrier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</si>
  <si>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Isoprene--&gt;4-HO-Isop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+ 1kcal/mol 2nd barrier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</si>
  <si>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Isoprene--&gt;4-HO-Isop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- 1kcal/mol 2nd barrier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</si>
  <si>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1,4</t>
    </r>
    <r>
      <rPr>
        <b/>
        <sz val="11"/>
        <color theme="1"/>
        <rFont val="Calibri"/>
        <family val="2"/>
        <scheme val="minor"/>
      </rPr>
      <t xml:space="preserve"> upper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</si>
  <si>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1,4</t>
    </r>
    <r>
      <rPr>
        <b/>
        <sz val="11"/>
        <color theme="1"/>
        <rFont val="Calibri"/>
        <family val="2"/>
        <scheme val="minor"/>
      </rPr>
      <t xml:space="preserve"> lower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</si>
  <si>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>upper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</si>
  <si>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>lower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</si>
  <si>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>) upper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</si>
  <si>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>) lower</t>
    </r>
  </si>
  <si>
    <t>lower bound 
error</t>
  </si>
  <si>
    <t>upper bound 
error</t>
  </si>
  <si>
    <r>
      <t>A</t>
    </r>
    <r>
      <rPr>
        <vertAlign val="subscript"/>
        <sz val="11"/>
        <color theme="1"/>
        <rFont val="Calibri"/>
        <family val="2"/>
        <scheme val="minor"/>
      </rPr>
      <t>pre-exp</t>
    </r>
    <r>
      <rPr>
        <sz val="11"/>
        <color theme="1"/>
        <rFont val="Calibri"/>
        <family val="2"/>
        <scheme val="minor"/>
      </rPr>
      <t xml:space="preserve"> = 3.0 E-10 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molec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 xml:space="preserve">-1  </t>
    </r>
    <r>
      <rPr>
        <sz val="11"/>
        <color theme="1"/>
        <rFont val="Calibri"/>
        <family val="2"/>
        <scheme val="minor"/>
      </rPr>
      <t>(~collision limit)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</si>
  <si>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corr</t>
    </r>
    <r>
      <rPr>
        <b/>
        <sz val="11"/>
        <color theme="1"/>
        <rFont val="Calibri"/>
        <family val="2"/>
        <scheme val="minor"/>
      </rPr>
      <t>*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</si>
  <si>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corr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</si>
  <si>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St. Clair</t>
    </r>
  </si>
  <si>
    <r>
      <t>ln(k</t>
    </r>
    <r>
      <rPr>
        <b/>
        <vertAlign val="subscript"/>
        <sz val="11"/>
        <color theme="1"/>
        <rFont val="Calibri"/>
        <family val="2"/>
        <scheme val="minor"/>
      </rPr>
      <t>St. Clair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</si>
  <si>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+ 
1 kcal/mol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</si>
  <si>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+ 
1 kcal/mol
correction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</si>
  <si>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- 
1 kcal/mol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</si>
  <si>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Isoprene--&gt;1-HO-Isop</t>
    </r>
    <r>
      <rPr>
        <b/>
        <vertAlign val="subscript"/>
        <sz val="11"/>
        <color theme="1"/>
        <rFont val="Calibri"/>
        <family val="2"/>
      </rPr>
      <t>∙</t>
    </r>
    <r>
      <rPr>
        <b/>
        <sz val="11"/>
        <color theme="1"/>
        <rFont val="Calibri"/>
        <family val="2"/>
      </rPr>
      <t xml:space="preserve"> 
(cm</t>
    </r>
    <r>
      <rPr>
        <b/>
        <vertAlign val="superscript"/>
        <sz val="11"/>
        <color theme="1"/>
        <rFont val="Calibri"/>
        <family val="2"/>
      </rPr>
      <t xml:space="preserve">3 </t>
    </r>
    <r>
      <rPr>
        <b/>
        <sz val="11"/>
        <color theme="1"/>
        <rFont val="Calibri"/>
        <family val="2"/>
      </rPr>
      <t>∙ molec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 xml:space="preserve"> ∙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) - 
1 kcal/mol
correction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</si>
  <si>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corr</t>
    </r>
    <r>
      <rPr>
        <b/>
        <sz val="11"/>
        <color theme="1"/>
        <rFont val="Calibri"/>
        <family val="2"/>
        <scheme val="minor"/>
      </rPr>
      <t>) upper</t>
    </r>
  </si>
  <si>
    <r>
      <t>ln(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corr</t>
    </r>
    <r>
      <rPr>
        <b/>
        <sz val="11"/>
        <color theme="1"/>
        <rFont val="Calibri"/>
        <family val="2"/>
        <scheme val="minor"/>
      </rPr>
      <t>) lower</t>
    </r>
  </si>
  <si>
    <t>T = 298 K; P = 760 Torr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</si>
  <si>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:                         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91.85 K;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3.92 Å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</si>
  <si>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21.3 kcal/mol (M06-2X); no Eckart tunneling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</si>
  <si>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21.3 kcal/mol (M06-2X)</t>
    </r>
    <r>
      <rPr>
        <vertAlign val="superscript"/>
        <sz val="11"/>
        <color theme="1"/>
        <rFont val="Calibri"/>
        <family val="2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</si>
  <si>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20.8 kcal/mol (avg. DFT)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; no Eckart tunneling </t>
    </r>
  </si>
  <si>
    <r>
      <rPr>
        <b/>
        <sz val="11"/>
        <color theme="9" tint="-0.249977111117893"/>
        <rFont val="Symbol"/>
        <family val="1"/>
        <charset val="2"/>
      </rPr>
      <t>D</t>
    </r>
    <r>
      <rPr>
        <b/>
        <sz val="11"/>
        <color theme="9" tint="-0.249977111117893"/>
        <rFont val="Calibri"/>
        <family val="2"/>
        <scheme val="minor"/>
      </rPr>
      <t>E</t>
    </r>
    <r>
      <rPr>
        <b/>
        <vertAlign val="superscript"/>
        <sz val="11"/>
        <color theme="9" tint="-0.249977111117893"/>
        <rFont val="Calibri"/>
        <family val="2"/>
      </rPr>
      <t>‡</t>
    </r>
    <r>
      <rPr>
        <b/>
        <sz val="11"/>
        <color theme="9" tint="-0.249977111117893"/>
        <rFont val="Calibri"/>
        <family val="2"/>
      </rPr>
      <t xml:space="preserve"> </t>
    </r>
    <r>
      <rPr>
        <b/>
        <vertAlign val="subscript"/>
        <sz val="11"/>
        <color theme="9" tint="-0.249977111117893"/>
        <rFont val="Calibri"/>
        <family val="2"/>
      </rPr>
      <t>ZPE</t>
    </r>
    <r>
      <rPr>
        <b/>
        <sz val="11"/>
        <color theme="9" tint="-0.249977111117893"/>
        <rFont val="Calibri"/>
        <family val="2"/>
      </rPr>
      <t xml:space="preserve"> = 20.8 kcal/mol (avg. DFT)</t>
    </r>
    <r>
      <rPr>
        <b/>
        <vertAlign val="superscript"/>
        <sz val="11"/>
        <color theme="9" tint="-0.249977111117893"/>
        <rFont val="Calibri"/>
        <family val="2"/>
      </rPr>
      <t>a,b</t>
    </r>
    <r>
      <rPr>
        <b/>
        <sz val="11"/>
        <color theme="9" tint="-0.249977111117893"/>
        <rFont val="Calibri"/>
        <family val="2"/>
      </rPr>
      <t xml:space="preserve"> 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</si>
  <si>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:                          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= 91.85 K; 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3.92 Å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</si>
  <si>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20.4 kcal/mol (M06-2X); no Eckart tunneling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</si>
  <si>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20.4 kcal/mol (M06-2X)</t>
    </r>
    <r>
      <rPr>
        <vertAlign val="superscript"/>
        <sz val="11"/>
        <color theme="1"/>
        <rFont val="Calibri"/>
        <family val="2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</si>
  <si>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20.1 kcal/mol (avg. DFT)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; no Eckart tunneling </t>
    </r>
  </si>
  <si>
    <r>
      <rPr>
        <b/>
        <sz val="11"/>
        <color theme="9" tint="-0.249977111117893"/>
        <rFont val="Symbol"/>
        <family val="1"/>
        <charset val="2"/>
      </rPr>
      <t>D</t>
    </r>
    <r>
      <rPr>
        <b/>
        <sz val="11"/>
        <color theme="9" tint="-0.249977111117893"/>
        <rFont val="Calibri"/>
        <family val="2"/>
        <scheme val="minor"/>
      </rPr>
      <t>E</t>
    </r>
    <r>
      <rPr>
        <b/>
        <vertAlign val="superscript"/>
        <sz val="11"/>
        <color theme="9" tint="-0.249977111117893"/>
        <rFont val="Calibri"/>
        <family val="2"/>
      </rPr>
      <t>‡</t>
    </r>
    <r>
      <rPr>
        <b/>
        <sz val="11"/>
        <color theme="9" tint="-0.249977111117893"/>
        <rFont val="Calibri"/>
        <family val="2"/>
      </rPr>
      <t xml:space="preserve"> </t>
    </r>
    <r>
      <rPr>
        <b/>
        <vertAlign val="subscript"/>
        <sz val="11"/>
        <color theme="9" tint="-0.249977111117893"/>
        <rFont val="Calibri"/>
        <family val="2"/>
      </rPr>
      <t>ZPE</t>
    </r>
    <r>
      <rPr>
        <b/>
        <sz val="11"/>
        <color theme="9" tint="-0.249977111117893"/>
        <rFont val="Calibri"/>
        <family val="2"/>
      </rPr>
      <t xml:space="preserve"> = 20.1 kcal/mol (avg. DFT)</t>
    </r>
    <r>
      <rPr>
        <b/>
        <vertAlign val="superscript"/>
        <sz val="11"/>
        <color theme="9" tint="-0.249977111117893"/>
        <rFont val="Calibri"/>
        <family val="2"/>
      </rPr>
      <t>a,b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</si>
  <si>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3-IsopO</t>
    </r>
    <r>
      <rPr>
        <b/>
        <vertAlign val="subscript"/>
        <sz val="9"/>
        <color theme="1"/>
        <rFont val="Calibri"/>
        <family val="2"/>
        <scheme val="minor"/>
      </rPr>
      <t>4</t>
    </r>
    <r>
      <rPr>
        <b/>
        <vertAlign val="subscript"/>
        <sz val="11"/>
        <color theme="1"/>
        <rFont val="Calibri"/>
        <family val="2"/>
        <scheme val="minor"/>
      </rPr>
      <t>H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vertAlign val="subscript"/>
        <sz val="11"/>
        <color theme="1"/>
        <rFont val="Calibri"/>
        <family val="2"/>
        <scheme val="minor"/>
      </rPr>
      <t>-OO</t>
    </r>
    <r>
      <rPr>
        <b/>
        <vertAlign val="subscript"/>
        <sz val="11"/>
        <color theme="1"/>
        <rFont val="Calibri"/>
        <family val="2"/>
      </rPr>
      <t>∙</t>
    </r>
    <r>
      <rPr>
        <b/>
        <vertAlign val="subscript"/>
        <sz val="11"/>
        <color theme="1"/>
        <rFont val="Calibri"/>
        <family val="2"/>
        <scheme val="minor"/>
      </rPr>
      <t xml:space="preserve"> loss </t>
    </r>
    <r>
      <rPr>
        <b/>
        <sz val="11"/>
        <color theme="1"/>
        <rFont val="Calibri"/>
        <family val="2"/>
        <scheme val="minor"/>
      </rPr>
      <t>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</si>
  <si>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21.7 kcal/mol (M06-2X); no Eckart tunneling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</si>
  <si>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21.7 kcal/mol (M06-2X)</t>
    </r>
    <r>
      <rPr>
        <vertAlign val="superscript"/>
        <sz val="11"/>
        <color theme="1"/>
        <rFont val="Calibri"/>
        <family val="2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</si>
  <si>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20.5 kcal/mol (avg. DFT)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; no Eckart tunneling </t>
    </r>
  </si>
  <si>
    <r>
      <rPr>
        <b/>
        <sz val="11"/>
        <color theme="9" tint="-0.249977111117893"/>
        <rFont val="Symbol"/>
        <family val="1"/>
        <charset val="2"/>
      </rPr>
      <t>D</t>
    </r>
    <r>
      <rPr>
        <b/>
        <sz val="11"/>
        <color theme="9" tint="-0.249977111117893"/>
        <rFont val="Calibri"/>
        <family val="2"/>
        <scheme val="minor"/>
      </rPr>
      <t>E</t>
    </r>
    <r>
      <rPr>
        <b/>
        <vertAlign val="superscript"/>
        <sz val="11"/>
        <color theme="9" tint="-0.249977111117893"/>
        <rFont val="Calibri"/>
        <family val="2"/>
      </rPr>
      <t>‡</t>
    </r>
    <r>
      <rPr>
        <b/>
        <sz val="11"/>
        <color theme="9" tint="-0.249977111117893"/>
        <rFont val="Calibri"/>
        <family val="2"/>
      </rPr>
      <t xml:space="preserve"> </t>
    </r>
    <r>
      <rPr>
        <b/>
        <vertAlign val="subscript"/>
        <sz val="11"/>
        <color theme="9" tint="-0.249977111117893"/>
        <rFont val="Calibri"/>
        <family val="2"/>
      </rPr>
      <t>ZPE</t>
    </r>
    <r>
      <rPr>
        <b/>
        <sz val="11"/>
        <color theme="9" tint="-0.249977111117893"/>
        <rFont val="Calibri"/>
        <family val="2"/>
      </rPr>
      <t xml:space="preserve"> = 20.5 kcal/mol (avg. DFT)</t>
    </r>
    <r>
      <rPr>
        <b/>
        <vertAlign val="superscript"/>
        <sz val="11"/>
        <color theme="9" tint="-0.249977111117893"/>
        <rFont val="Calibri"/>
        <family val="2"/>
      </rPr>
      <t>a,b</t>
    </r>
  </si>
  <si>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2-IsopO</t>
    </r>
    <r>
      <rPr>
        <b/>
        <vertAlign val="subscript"/>
        <sz val="9"/>
        <color theme="1"/>
        <rFont val="Calibri"/>
        <family val="2"/>
        <scheme val="minor"/>
      </rPr>
      <t>4</t>
    </r>
    <r>
      <rPr>
        <b/>
        <vertAlign val="subscript"/>
        <sz val="11"/>
        <color theme="1"/>
        <rFont val="Calibri"/>
        <family val="2"/>
        <scheme val="minor"/>
      </rPr>
      <t>H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vertAlign val="subscript"/>
        <sz val="11"/>
        <color theme="1"/>
        <rFont val="Calibri"/>
        <family val="2"/>
        <scheme val="minor"/>
      </rPr>
      <t>-OO</t>
    </r>
    <r>
      <rPr>
        <b/>
        <vertAlign val="subscript"/>
        <sz val="11"/>
        <color theme="1"/>
        <rFont val="Calibri"/>
        <family val="2"/>
      </rPr>
      <t>∙</t>
    </r>
    <r>
      <rPr>
        <b/>
        <vertAlign val="subscript"/>
        <sz val="11"/>
        <color theme="1"/>
        <rFont val="Calibri"/>
        <family val="2"/>
        <scheme val="minor"/>
      </rPr>
      <t xml:space="preserve"> loss </t>
    </r>
    <r>
      <rPr>
        <b/>
        <sz val="11"/>
        <color theme="1"/>
        <rFont val="Calibri"/>
        <family val="2"/>
        <scheme val="minor"/>
      </rPr>
      <t>(s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</si>
  <si>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19.8 kcal/mol (M06-2X); no Eckart tunneling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</si>
  <si>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19.8 kcal/mol (M06-2X)</t>
    </r>
    <r>
      <rPr>
        <vertAlign val="superscript"/>
        <sz val="11"/>
        <color theme="1"/>
        <rFont val="Calibri"/>
        <family val="2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</si>
  <si>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ZPE</t>
    </r>
    <r>
      <rPr>
        <sz val="11"/>
        <color theme="1"/>
        <rFont val="Calibri"/>
        <family val="2"/>
      </rPr>
      <t xml:space="preserve"> = 19.4 kcal/mol (avg. DFT)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; no Eckart tunneling </t>
    </r>
  </si>
  <si>
    <r>
      <rPr>
        <b/>
        <sz val="11"/>
        <color theme="9" tint="-0.249977111117893"/>
        <rFont val="Symbol"/>
        <family val="1"/>
        <charset val="2"/>
      </rPr>
      <t>D</t>
    </r>
    <r>
      <rPr>
        <b/>
        <sz val="11"/>
        <color theme="9" tint="-0.249977111117893"/>
        <rFont val="Calibri"/>
        <family val="2"/>
        <scheme val="minor"/>
      </rPr>
      <t>E</t>
    </r>
    <r>
      <rPr>
        <b/>
        <vertAlign val="superscript"/>
        <sz val="11"/>
        <color theme="9" tint="-0.249977111117893"/>
        <rFont val="Calibri"/>
        <family val="2"/>
      </rPr>
      <t>‡</t>
    </r>
    <r>
      <rPr>
        <b/>
        <sz val="11"/>
        <color theme="9" tint="-0.249977111117893"/>
        <rFont val="Calibri"/>
        <family val="2"/>
      </rPr>
      <t xml:space="preserve"> </t>
    </r>
    <r>
      <rPr>
        <b/>
        <vertAlign val="subscript"/>
        <sz val="11"/>
        <color theme="9" tint="-0.249977111117893"/>
        <rFont val="Calibri"/>
        <family val="2"/>
      </rPr>
      <t>ZPE</t>
    </r>
    <r>
      <rPr>
        <b/>
        <sz val="11"/>
        <color theme="9" tint="-0.249977111117893"/>
        <rFont val="Calibri"/>
        <family val="2"/>
      </rPr>
      <t xml:space="preserve"> = 19.4 kcal/mol (avg. DFT)</t>
    </r>
    <r>
      <rPr>
        <b/>
        <vertAlign val="superscript"/>
        <sz val="11"/>
        <color theme="9" tint="-0.249977111117893"/>
        <rFont val="Calibri"/>
        <family val="2"/>
      </rPr>
      <t>a,b</t>
    </r>
    <r>
      <rPr>
        <b/>
        <sz val="11"/>
        <color theme="9" tint="-0.249977111117893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</si>
</sst>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E+00"/>
    <numFmt numFmtId="166" formatCode="0.000000"/>
    <numFmt numFmtId="167" formatCode="0.0000"/>
    <numFmt numFmtId="168" formatCode="0.000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i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2"/>
      <color theme="1"/>
      <name val="Calibri"/>
      <family val="1"/>
      <charset val="2"/>
      <scheme val="minor"/>
    </font>
    <font>
      <b/>
      <sz val="14"/>
      <color theme="1"/>
      <name val="Calibri"/>
      <family val="1"/>
      <charset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vertAlign val="subscript"/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249977111117893"/>
      <name val="Calibri"/>
      <family val="1"/>
      <charset val="2"/>
      <scheme val="minor"/>
    </font>
    <font>
      <b/>
      <sz val="11"/>
      <color theme="9" tint="-0.249977111117893"/>
      <name val="Symbol"/>
      <family val="1"/>
      <charset val="2"/>
    </font>
    <font>
      <b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</font>
    <font>
      <b/>
      <vertAlign val="subscript"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14" fillId="0" borderId="0" xfId="0" applyFont="1"/>
    <xf numFmtId="0" fontId="17" fillId="0" borderId="0" xfId="0" applyFont="1"/>
    <xf numFmtId="0" fontId="14" fillId="0" borderId="5" xfId="0" applyFont="1" applyBorder="1"/>
    <xf numFmtId="0" fontId="14" fillId="0" borderId="0" xfId="0" applyFont="1" applyBorder="1"/>
    <xf numFmtId="165" fontId="0" fillId="0" borderId="0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2" fillId="0" borderId="0" xfId="0" applyFont="1"/>
    <xf numFmtId="0" fontId="24" fillId="0" borderId="0" xfId="0" applyFo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30" fillId="0" borderId="0" xfId="0" applyFont="1"/>
    <xf numFmtId="0" fontId="1" fillId="0" borderId="9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11" fontId="1" fillId="3" borderId="5" xfId="0" applyNumberFormat="1" applyFont="1" applyFill="1" applyBorder="1" applyAlignment="1">
      <alignment horizontal="center"/>
    </xf>
    <xf numFmtId="11" fontId="1" fillId="3" borderId="2" xfId="0" applyNumberFormat="1" applyFont="1" applyFill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1" fontId="0" fillId="0" borderId="1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32" fillId="0" borderId="10" xfId="0" applyNumberFormat="1" applyFon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167" fontId="1" fillId="3" borderId="5" xfId="0" applyNumberFormat="1" applyFont="1" applyFill="1" applyBorder="1" applyAlignment="1">
      <alignment horizontal="center"/>
    </xf>
    <xf numFmtId="168" fontId="33" fillId="3" borderId="5" xfId="0" applyNumberFormat="1" applyFont="1" applyFill="1" applyBorder="1" applyAlignment="1">
      <alignment horizontal="center"/>
    </xf>
    <xf numFmtId="11" fontId="1" fillId="0" borderId="5" xfId="0" applyNumberFormat="1" applyFont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32" fillId="0" borderId="5" xfId="0" applyNumberFormat="1" applyFont="1" applyFill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168" fontId="32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11" fontId="0" fillId="3" borderId="6" xfId="0" applyNumberFormat="1" applyFill="1" applyBorder="1" applyAlignment="1">
      <alignment horizontal="center"/>
    </xf>
    <xf numFmtId="11" fontId="0" fillId="3" borderId="3" xfId="0" applyNumberFormat="1" applyFill="1" applyBorder="1" applyAlignment="1">
      <alignment horizontal="center"/>
    </xf>
    <xf numFmtId="167" fontId="0" fillId="3" borderId="6" xfId="0" applyNumberFormat="1" applyFill="1" applyBorder="1" applyAlignment="1">
      <alignment horizontal="center"/>
    </xf>
    <xf numFmtId="168" fontId="32" fillId="3" borderId="6" xfId="0" applyNumberFormat="1" applyFont="1" applyFill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/>
    </xf>
    <xf numFmtId="0" fontId="0" fillId="0" borderId="7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4" borderId="10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4" borderId="5" xfId="0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4" borderId="5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4" borderId="6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/>
    </xf>
    <xf numFmtId="0" fontId="0" fillId="0" borderId="10" xfId="0" applyBorder="1"/>
    <xf numFmtId="167" fontId="1" fillId="3" borderId="7" xfId="0" applyNumberFormat="1" applyFont="1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5" xfId="0" applyBorder="1"/>
    <xf numFmtId="167" fontId="0" fillId="3" borderId="7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1" fontId="0" fillId="0" borderId="12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4" borderId="8" xfId="0" applyNumberForma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4" fillId="3" borderId="10" xfId="0" applyFont="1" applyFill="1" applyBorder="1"/>
    <xf numFmtId="11" fontId="0" fillId="3" borderId="10" xfId="0" applyNumberFormat="1" applyFill="1" applyBorder="1" applyAlignment="1">
      <alignment horizontal="center"/>
    </xf>
    <xf numFmtId="0" fontId="14" fillId="3" borderId="5" xfId="0" applyFont="1" applyFill="1" applyBorder="1"/>
    <xf numFmtId="0" fontId="34" fillId="0" borderId="6" xfId="0" applyFont="1" applyFill="1" applyBorder="1"/>
    <xf numFmtId="11" fontId="36" fillId="0" borderId="6" xfId="0" applyNumberFormat="1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Isoprene + OH Arrhenius Plot </a:t>
            </a:r>
          </a:p>
          <a:p>
            <a:pPr>
              <a:defRPr sz="2000">
                <a:solidFill>
                  <a:schemeClr val="tx1"/>
                </a:solidFill>
              </a:defRPr>
            </a:pPr>
            <a:r>
              <a:rPr lang="en-US" sz="2000">
                <a:solidFill>
                  <a:schemeClr val="tx1"/>
                </a:solidFill>
              </a:rPr>
              <a:t>(full temperature range: 278K - 418 K)</a:t>
            </a:r>
          </a:p>
        </c:rich>
      </c:tx>
      <c:layout>
        <c:manualLayout>
          <c:xMode val="edge"/>
          <c:yMode val="edge"/>
          <c:x val="0.24800749689536258"/>
          <c:y val="1.5816528272044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17170129182602"/>
          <c:y val="0.24663883206769976"/>
          <c:w val="0.76992905099521569"/>
          <c:h val="0.502464949888381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738533979361732"/>
                  <c:y val="0.244191834291264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8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'[1]Isoprene+OH k calcs'!$Q$29:$Q$36</c:f>
                <c:numCache>
                  <c:formatCode>General</c:formatCode>
                  <c:ptCount val="8"/>
                  <c:pt idx="0">
                    <c:v>0.64303591940694815</c:v>
                  </c:pt>
                  <c:pt idx="1">
                    <c:v>0.67230651468809555</c:v>
                  </c:pt>
                  <c:pt idx="2">
                    <c:v>0.69937773031058015</c:v>
                  </c:pt>
                  <c:pt idx="3">
                    <c:v>0.72419852039199739</c:v>
                  </c:pt>
                  <c:pt idx="4">
                    <c:v>0.7435502483048424</c:v>
                  </c:pt>
                  <c:pt idx="5">
                    <c:v>0.75594808179897299</c:v>
                  </c:pt>
                  <c:pt idx="6">
                    <c:v>0.75799815287956207</c:v>
                  </c:pt>
                  <c:pt idx="7">
                    <c:v>0.76859741917271407</c:v>
                  </c:pt>
                </c:numCache>
              </c:numRef>
            </c:plus>
            <c:minus>
              <c:numRef>
                <c:f>'[1]Isoprene+OH k calcs'!$P$29:$P$36</c:f>
                <c:numCache>
                  <c:formatCode>General</c:formatCode>
                  <c:ptCount val="8"/>
                  <c:pt idx="0">
                    <c:v>0.99668462480152087</c:v>
                  </c:pt>
                  <c:pt idx="1">
                    <c:v>1.0064889997923032</c:v>
                  </c:pt>
                  <c:pt idx="2">
                    <c:v>1.0074774802742645</c:v>
                  </c:pt>
                  <c:pt idx="3">
                    <c:v>1.0017648295448964</c:v>
                  </c:pt>
                  <c:pt idx="4">
                    <c:v>0.9919644663519378</c:v>
                  </c:pt>
                  <c:pt idx="5">
                    <c:v>0.98132320214500979</c:v>
                  </c:pt>
                  <c:pt idx="6">
                    <c:v>0.97444964604768813</c:v>
                  </c:pt>
                  <c:pt idx="7">
                    <c:v>0.95281941960766403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'[1]Isoprene+OH k calcs'!$I$15:$I$22</c:f>
              <c:numCache>
                <c:formatCode>General</c:formatCode>
                <c:ptCount val="8"/>
                <c:pt idx="0">
                  <c:v>3.5971223021582736E-3</c:v>
                </c:pt>
                <c:pt idx="1">
                  <c:v>3.3557046979865771E-3</c:v>
                </c:pt>
                <c:pt idx="2">
                  <c:v>3.1446540880503146E-3</c:v>
                </c:pt>
                <c:pt idx="3">
                  <c:v>2.9585798816568047E-3</c:v>
                </c:pt>
                <c:pt idx="4">
                  <c:v>2.7932960893854749E-3</c:v>
                </c:pt>
                <c:pt idx="5">
                  <c:v>2.6455026455026454E-3</c:v>
                </c:pt>
                <c:pt idx="6">
                  <c:v>2.5125628140703518E-3</c:v>
                </c:pt>
                <c:pt idx="7">
                  <c:v>2.3923444976076554E-3</c:v>
                </c:pt>
              </c:numCache>
            </c:numRef>
          </c:xVal>
          <c:yVal>
            <c:numRef>
              <c:f>'[1]Isoprene+OH k calcs'!$J$15:$J$22</c:f>
              <c:numCache>
                <c:formatCode>General</c:formatCode>
                <c:ptCount val="8"/>
                <c:pt idx="0">
                  <c:v>-23.101562751676152</c:v>
                </c:pt>
                <c:pt idx="1">
                  <c:v>-23.208172486734412</c:v>
                </c:pt>
                <c:pt idx="2">
                  <c:v>-23.313533002392237</c:v>
                </c:pt>
                <c:pt idx="3">
                  <c:v>-23.415811851512657</c:v>
                </c:pt>
                <c:pt idx="4">
                  <c:v>-23.512661677502575</c:v>
                </c:pt>
                <c:pt idx="5">
                  <c:v>-23.601215074844017</c:v>
                </c:pt>
                <c:pt idx="6">
                  <c:v>-23.678176115980147</c:v>
                </c:pt>
                <c:pt idx="7">
                  <c:v>-23.761557724919196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3F-4AD5-B435-4142D460D0D7}"/>
            </c:ext>
          </c:extLst>
        </c:ser>
        <c:ser>
          <c:idx val="1"/>
          <c:order val="1"/>
          <c:tx>
            <c:v>MCM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959017895126766"/>
                  <c:y val="0.2589464340960722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'[1]Isoprene+OH k calcs'!$I$15:$I$22</c:f>
              <c:numCache>
                <c:formatCode>General</c:formatCode>
                <c:ptCount val="8"/>
                <c:pt idx="0">
                  <c:v>3.5971223021582736E-3</c:v>
                </c:pt>
                <c:pt idx="1">
                  <c:v>3.3557046979865771E-3</c:v>
                </c:pt>
                <c:pt idx="2">
                  <c:v>3.1446540880503146E-3</c:v>
                </c:pt>
                <c:pt idx="3">
                  <c:v>2.9585798816568047E-3</c:v>
                </c:pt>
                <c:pt idx="4">
                  <c:v>2.7932960893854749E-3</c:v>
                </c:pt>
                <c:pt idx="5">
                  <c:v>2.6455026455026454E-3</c:v>
                </c:pt>
                <c:pt idx="6">
                  <c:v>2.5125628140703518E-3</c:v>
                </c:pt>
                <c:pt idx="7">
                  <c:v>2.3923444976076554E-3</c:v>
                </c:pt>
              </c:numCache>
            </c:numRef>
          </c:xVal>
          <c:yVal>
            <c:numRef>
              <c:f>'[1]Isoprene+OH k calcs'!$L$15:$L$22</c:f>
              <c:numCache>
                <c:formatCode>General</c:formatCode>
                <c:ptCount val="8"/>
                <c:pt idx="0">
                  <c:v>-22.932306552082494</c:v>
                </c:pt>
                <c:pt idx="1">
                  <c:v>-23.026459417709454</c:v>
                </c:pt>
                <c:pt idx="2">
                  <c:v>-23.108769155584596</c:v>
                </c:pt>
                <c:pt idx="3">
                  <c:v>-23.181338096078065</c:v>
                </c:pt>
                <c:pt idx="4">
                  <c:v>-23.245798775063886</c:v>
                </c:pt>
                <c:pt idx="5">
                  <c:v>-23.303438218178187</c:v>
                </c:pt>
                <c:pt idx="6">
                  <c:v>-23.355284752436781</c:v>
                </c:pt>
                <c:pt idx="7">
                  <c:v>-23.402169895857234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3F-4AD5-B435-4142D460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12712"/>
        <c:axId val="490208448"/>
      </c:scatterChart>
      <c:valAx>
        <c:axId val="490212712"/>
        <c:scaling>
          <c:orientation val="minMax"/>
          <c:min val="2.3000000000000004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08448"/>
        <c:crossesAt val="-26"/>
        <c:crossBetween val="midCat"/>
        <c:majorUnit val="2.0000000000000006E-4"/>
      </c:valAx>
      <c:valAx>
        <c:axId val="490208448"/>
        <c:scaling>
          <c:orientation val="minMax"/>
          <c:max val="-22"/>
          <c:min val="-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ln(k</a:t>
                </a:r>
                <a:r>
                  <a:rPr lang="en-US" sz="1800" b="0" baseline="-25000">
                    <a:solidFill>
                      <a:schemeClr val="tx1"/>
                    </a:solidFill>
                  </a:rPr>
                  <a:t>total</a:t>
                </a:r>
                <a:r>
                  <a:rPr lang="en-US" sz="1800" b="0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7623764948025155E-2"/>
              <c:y val="0.3749245757091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12712"/>
        <c:crossesAt val="2.2000000000000006E-3"/>
        <c:crossBetween val="midCat"/>
      </c:valAx>
      <c:spPr>
        <a:noFill/>
        <a:ln w="1270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i="1">
                <a:solidFill>
                  <a:schemeClr val="tx1"/>
                </a:solidFill>
                <a:latin typeface="Symbol" panose="05050102010706020507" pitchFamily="18" charset="2"/>
              </a:rPr>
              <a:t>b</a:t>
            </a:r>
            <a:r>
              <a:rPr lang="en-US" sz="2000">
                <a:solidFill>
                  <a:schemeClr val="tx1"/>
                </a:solidFill>
              </a:rPr>
              <a:t>-(1,2)-IsopOOH + OH Arrhenius Plot </a:t>
            </a:r>
          </a:p>
          <a:p>
            <a:pPr>
              <a:defRPr sz="2000">
                <a:solidFill>
                  <a:schemeClr val="tx1"/>
                </a:solidFill>
              </a:defRPr>
            </a:pPr>
            <a:r>
              <a:rPr lang="en-US" sz="2000">
                <a:solidFill>
                  <a:schemeClr val="tx1"/>
                </a:solidFill>
              </a:rPr>
              <a:t>(full temperature range: 278K - 418 K)</a:t>
            </a:r>
          </a:p>
        </c:rich>
      </c:tx>
      <c:layout>
        <c:manualLayout>
          <c:xMode val="edge"/>
          <c:yMode val="edge"/>
          <c:x val="0.24800749689536258"/>
          <c:y val="1.5816528272044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17170129182602"/>
          <c:y val="0.24663883206769976"/>
          <c:w val="0.76992905099521569"/>
          <c:h val="0.50246494988838142"/>
        </c:manualLayout>
      </c:layout>
      <c:scatterChart>
        <c:scatterStyle val="lineMarker"/>
        <c:varyColors val="0"/>
        <c:ser>
          <c:idx val="0"/>
          <c:order val="0"/>
          <c:tx>
            <c:v>This work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817640764214422"/>
                  <c:y val="-7.8300282181025568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008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'[1]b-(1,2)-HO-Isop-OOH+OH k calcs'!$J$27:$J$34</c:f>
                <c:numCache>
                  <c:formatCode>General</c:formatCode>
                  <c:ptCount val="8"/>
                  <c:pt idx="0">
                    <c:v>0.30473250963873966</c:v>
                  </c:pt>
                  <c:pt idx="1">
                    <c:v>0.35370475783222233</c:v>
                  </c:pt>
                  <c:pt idx="2">
                    <c:v>0.40004504063882251</c:v>
                  </c:pt>
                  <c:pt idx="3">
                    <c:v>0.44443153431384275</c:v>
                  </c:pt>
                  <c:pt idx="4">
                    <c:v>0.48582761111541117</c:v>
                  </c:pt>
                  <c:pt idx="5">
                    <c:v>0.52381383545434446</c:v>
                  </c:pt>
                  <c:pt idx="6">
                    <c:v>0.55879411770760257</c:v>
                  </c:pt>
                  <c:pt idx="7">
                    <c:v>0.58960225352172202</c:v>
                  </c:pt>
                </c:numCache>
              </c:numRef>
            </c:plus>
            <c:minus>
              <c:numRef>
                <c:f>'[1]b-(1,2)-HO-Isop-OOH+OH k calcs'!$I$27:$I$34</c:f>
                <c:numCache>
                  <c:formatCode>General</c:formatCode>
                  <c:ptCount val="8"/>
                  <c:pt idx="0">
                    <c:v>0.46206636146767011</c:v>
                  </c:pt>
                  <c:pt idx="1">
                    <c:v>0.51488963748750649</c:v>
                  </c:pt>
                  <c:pt idx="2">
                    <c:v>0.56417571818249002</c:v>
                  </c:pt>
                  <c:pt idx="3">
                    <c:v>0.60825776304228185</c:v>
                  </c:pt>
                  <c:pt idx="4">
                    <c:v>0.6469343374048151</c:v>
                  </c:pt>
                  <c:pt idx="5">
                    <c:v>0.68078105287299095</c:v>
                  </c:pt>
                  <c:pt idx="6">
                    <c:v>0.7093762848255345</c:v>
                  </c:pt>
                  <c:pt idx="7">
                    <c:v>0.73319066200078709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'[1]b-(1,2)-HO-Isop-OOH+OH k calcs'!$D$14:$D$21</c:f>
              <c:numCache>
                <c:formatCode>General</c:formatCode>
                <c:ptCount val="8"/>
                <c:pt idx="0">
                  <c:v>3.5971223021582736E-3</c:v>
                </c:pt>
                <c:pt idx="1">
                  <c:v>3.3557046979865771E-3</c:v>
                </c:pt>
                <c:pt idx="2">
                  <c:v>3.1446540880503146E-3</c:v>
                </c:pt>
                <c:pt idx="3">
                  <c:v>2.9585798816568047E-3</c:v>
                </c:pt>
                <c:pt idx="4">
                  <c:v>2.7932960893854749E-3</c:v>
                </c:pt>
                <c:pt idx="5">
                  <c:v>2.6455026455026454E-3</c:v>
                </c:pt>
                <c:pt idx="6">
                  <c:v>2.5125628140703518E-3</c:v>
                </c:pt>
                <c:pt idx="7">
                  <c:v>2.3923444976076554E-3</c:v>
                </c:pt>
              </c:numCache>
            </c:numRef>
          </c:xVal>
          <c:yVal>
            <c:numRef>
              <c:f>'[1]b-(1,2)-HO-Isop-OOH+OH k calcs'!$E$14:$E$21</c:f>
              <c:numCache>
                <c:formatCode>General</c:formatCode>
                <c:ptCount val="8"/>
                <c:pt idx="0">
                  <c:v>-23.286566554162423</c:v>
                </c:pt>
                <c:pt idx="1">
                  <c:v>-23.445161444870674</c:v>
                </c:pt>
                <c:pt idx="2">
                  <c:v>-23.614638095176158</c:v>
                </c:pt>
                <c:pt idx="3">
                  <c:v>-23.793937197164897</c:v>
                </c:pt>
                <c:pt idx="4">
                  <c:v>-23.980882490131041</c:v>
                </c:pt>
                <c:pt idx="5">
                  <c:v>-24.173285883306136</c:v>
                </c:pt>
                <c:pt idx="6">
                  <c:v>-24.36946901677991</c:v>
                </c:pt>
                <c:pt idx="7">
                  <c:v>-24.567630193900744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C6-4261-A267-A5E317A7A3CC}"/>
            </c:ext>
          </c:extLst>
        </c:ser>
        <c:ser>
          <c:idx val="1"/>
          <c:order val="1"/>
          <c:tx>
            <c:v>St. Clair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'[1]b-(1,2)-HO-Isop-OOH+OH k calcs'!$D$15</c:f>
              <c:numCache>
                <c:formatCode>General</c:formatCode>
                <c:ptCount val="1"/>
                <c:pt idx="0">
                  <c:v>3.3557046979865771E-3</c:v>
                </c:pt>
              </c:numCache>
            </c:numRef>
          </c:xVal>
          <c:yVal>
            <c:numRef>
              <c:f>'[1]b-(1,2)-HO-Isop-OOH+OH k calcs'!$G$15</c:f>
              <c:numCache>
                <c:formatCode>General</c:formatCode>
                <c:ptCount val="1"/>
                <c:pt idx="0">
                  <c:v>-23.313533002392237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C6-4261-A267-A5E317A7A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12712"/>
        <c:axId val="490208448"/>
      </c:scatterChart>
      <c:valAx>
        <c:axId val="490212712"/>
        <c:scaling>
          <c:orientation val="minMax"/>
          <c:min val="2.3000000000000004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08448"/>
        <c:crossesAt val="-26"/>
        <c:crossBetween val="midCat"/>
        <c:majorUnit val="2.0000000000000006E-4"/>
      </c:valAx>
      <c:valAx>
        <c:axId val="490208448"/>
        <c:scaling>
          <c:orientation val="minMax"/>
          <c:max val="-22"/>
          <c:min val="-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>
                    <a:solidFill>
                      <a:schemeClr val="tx1"/>
                    </a:solidFill>
                  </a:rPr>
                  <a:t>ln(k</a:t>
                </a:r>
                <a:r>
                  <a:rPr lang="en-US" sz="1800" b="0" baseline="-25000">
                    <a:solidFill>
                      <a:schemeClr val="tx1"/>
                    </a:solidFill>
                  </a:rPr>
                  <a:t>total</a:t>
                </a:r>
                <a:r>
                  <a:rPr lang="en-US" sz="1800" b="0">
                    <a:solidFill>
                      <a:schemeClr val="tx1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7623764948025155E-2"/>
              <c:y val="0.3749245757091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12712"/>
        <c:crossesAt val="2.2000000000000006E-3"/>
        <c:crossBetween val="midCat"/>
      </c:valAx>
      <c:spPr>
        <a:noFill/>
        <a:ln w="1270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1409700</xdr:colOff>
      <xdr:row>8</xdr:row>
      <xdr:rowOff>66675</xdr:rowOff>
    </xdr:from>
    <xdr:to>
      <xdr:col>23</xdr:col>
      <xdr:colOff>389523</xdr:colOff>
      <xdr:row>32</xdr:row>
      <xdr:rowOff>49901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DF0545F-7C9E-4C23-A1CA-748072137933}"/>
            </a:ext>
          </a:extLst>
        </xdr:cNvPr>
        <xdr:cNvGrpSpPr/>
      </xdr:nvGrpSpPr>
      <xdr:grpSpPr>
        <a:xfrm>
          <a:off x="10050780" y="1834515"/>
          <a:ext cx="12116703" cy="4722866"/>
          <a:chOff x="134741" y="1273420"/>
          <a:chExt cx="12105273" cy="4764776"/>
        </a:xfrm>
      </xdr:grpSpPr>
      <xdr:sp macro="" textlink="">
        <xdr:nvSpPr>
          <xdr:cNvPr id="3" name="TextBox 55">
            <a:extLst>
              <a:ext uri="{FF2B5EF4-FFF2-40B4-BE49-F238E27FC236}">
                <a16:creationId xmlns:a16="http://schemas.microsoft.com/office/drawing/2014/main" id="{34CF5FA9-95C0-4018-950C-1FDAFD81E06B}"/>
              </a:ext>
            </a:extLst>
          </xdr:cNvPr>
          <xdr:cNvSpPr txBox="1"/>
        </xdr:nvSpPr>
        <xdr:spPr>
          <a:xfrm>
            <a:off x="10402041" y="530395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-81.3</a:t>
            </a:r>
          </a:p>
        </xdr:txBody>
      </xdr:sp>
      <xdr:sp macro="" textlink="">
        <xdr:nvSpPr>
          <xdr:cNvPr id="4" name="TextBox 39">
            <a:extLst>
              <a:ext uri="{FF2B5EF4-FFF2-40B4-BE49-F238E27FC236}">
                <a16:creationId xmlns:a16="http://schemas.microsoft.com/office/drawing/2014/main" id="{A9F78BBE-A5E7-4944-810B-A145229BDDC4}"/>
              </a:ext>
            </a:extLst>
          </xdr:cNvPr>
          <xdr:cNvSpPr txBox="1"/>
        </xdr:nvSpPr>
        <xdr:spPr>
          <a:xfrm>
            <a:off x="3705969" y="305532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-39.1</a:t>
            </a:r>
          </a:p>
        </xdr:txBody>
      </xdr:sp>
      <xdr:sp macro="" textlink="">
        <xdr:nvSpPr>
          <xdr:cNvPr id="5" name="TextBox 37">
            <a:extLst>
              <a:ext uri="{FF2B5EF4-FFF2-40B4-BE49-F238E27FC236}">
                <a16:creationId xmlns:a16="http://schemas.microsoft.com/office/drawing/2014/main" id="{4EEB64F5-696A-4B8C-8370-10939C103A37}"/>
              </a:ext>
            </a:extLst>
          </xdr:cNvPr>
          <xdr:cNvSpPr txBox="1"/>
        </xdr:nvSpPr>
        <xdr:spPr>
          <a:xfrm>
            <a:off x="2791563" y="2961535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-36.8</a:t>
            </a: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E2FCF26A-9A92-4519-80AA-39AF7255F62B}"/>
              </a:ext>
            </a:extLst>
          </xdr:cNvPr>
          <xdr:cNvCxnSpPr/>
        </xdr:nvCxnSpPr>
        <xdr:spPr>
          <a:xfrm>
            <a:off x="11148653" y="4746371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3C454DA3-283A-4C00-9F50-6C44755B5A3E}"/>
              </a:ext>
            </a:extLst>
          </xdr:cNvPr>
          <xdr:cNvCxnSpPr/>
        </xdr:nvCxnSpPr>
        <xdr:spPr>
          <a:xfrm>
            <a:off x="9624650" y="3550621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F54394B6-62C0-4E8C-94B4-9AB3F2971016}"/>
              </a:ext>
            </a:extLst>
          </xdr:cNvPr>
          <xdr:cNvCxnSpPr/>
        </xdr:nvCxnSpPr>
        <xdr:spPr>
          <a:xfrm>
            <a:off x="8850931" y="3796803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E6D9B4E5-6440-42BA-B6A1-9AA04BE76582}"/>
              </a:ext>
            </a:extLst>
          </xdr:cNvPr>
          <xdr:cNvCxnSpPr/>
        </xdr:nvCxnSpPr>
        <xdr:spPr>
          <a:xfrm>
            <a:off x="4572011" y="3245828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F059560-F1D9-4F53-95B8-73A542178625}"/>
              </a:ext>
            </a:extLst>
          </xdr:cNvPr>
          <xdr:cNvCxnSpPr/>
        </xdr:nvCxnSpPr>
        <xdr:spPr>
          <a:xfrm>
            <a:off x="3727949" y="3386504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FD1B43E7-CDF4-4BB0-9F8A-C1599A4A052E}"/>
              </a:ext>
            </a:extLst>
          </xdr:cNvPr>
          <xdr:cNvCxnSpPr/>
        </xdr:nvCxnSpPr>
        <xdr:spPr>
          <a:xfrm>
            <a:off x="2825266" y="3269264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E2B4F99F-C10F-4B5C-92C7-E80F542F6BD4}"/>
              </a:ext>
            </a:extLst>
          </xdr:cNvPr>
          <xdr:cNvCxnSpPr/>
        </xdr:nvCxnSpPr>
        <xdr:spPr>
          <a:xfrm>
            <a:off x="304804" y="159287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4">
            <a:extLst>
              <a:ext uri="{FF2B5EF4-FFF2-40B4-BE49-F238E27FC236}">
                <a16:creationId xmlns:a16="http://schemas.microsoft.com/office/drawing/2014/main" id="{5DABED10-30BF-4B7A-8F36-A86F9606F327}"/>
              </a:ext>
            </a:extLst>
          </xdr:cNvPr>
          <xdr:cNvSpPr txBox="1"/>
        </xdr:nvSpPr>
        <xdr:spPr>
          <a:xfrm>
            <a:off x="369281" y="1273420"/>
            <a:ext cx="120565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0.0 kcal/mol</a:t>
            </a:r>
          </a:p>
        </xdr:txBody>
      </xdr:sp>
      <xdr:sp macro="" textlink="">
        <xdr:nvSpPr>
          <xdr:cNvPr id="14" name="TextBox 5">
            <a:extLst>
              <a:ext uri="{FF2B5EF4-FFF2-40B4-BE49-F238E27FC236}">
                <a16:creationId xmlns:a16="http://schemas.microsoft.com/office/drawing/2014/main" id="{46F40CA0-1B61-4129-84C5-B0202A58E05E}"/>
              </a:ext>
            </a:extLst>
          </xdr:cNvPr>
          <xdr:cNvSpPr txBox="1"/>
        </xdr:nvSpPr>
        <xdr:spPr>
          <a:xfrm>
            <a:off x="1255843" y="1472713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-3.0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78BB2285-FE21-4FEC-9D4C-C3E051E5736E}"/>
              </a:ext>
            </a:extLst>
          </xdr:cNvPr>
          <xdr:cNvCxnSpPr/>
        </xdr:nvCxnSpPr>
        <xdr:spPr>
          <a:xfrm>
            <a:off x="1230931" y="1756996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7">
            <a:extLst>
              <a:ext uri="{FF2B5EF4-FFF2-40B4-BE49-F238E27FC236}">
                <a16:creationId xmlns:a16="http://schemas.microsoft.com/office/drawing/2014/main" id="{33227503-EFAC-417F-AC88-0D885A2DC011}"/>
              </a:ext>
            </a:extLst>
          </xdr:cNvPr>
          <xdr:cNvSpPr txBox="1"/>
        </xdr:nvSpPr>
        <xdr:spPr>
          <a:xfrm>
            <a:off x="2099905" y="1730619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-3.4</a:t>
            </a: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EFC7B6E8-2899-41C8-87BC-133A9DBFC659}"/>
              </a:ext>
            </a:extLst>
          </xdr:cNvPr>
          <xdr:cNvCxnSpPr/>
        </xdr:nvCxnSpPr>
        <xdr:spPr>
          <a:xfrm>
            <a:off x="2086716" y="1780442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9">
            <a:extLst>
              <a:ext uri="{FF2B5EF4-FFF2-40B4-BE49-F238E27FC236}">
                <a16:creationId xmlns:a16="http://schemas.microsoft.com/office/drawing/2014/main" id="{E3469C2D-4527-4A78-B382-9E59A1EEF1A1}"/>
              </a:ext>
            </a:extLst>
          </xdr:cNvPr>
          <xdr:cNvSpPr txBox="1"/>
        </xdr:nvSpPr>
        <xdr:spPr>
          <a:xfrm>
            <a:off x="2791563" y="336011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-39.6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641337EF-4989-41BF-9003-5AC2D81C27CF}"/>
              </a:ext>
            </a:extLst>
          </xdr:cNvPr>
          <xdr:cNvCxnSpPr/>
        </xdr:nvCxnSpPr>
        <xdr:spPr>
          <a:xfrm>
            <a:off x="2825266" y="339821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1">
            <a:extLst>
              <a:ext uri="{FF2B5EF4-FFF2-40B4-BE49-F238E27FC236}">
                <a16:creationId xmlns:a16="http://schemas.microsoft.com/office/drawing/2014/main" id="{399346DA-EC1B-4ED9-B33F-15828FC430B3}"/>
              </a:ext>
            </a:extLst>
          </xdr:cNvPr>
          <xdr:cNvSpPr txBox="1"/>
        </xdr:nvSpPr>
        <xdr:spPr>
          <a:xfrm>
            <a:off x="3705969" y="353597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-42.1</a:t>
            </a:r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EBD60459-E7FC-4E4A-8373-B185F45E59CB}"/>
              </a:ext>
            </a:extLst>
          </xdr:cNvPr>
          <xdr:cNvCxnSpPr/>
        </xdr:nvCxnSpPr>
        <xdr:spPr>
          <a:xfrm>
            <a:off x="3727949" y="353890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TextBox 13">
            <a:extLst>
              <a:ext uri="{FF2B5EF4-FFF2-40B4-BE49-F238E27FC236}">
                <a16:creationId xmlns:a16="http://schemas.microsoft.com/office/drawing/2014/main" id="{4836F02F-E784-4294-BF8C-33AFEC95E06D}"/>
              </a:ext>
            </a:extLst>
          </xdr:cNvPr>
          <xdr:cNvSpPr txBox="1"/>
        </xdr:nvSpPr>
        <xdr:spPr>
          <a:xfrm>
            <a:off x="4538308" y="336012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-39.3</a:t>
            </a:r>
          </a:p>
        </xdr:txBody>
      </xdr: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AB2232CF-5610-46BA-A1C3-56FDAAB0FA59}"/>
              </a:ext>
            </a:extLst>
          </xdr:cNvPr>
          <xdr:cNvCxnSpPr/>
        </xdr:nvCxnSpPr>
        <xdr:spPr>
          <a:xfrm>
            <a:off x="4572011" y="339822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Box 15">
            <a:extLst>
              <a:ext uri="{FF2B5EF4-FFF2-40B4-BE49-F238E27FC236}">
                <a16:creationId xmlns:a16="http://schemas.microsoft.com/office/drawing/2014/main" id="{8898367D-7B34-41AE-BDD5-96779A0F408D}"/>
              </a:ext>
            </a:extLst>
          </xdr:cNvPr>
          <xdr:cNvSpPr txBox="1"/>
        </xdr:nvSpPr>
        <xdr:spPr>
          <a:xfrm>
            <a:off x="5452704" y="428624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-59.8</a:t>
            </a:r>
          </a:p>
        </xdr:txBody>
      </xdr: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A0FAC1C6-3214-4D54-B9B3-DCA89AD21EB4}"/>
              </a:ext>
            </a:extLst>
          </xdr:cNvPr>
          <xdr:cNvCxnSpPr/>
        </xdr:nvCxnSpPr>
        <xdr:spPr>
          <a:xfrm>
            <a:off x="5486407" y="4312618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TextBox 17">
            <a:extLst>
              <a:ext uri="{FF2B5EF4-FFF2-40B4-BE49-F238E27FC236}">
                <a16:creationId xmlns:a16="http://schemas.microsoft.com/office/drawing/2014/main" id="{48469164-F7D3-4C81-96EB-2022E9035234}"/>
              </a:ext>
            </a:extLst>
          </xdr:cNvPr>
          <xdr:cNvSpPr txBox="1"/>
        </xdr:nvSpPr>
        <xdr:spPr>
          <a:xfrm>
            <a:off x="6226431" y="3031884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-38.5</a:t>
            </a: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95F432B3-2435-4D00-91EE-BC39DDFA3194}"/>
              </a:ext>
            </a:extLst>
          </xdr:cNvPr>
          <xdr:cNvCxnSpPr/>
        </xdr:nvCxnSpPr>
        <xdr:spPr>
          <a:xfrm>
            <a:off x="6260134" y="333961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TextBox 19">
            <a:extLst>
              <a:ext uri="{FF2B5EF4-FFF2-40B4-BE49-F238E27FC236}">
                <a16:creationId xmlns:a16="http://schemas.microsoft.com/office/drawing/2014/main" id="{38DAF0D4-CC5F-4D3A-A1B1-77AECDD6E38E}"/>
              </a:ext>
            </a:extLst>
          </xdr:cNvPr>
          <xdr:cNvSpPr txBox="1"/>
        </xdr:nvSpPr>
        <xdr:spPr>
          <a:xfrm>
            <a:off x="7140826" y="305533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-38.8</a:t>
            </a:r>
          </a:p>
        </xdr:txBody>
      </xdr: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248D3CA7-9F00-46CD-BAB1-085F887A853B}"/>
              </a:ext>
            </a:extLst>
          </xdr:cNvPr>
          <xdr:cNvCxnSpPr/>
        </xdr:nvCxnSpPr>
        <xdr:spPr>
          <a:xfrm>
            <a:off x="7174529" y="335133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Box 21">
            <a:extLst>
              <a:ext uri="{FF2B5EF4-FFF2-40B4-BE49-F238E27FC236}">
                <a16:creationId xmlns:a16="http://schemas.microsoft.com/office/drawing/2014/main" id="{B6C18C0F-EED8-4F7C-AFD2-7DA014443932}"/>
              </a:ext>
            </a:extLst>
          </xdr:cNvPr>
          <xdr:cNvSpPr txBox="1"/>
        </xdr:nvSpPr>
        <xdr:spPr>
          <a:xfrm>
            <a:off x="8031784" y="331323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-39.1</a:t>
            </a:r>
          </a:p>
        </xdr:txBody>
      </xdr: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C3662D75-BF04-4359-8F08-2E222CFA1E9D}"/>
              </a:ext>
            </a:extLst>
          </xdr:cNvPr>
          <xdr:cNvCxnSpPr/>
        </xdr:nvCxnSpPr>
        <xdr:spPr>
          <a:xfrm>
            <a:off x="8065487" y="335133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23">
            <a:extLst>
              <a:ext uri="{FF2B5EF4-FFF2-40B4-BE49-F238E27FC236}">
                <a16:creationId xmlns:a16="http://schemas.microsoft.com/office/drawing/2014/main" id="{73A1D9CB-AE7D-4532-A955-2B199B3A5E23}"/>
              </a:ext>
            </a:extLst>
          </xdr:cNvPr>
          <xdr:cNvSpPr txBox="1"/>
        </xdr:nvSpPr>
        <xdr:spPr>
          <a:xfrm>
            <a:off x="8840674" y="385248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-49.3</a:t>
            </a:r>
          </a:p>
        </xdr:txBody>
      </xdr: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12E7C970-2219-48D8-89A3-DA25720BC4E1}"/>
              </a:ext>
            </a:extLst>
          </xdr:cNvPr>
          <xdr:cNvCxnSpPr/>
        </xdr:nvCxnSpPr>
        <xdr:spPr>
          <a:xfrm>
            <a:off x="8850931" y="389058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TextBox 25">
            <a:extLst>
              <a:ext uri="{FF2B5EF4-FFF2-40B4-BE49-F238E27FC236}">
                <a16:creationId xmlns:a16="http://schemas.microsoft.com/office/drawing/2014/main" id="{384254ED-74B3-4B7D-B648-237434BCE1E2}"/>
              </a:ext>
            </a:extLst>
          </xdr:cNvPr>
          <xdr:cNvSpPr txBox="1"/>
        </xdr:nvSpPr>
        <xdr:spPr>
          <a:xfrm>
            <a:off x="9602670" y="362975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-45.0</a:t>
            </a:r>
          </a:p>
        </xdr:txBody>
      </xdr: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BF0084F9-1F36-498C-9998-48B548705568}"/>
              </a:ext>
            </a:extLst>
          </xdr:cNvPr>
          <xdr:cNvCxnSpPr/>
        </xdr:nvCxnSpPr>
        <xdr:spPr>
          <a:xfrm>
            <a:off x="9624650" y="3679574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TextBox 27">
            <a:extLst>
              <a:ext uri="{FF2B5EF4-FFF2-40B4-BE49-F238E27FC236}">
                <a16:creationId xmlns:a16="http://schemas.microsoft.com/office/drawing/2014/main" id="{D660190F-34D3-465E-8D98-2297260DC38A}"/>
              </a:ext>
            </a:extLst>
          </xdr:cNvPr>
          <xdr:cNvSpPr txBox="1"/>
        </xdr:nvSpPr>
        <xdr:spPr>
          <a:xfrm>
            <a:off x="10411566" y="4842356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-78.9</a:t>
            </a:r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2CA1AECD-D774-4926-A75C-8F729A73E572}"/>
              </a:ext>
            </a:extLst>
          </xdr:cNvPr>
          <xdr:cNvCxnSpPr/>
        </xdr:nvCxnSpPr>
        <xdr:spPr>
          <a:xfrm>
            <a:off x="10433546" y="5321535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Box 29">
            <a:extLst>
              <a:ext uri="{FF2B5EF4-FFF2-40B4-BE49-F238E27FC236}">
                <a16:creationId xmlns:a16="http://schemas.microsoft.com/office/drawing/2014/main" id="{DD89C252-BDEF-4725-9E44-4464728FF49B}"/>
              </a:ext>
            </a:extLst>
          </xdr:cNvPr>
          <xdr:cNvSpPr txBox="1"/>
        </xdr:nvSpPr>
        <xdr:spPr>
          <a:xfrm>
            <a:off x="11126673" y="4778609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-70.2</a:t>
            </a:r>
          </a:p>
        </xdr:txBody>
      </xdr: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274E3510-93B3-4662-8C38-A9AEE12AF25F}"/>
              </a:ext>
            </a:extLst>
          </xdr:cNvPr>
          <xdr:cNvCxnSpPr/>
        </xdr:nvCxnSpPr>
        <xdr:spPr>
          <a:xfrm>
            <a:off x="11148653" y="4804986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CD69850B-5C55-4586-8B0B-8433FDC56DEB}"/>
              </a:ext>
            </a:extLst>
          </xdr:cNvPr>
          <xdr:cNvCxnSpPr/>
        </xdr:nvCxnSpPr>
        <xdr:spPr>
          <a:xfrm>
            <a:off x="304804" y="1581150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xtBox 33">
            <a:extLst>
              <a:ext uri="{FF2B5EF4-FFF2-40B4-BE49-F238E27FC236}">
                <a16:creationId xmlns:a16="http://schemas.microsoft.com/office/drawing/2014/main" id="{BABE95E8-D372-467D-908F-317CFE79B46E}"/>
              </a:ext>
            </a:extLst>
          </xdr:cNvPr>
          <xdr:cNvSpPr txBox="1"/>
        </xdr:nvSpPr>
        <xdr:spPr>
          <a:xfrm>
            <a:off x="1255843" y="1742345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-3.7</a:t>
            </a:r>
          </a:p>
        </xdr:txBody>
      </xdr: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F0EFBE06-6F48-4D0C-8895-0AB86A515F36}"/>
              </a:ext>
            </a:extLst>
          </xdr:cNvPr>
          <xdr:cNvCxnSpPr/>
        </xdr:nvCxnSpPr>
        <xdr:spPr>
          <a:xfrm>
            <a:off x="1230931" y="1792165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TextBox 35">
            <a:extLst>
              <a:ext uri="{FF2B5EF4-FFF2-40B4-BE49-F238E27FC236}">
                <a16:creationId xmlns:a16="http://schemas.microsoft.com/office/drawing/2014/main" id="{44889588-AE37-4EDE-B652-12B1FD84062D}"/>
              </a:ext>
            </a:extLst>
          </xdr:cNvPr>
          <xdr:cNvSpPr txBox="1"/>
        </xdr:nvSpPr>
        <xdr:spPr>
          <a:xfrm>
            <a:off x="2111628" y="1460990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-3.1</a:t>
            </a:r>
          </a:p>
        </xdr:txBody>
      </xdr: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D3061F41-3D2D-4E45-9690-11C935200787}"/>
              </a:ext>
            </a:extLst>
          </xdr:cNvPr>
          <xdr:cNvCxnSpPr/>
        </xdr:nvCxnSpPr>
        <xdr:spPr>
          <a:xfrm>
            <a:off x="2086716" y="1756996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TextBox 41">
            <a:extLst>
              <a:ext uri="{FF2B5EF4-FFF2-40B4-BE49-F238E27FC236}">
                <a16:creationId xmlns:a16="http://schemas.microsoft.com/office/drawing/2014/main" id="{33F9EF36-F694-46F0-A9C9-2DCBF6301F5F}"/>
              </a:ext>
            </a:extLst>
          </xdr:cNvPr>
          <xdr:cNvSpPr txBox="1"/>
        </xdr:nvSpPr>
        <xdr:spPr>
          <a:xfrm>
            <a:off x="4538307" y="292637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-36.3</a:t>
            </a:r>
          </a:p>
        </xdr:txBody>
      </xdr:sp>
      <xdr:sp macro="" textlink="">
        <xdr:nvSpPr>
          <xdr:cNvPr id="46" name="TextBox 43">
            <a:extLst>
              <a:ext uri="{FF2B5EF4-FFF2-40B4-BE49-F238E27FC236}">
                <a16:creationId xmlns:a16="http://schemas.microsoft.com/office/drawing/2014/main" id="{E5DEC207-2C30-4579-98F9-E7B8480376C0}"/>
              </a:ext>
            </a:extLst>
          </xdr:cNvPr>
          <xdr:cNvSpPr txBox="1"/>
        </xdr:nvSpPr>
        <xdr:spPr>
          <a:xfrm>
            <a:off x="5464427" y="3969720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-59.0</a:t>
            </a:r>
          </a:p>
        </xdr:txBody>
      </xdr: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0189C9C6-D93C-4D34-9387-AF5E6836BADF}"/>
              </a:ext>
            </a:extLst>
          </xdr:cNvPr>
          <xdr:cNvCxnSpPr/>
        </xdr:nvCxnSpPr>
        <xdr:spPr>
          <a:xfrm>
            <a:off x="5486407" y="4289172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TextBox 45">
            <a:extLst>
              <a:ext uri="{FF2B5EF4-FFF2-40B4-BE49-F238E27FC236}">
                <a16:creationId xmlns:a16="http://schemas.microsoft.com/office/drawing/2014/main" id="{8CC8269B-CD3B-418B-AB9D-59560811208F}"/>
              </a:ext>
            </a:extLst>
          </xdr:cNvPr>
          <xdr:cNvSpPr txBox="1"/>
        </xdr:nvSpPr>
        <xdr:spPr>
          <a:xfrm>
            <a:off x="6226431" y="3324959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-38.7</a:t>
            </a:r>
          </a:p>
        </xdr:txBody>
      </xdr: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5A5E0390-7A09-471D-BA90-DC61F4EFB570}"/>
              </a:ext>
            </a:extLst>
          </xdr:cNvPr>
          <xdr:cNvCxnSpPr/>
        </xdr:nvCxnSpPr>
        <xdr:spPr>
          <a:xfrm>
            <a:off x="6260134" y="3363059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TextBox 47">
            <a:extLst>
              <a:ext uri="{FF2B5EF4-FFF2-40B4-BE49-F238E27FC236}">
                <a16:creationId xmlns:a16="http://schemas.microsoft.com/office/drawing/2014/main" id="{72E9214A-DA69-483E-A053-EBEF89D1C66F}"/>
              </a:ext>
            </a:extLst>
          </xdr:cNvPr>
          <xdr:cNvSpPr txBox="1"/>
        </xdr:nvSpPr>
        <xdr:spPr>
          <a:xfrm>
            <a:off x="7140826" y="3336683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-39.1</a:t>
            </a:r>
          </a:p>
        </xdr:txBody>
      </xdr: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539A4648-74DC-4342-9837-5B10B54AAF46}"/>
              </a:ext>
            </a:extLst>
          </xdr:cNvPr>
          <xdr:cNvCxnSpPr/>
        </xdr:nvCxnSpPr>
        <xdr:spPr>
          <a:xfrm>
            <a:off x="7174529" y="3363060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TextBox 49">
            <a:extLst>
              <a:ext uri="{FF2B5EF4-FFF2-40B4-BE49-F238E27FC236}">
                <a16:creationId xmlns:a16="http://schemas.microsoft.com/office/drawing/2014/main" id="{10F359B3-0A6F-4626-A4A9-3D2B0B5AE50A}"/>
              </a:ext>
            </a:extLst>
          </xdr:cNvPr>
          <xdr:cNvSpPr txBox="1"/>
        </xdr:nvSpPr>
        <xdr:spPr>
          <a:xfrm>
            <a:off x="8031784" y="302016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-38.6</a:t>
            </a:r>
          </a:p>
        </xdr:txBody>
      </xdr: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24748936-014A-46B8-99AF-61CBAF2AD3FE}"/>
              </a:ext>
            </a:extLst>
          </xdr:cNvPr>
          <xdr:cNvCxnSpPr/>
        </xdr:nvCxnSpPr>
        <xdr:spPr>
          <a:xfrm>
            <a:off x="8065487" y="3327891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TextBox 51">
            <a:extLst>
              <a:ext uri="{FF2B5EF4-FFF2-40B4-BE49-F238E27FC236}">
                <a16:creationId xmlns:a16="http://schemas.microsoft.com/office/drawing/2014/main" id="{A22FAA49-D3C8-44F1-9025-AB98F0C4D19B}"/>
              </a:ext>
            </a:extLst>
          </xdr:cNvPr>
          <xdr:cNvSpPr txBox="1"/>
        </xdr:nvSpPr>
        <xdr:spPr>
          <a:xfrm>
            <a:off x="8828951" y="3489074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-47.4</a:t>
            </a:r>
          </a:p>
        </xdr:txBody>
      </xdr:sp>
      <xdr:sp macro="" textlink="">
        <xdr:nvSpPr>
          <xdr:cNvPr id="55" name="TextBox 53">
            <a:extLst>
              <a:ext uri="{FF2B5EF4-FFF2-40B4-BE49-F238E27FC236}">
                <a16:creationId xmlns:a16="http://schemas.microsoft.com/office/drawing/2014/main" id="{3BEB5812-A0B5-4019-AA92-2E9D2DA0D34F}"/>
              </a:ext>
            </a:extLst>
          </xdr:cNvPr>
          <xdr:cNvSpPr txBox="1"/>
        </xdr:nvSpPr>
        <xdr:spPr>
          <a:xfrm>
            <a:off x="9602670" y="3254615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-41.9</a:t>
            </a:r>
          </a:p>
        </xdr:txBody>
      </xdr: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ADD02A7C-9B6A-4FD1-BC83-AF802A3218F8}"/>
              </a:ext>
            </a:extLst>
          </xdr:cNvPr>
          <xdr:cNvCxnSpPr/>
        </xdr:nvCxnSpPr>
        <xdr:spPr>
          <a:xfrm>
            <a:off x="10433546" y="5194779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TextBox 57">
            <a:extLst>
              <a:ext uri="{FF2B5EF4-FFF2-40B4-BE49-F238E27FC236}">
                <a16:creationId xmlns:a16="http://schemas.microsoft.com/office/drawing/2014/main" id="{DB13D06D-E462-48B8-B9A8-862BC6A46B36}"/>
              </a:ext>
            </a:extLst>
          </xdr:cNvPr>
          <xdr:cNvSpPr txBox="1"/>
        </xdr:nvSpPr>
        <xdr:spPr>
          <a:xfrm>
            <a:off x="11126673" y="4450364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-68.8</a:t>
            </a:r>
          </a:p>
        </xdr:txBody>
      </xdr:sp>
      <xdr:sp macro="" textlink="">
        <xdr:nvSpPr>
          <xdr:cNvPr id="58" name="TextBox 59">
            <a:extLst>
              <a:ext uri="{FF2B5EF4-FFF2-40B4-BE49-F238E27FC236}">
                <a16:creationId xmlns:a16="http://schemas.microsoft.com/office/drawing/2014/main" id="{0E0071F5-B1BD-4454-8B54-DE29F3BCFC7C}"/>
              </a:ext>
            </a:extLst>
          </xdr:cNvPr>
          <xdr:cNvSpPr txBox="1"/>
        </xdr:nvSpPr>
        <xdr:spPr>
          <a:xfrm>
            <a:off x="134741" y="1578224"/>
            <a:ext cx="929358" cy="8309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 b="1">
                <a:solidFill>
                  <a:srgbClr val="7030A0"/>
                </a:solidFill>
              </a:rPr>
              <a:t>Isoprene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 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OH</a:t>
            </a:r>
          </a:p>
        </xdr:txBody>
      </xdr:sp>
      <xdr:sp macro="" textlink="">
        <xdr:nvSpPr>
          <xdr:cNvPr id="59" name="TextBox 60">
            <a:extLst>
              <a:ext uri="{FF2B5EF4-FFF2-40B4-BE49-F238E27FC236}">
                <a16:creationId xmlns:a16="http://schemas.microsoft.com/office/drawing/2014/main" id="{9A03617B-7256-438B-BFC6-0A3D21435A5A}"/>
              </a:ext>
            </a:extLst>
          </xdr:cNvPr>
          <xdr:cNvSpPr txBox="1"/>
        </xdr:nvSpPr>
        <xdr:spPr>
          <a:xfrm>
            <a:off x="2158061" y="1976809"/>
            <a:ext cx="446532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1</a:t>
            </a:r>
          </a:p>
        </xdr:txBody>
      </xdr:sp>
      <xdr:sp macro="" textlink="">
        <xdr:nvSpPr>
          <xdr:cNvPr id="60" name="TextBox 61">
            <a:extLst>
              <a:ext uri="{FF2B5EF4-FFF2-40B4-BE49-F238E27FC236}">
                <a16:creationId xmlns:a16="http://schemas.microsoft.com/office/drawing/2014/main" id="{B034801D-3497-423E-BE8C-B3195B2286B1}"/>
              </a:ext>
            </a:extLst>
          </xdr:cNvPr>
          <xdr:cNvSpPr txBox="1"/>
        </xdr:nvSpPr>
        <xdr:spPr>
          <a:xfrm>
            <a:off x="4655077" y="3606317"/>
            <a:ext cx="446532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2</a:t>
            </a:r>
          </a:p>
        </xdr:txBody>
      </xdr:sp>
      <xdr:sp macro="" textlink="">
        <xdr:nvSpPr>
          <xdr:cNvPr id="61" name="TextBox 62">
            <a:extLst>
              <a:ext uri="{FF2B5EF4-FFF2-40B4-BE49-F238E27FC236}">
                <a16:creationId xmlns:a16="http://schemas.microsoft.com/office/drawing/2014/main" id="{A9E6A962-6E05-4D9E-9FA5-6B28C531FDBE}"/>
              </a:ext>
            </a:extLst>
          </xdr:cNvPr>
          <xdr:cNvSpPr txBox="1"/>
        </xdr:nvSpPr>
        <xdr:spPr>
          <a:xfrm>
            <a:off x="6354923" y="3582871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3</a:t>
            </a:r>
          </a:p>
        </xdr:txBody>
      </xdr:sp>
      <xdr:sp macro="" textlink="">
        <xdr:nvSpPr>
          <xdr:cNvPr id="62" name="TextBox 63">
            <a:extLst>
              <a:ext uri="{FF2B5EF4-FFF2-40B4-BE49-F238E27FC236}">
                <a16:creationId xmlns:a16="http://schemas.microsoft.com/office/drawing/2014/main" id="{AF46B8F2-853F-4C25-AC31-E571BA23212A}"/>
              </a:ext>
            </a:extLst>
          </xdr:cNvPr>
          <xdr:cNvSpPr txBox="1"/>
        </xdr:nvSpPr>
        <xdr:spPr>
          <a:xfrm>
            <a:off x="8148553" y="3582872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4</a:t>
            </a:r>
          </a:p>
        </xdr:txBody>
      </xdr:sp>
      <xdr:sp macro="" textlink="">
        <xdr:nvSpPr>
          <xdr:cNvPr id="63" name="TextBox 64">
            <a:extLst>
              <a:ext uri="{FF2B5EF4-FFF2-40B4-BE49-F238E27FC236}">
                <a16:creationId xmlns:a16="http://schemas.microsoft.com/office/drawing/2014/main" id="{99F27F4B-595E-4E9B-8BE2-D6B58DCA6421}"/>
              </a:ext>
            </a:extLst>
          </xdr:cNvPr>
          <xdr:cNvSpPr txBox="1"/>
        </xdr:nvSpPr>
        <xdr:spPr>
          <a:xfrm>
            <a:off x="9719446" y="3899394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5</a:t>
            </a:r>
          </a:p>
        </xdr:txBody>
      </xdr:sp>
      <xdr:sp macro="" textlink="">
        <xdr:nvSpPr>
          <xdr:cNvPr id="64" name="TextBox 65">
            <a:extLst>
              <a:ext uri="{FF2B5EF4-FFF2-40B4-BE49-F238E27FC236}">
                <a16:creationId xmlns:a16="http://schemas.microsoft.com/office/drawing/2014/main" id="{09E46758-C3F4-4891-AB6A-10EF8E856C7C}"/>
              </a:ext>
            </a:extLst>
          </xdr:cNvPr>
          <xdr:cNvSpPr txBox="1"/>
        </xdr:nvSpPr>
        <xdr:spPr>
          <a:xfrm>
            <a:off x="2641023" y="3582871"/>
            <a:ext cx="910827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/>
              <a:t>Isop-OH</a:t>
            </a:r>
          </a:p>
        </xdr:txBody>
      </xdr:sp>
      <xdr:sp macro="" textlink="">
        <xdr:nvSpPr>
          <xdr:cNvPr id="65" name="TextBox 66">
            <a:extLst>
              <a:ext uri="{FF2B5EF4-FFF2-40B4-BE49-F238E27FC236}">
                <a16:creationId xmlns:a16="http://schemas.microsoft.com/office/drawing/2014/main" id="{87EFD2CB-0736-434D-8706-BBEC4CCCC7D2}"/>
              </a:ext>
            </a:extLst>
          </xdr:cNvPr>
          <xdr:cNvSpPr txBox="1"/>
        </xdr:nvSpPr>
        <xdr:spPr>
          <a:xfrm>
            <a:off x="1063422" y="1988532"/>
            <a:ext cx="947695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1</a:t>
            </a:r>
          </a:p>
          <a:p>
            <a:pPr algn="ctr"/>
            <a:r>
              <a:rPr lang="en-US" sz="1000"/>
              <a:t>(Isoprene+OH)</a:t>
            </a:r>
          </a:p>
        </xdr:txBody>
      </xdr:sp>
      <xdr:sp macro="" textlink="">
        <xdr:nvSpPr>
          <xdr:cNvPr id="66" name="TextBox 67">
            <a:extLst>
              <a:ext uri="{FF2B5EF4-FFF2-40B4-BE49-F238E27FC236}">
                <a16:creationId xmlns:a16="http://schemas.microsoft.com/office/drawing/2014/main" id="{FAEBFCD9-2FBD-48C9-9F63-BFD5897F8849}"/>
              </a:ext>
            </a:extLst>
          </xdr:cNvPr>
          <xdr:cNvSpPr txBox="1"/>
        </xdr:nvSpPr>
        <xdr:spPr>
          <a:xfrm>
            <a:off x="3569552" y="3770440"/>
            <a:ext cx="906017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2</a:t>
            </a:r>
          </a:p>
          <a:p>
            <a:pPr algn="ctr"/>
            <a:r>
              <a:rPr lang="en-US" sz="1000"/>
              <a:t>(</a:t>
            </a:r>
            <a:r>
              <a:rPr lang="en-US" sz="10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000"/>
              <a:t>Isop-OH+O</a:t>
            </a:r>
            <a:r>
              <a:rPr lang="en-US" sz="1000" baseline="-25000"/>
              <a:t>2</a:t>
            </a:r>
            <a:r>
              <a:rPr lang="en-US" sz="1000"/>
              <a:t>)</a:t>
            </a:r>
          </a:p>
        </xdr:txBody>
      </xdr:sp>
      <xdr:sp macro="" textlink="">
        <xdr:nvSpPr>
          <xdr:cNvPr id="67" name="TextBox 68">
            <a:extLst>
              <a:ext uri="{FF2B5EF4-FFF2-40B4-BE49-F238E27FC236}">
                <a16:creationId xmlns:a16="http://schemas.microsoft.com/office/drawing/2014/main" id="{E854D9D5-2E58-46F3-ADCA-F930010CE5FB}"/>
              </a:ext>
            </a:extLst>
          </xdr:cNvPr>
          <xdr:cNvSpPr txBox="1"/>
        </xdr:nvSpPr>
        <xdr:spPr>
          <a:xfrm>
            <a:off x="5158094" y="4520717"/>
            <a:ext cx="124585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/>
              <a:t>OO-Isop-OH</a:t>
            </a:r>
          </a:p>
        </xdr:txBody>
      </xdr:sp>
      <xdr:sp macro="" textlink="">
        <xdr:nvSpPr>
          <xdr:cNvPr id="68" name="TextBox 70">
            <a:extLst>
              <a:ext uri="{FF2B5EF4-FFF2-40B4-BE49-F238E27FC236}">
                <a16:creationId xmlns:a16="http://schemas.microsoft.com/office/drawing/2014/main" id="{2A14F0CB-8DCE-4E3B-81C3-D008DDA7C652}"/>
              </a:ext>
            </a:extLst>
          </xdr:cNvPr>
          <xdr:cNvSpPr txBox="1"/>
        </xdr:nvSpPr>
        <xdr:spPr>
          <a:xfrm>
            <a:off x="6869663" y="3582870"/>
            <a:ext cx="124585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H</a:t>
            </a:r>
            <a:r>
              <a:rPr lang="en-US" sz="1600"/>
              <a:t>OO-Isop-O</a:t>
            </a:r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endParaRPr lang="en-US" sz="1600"/>
          </a:p>
        </xdr:txBody>
      </xdr:sp>
      <xdr:sp macro="" textlink="">
        <xdr:nvSpPr>
          <xdr:cNvPr id="69" name="TextBox 71">
            <a:extLst>
              <a:ext uri="{FF2B5EF4-FFF2-40B4-BE49-F238E27FC236}">
                <a16:creationId xmlns:a16="http://schemas.microsoft.com/office/drawing/2014/main" id="{0404A461-E465-453B-B464-9E6E0A3FD761}"/>
              </a:ext>
            </a:extLst>
          </xdr:cNvPr>
          <xdr:cNvSpPr txBox="1"/>
        </xdr:nvSpPr>
        <xdr:spPr>
          <a:xfrm>
            <a:off x="8374844" y="4098686"/>
            <a:ext cx="1564852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3</a:t>
            </a:r>
          </a:p>
          <a:p>
            <a:pPr algn="ctr"/>
            <a:r>
              <a:rPr lang="en-US" sz="1000"/>
              <a:t>(</a:t>
            </a:r>
            <a:r>
              <a:rPr lang="en-US" sz="10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000"/>
              <a:t>C4-OOH+Formaldehyde)</a:t>
            </a:r>
          </a:p>
        </xdr:txBody>
      </xdr:sp>
      <xdr:sp macro="" textlink="">
        <xdr:nvSpPr>
          <xdr:cNvPr id="70" name="TextBox 72">
            <a:extLst>
              <a:ext uri="{FF2B5EF4-FFF2-40B4-BE49-F238E27FC236}">
                <a16:creationId xmlns:a16="http://schemas.microsoft.com/office/drawing/2014/main" id="{46F7FAEE-6850-4BE8-9755-1A7321F6D039}"/>
              </a:ext>
            </a:extLst>
          </xdr:cNvPr>
          <xdr:cNvSpPr txBox="1"/>
        </xdr:nvSpPr>
        <xdr:spPr>
          <a:xfrm>
            <a:off x="9651288" y="5545753"/>
            <a:ext cx="2177199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4</a:t>
            </a:r>
          </a:p>
          <a:p>
            <a:pPr algn="ctr"/>
            <a:r>
              <a:rPr lang="en-US" sz="1000"/>
              <a:t>(</a:t>
            </a:r>
            <a:r>
              <a:rPr lang="en-US" sz="1000" i="1"/>
              <a:t>anti</a:t>
            </a:r>
            <a:r>
              <a:rPr lang="en-US" sz="1000"/>
              <a:t>-</a:t>
            </a:r>
            <a:r>
              <a:rPr lang="en-US" sz="1000" b="1">
                <a:solidFill>
                  <a:srgbClr val="0070C0"/>
                </a:solidFill>
              </a:rPr>
              <a:t>MVK</a:t>
            </a:r>
            <a:r>
              <a:rPr lang="en-US" sz="1000"/>
              <a:t>/</a:t>
            </a:r>
            <a:r>
              <a:rPr lang="en-US" sz="1000" b="1">
                <a:solidFill>
                  <a:srgbClr val="C00000"/>
                </a:solidFill>
              </a:rPr>
              <a:t>MACR</a:t>
            </a:r>
            <a:r>
              <a:rPr lang="en-US" sz="1000"/>
              <a:t>+Formaldehyde+OH)</a:t>
            </a:r>
          </a:p>
        </xdr:txBody>
      </xdr: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EFB68171-F5AC-4483-9113-37A17EC9DAF6}"/>
              </a:ext>
            </a:extLst>
          </xdr:cNvPr>
          <xdr:cNvCxnSpPr/>
        </xdr:nvCxnSpPr>
        <xdr:spPr>
          <a:xfrm>
            <a:off x="867507" y="1594338"/>
            <a:ext cx="375139" cy="18757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748B33C7-E6B7-4995-B9DC-AF244D7155E8}"/>
              </a:ext>
            </a:extLst>
          </xdr:cNvPr>
          <xdr:cNvCxnSpPr/>
        </xdr:nvCxnSpPr>
        <xdr:spPr>
          <a:xfrm flipV="1">
            <a:off x="1781907" y="1770185"/>
            <a:ext cx="304801" cy="1172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9EF4A6A2-A46C-487A-8C84-EBCAEFF87154}"/>
              </a:ext>
            </a:extLst>
          </xdr:cNvPr>
          <xdr:cNvCxnSpPr/>
        </xdr:nvCxnSpPr>
        <xdr:spPr>
          <a:xfrm>
            <a:off x="2637692" y="1781908"/>
            <a:ext cx="199293" cy="1617784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3DCA1A17-46DC-418C-B51C-E281D30E4EC7}"/>
              </a:ext>
            </a:extLst>
          </xdr:cNvPr>
          <xdr:cNvCxnSpPr/>
        </xdr:nvCxnSpPr>
        <xdr:spPr>
          <a:xfrm>
            <a:off x="3352800" y="3270738"/>
            <a:ext cx="386862" cy="117231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46470A1C-F1BB-4A8C-AF9B-4256CE60C937}"/>
              </a:ext>
            </a:extLst>
          </xdr:cNvPr>
          <xdr:cNvCxnSpPr/>
        </xdr:nvCxnSpPr>
        <xdr:spPr>
          <a:xfrm>
            <a:off x="3376244" y="3423138"/>
            <a:ext cx="398587" cy="128954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79F4B6A1-C749-4703-AD09-04B6858B4448}"/>
              </a:ext>
            </a:extLst>
          </xdr:cNvPr>
          <xdr:cNvCxnSpPr/>
        </xdr:nvCxnSpPr>
        <xdr:spPr>
          <a:xfrm flipV="1">
            <a:off x="4290646" y="3249490"/>
            <a:ext cx="304800" cy="140678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CA5A5C49-CC06-4654-82CF-0E8AD2B432E9}"/>
              </a:ext>
            </a:extLst>
          </xdr:cNvPr>
          <xdr:cNvCxnSpPr/>
        </xdr:nvCxnSpPr>
        <xdr:spPr>
          <a:xfrm flipV="1">
            <a:off x="4278923" y="3411417"/>
            <a:ext cx="293077" cy="128953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03089345-429B-4900-B1A7-A284F6C9E179}"/>
              </a:ext>
            </a:extLst>
          </xdr:cNvPr>
          <xdr:cNvCxnSpPr/>
        </xdr:nvCxnSpPr>
        <xdr:spPr>
          <a:xfrm>
            <a:off x="5111262" y="3235569"/>
            <a:ext cx="375138" cy="1055077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B7CC7510-E9C3-4D32-99BE-5F6646EA5A67}"/>
              </a:ext>
            </a:extLst>
          </xdr:cNvPr>
          <xdr:cNvCxnSpPr/>
        </xdr:nvCxnSpPr>
        <xdr:spPr>
          <a:xfrm>
            <a:off x="5122983" y="3411414"/>
            <a:ext cx="386863" cy="902678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559A6985-E219-4503-946C-685E1D09BD0F}"/>
              </a:ext>
            </a:extLst>
          </xdr:cNvPr>
          <xdr:cNvCxnSpPr/>
        </xdr:nvCxnSpPr>
        <xdr:spPr>
          <a:xfrm flipH="1">
            <a:off x="6049109" y="3352800"/>
            <a:ext cx="234461" cy="96129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0265E904-41A2-4845-8A80-C01C82BE7532}"/>
              </a:ext>
            </a:extLst>
          </xdr:cNvPr>
          <xdr:cNvCxnSpPr/>
        </xdr:nvCxnSpPr>
        <xdr:spPr>
          <a:xfrm>
            <a:off x="6764215" y="3352800"/>
            <a:ext cx="410308" cy="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4F4D208A-5711-4FD8-8D49-8CFE05E300AE}"/>
              </a:ext>
            </a:extLst>
          </xdr:cNvPr>
          <xdr:cNvCxnSpPr/>
        </xdr:nvCxnSpPr>
        <xdr:spPr>
          <a:xfrm>
            <a:off x="7725506" y="3352800"/>
            <a:ext cx="339971" cy="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F83B86C0-2BD0-4B18-B2E3-6A6BDC2BAC24}"/>
              </a:ext>
            </a:extLst>
          </xdr:cNvPr>
          <xdr:cNvCxnSpPr/>
        </xdr:nvCxnSpPr>
        <xdr:spPr>
          <a:xfrm>
            <a:off x="8628183" y="3329353"/>
            <a:ext cx="234463" cy="57443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72D05B49-CD1D-46DE-9ECC-57BDE6907813}"/>
              </a:ext>
            </a:extLst>
          </xdr:cNvPr>
          <xdr:cNvCxnSpPr/>
        </xdr:nvCxnSpPr>
        <xdr:spPr>
          <a:xfrm flipH="1">
            <a:off x="9401909" y="3552092"/>
            <a:ext cx="234461" cy="24618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705C3249-6A37-42B8-AFC0-C54B2D0325CE}"/>
              </a:ext>
            </a:extLst>
          </xdr:cNvPr>
          <xdr:cNvCxnSpPr/>
        </xdr:nvCxnSpPr>
        <xdr:spPr>
          <a:xfrm flipH="1">
            <a:off x="9391650" y="3669323"/>
            <a:ext cx="256442" cy="22640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3ED61CD6-C07C-4F0A-8237-010683702C07}"/>
              </a:ext>
            </a:extLst>
          </xdr:cNvPr>
          <xdr:cNvCxnSpPr>
            <a:cxnSpLocks/>
          </xdr:cNvCxnSpPr>
        </xdr:nvCxnSpPr>
        <xdr:spPr>
          <a:xfrm>
            <a:off x="10172700" y="3552825"/>
            <a:ext cx="266700" cy="160972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54D4A95B-E240-4C60-B80E-26CE695EFEF3}"/>
              </a:ext>
            </a:extLst>
          </xdr:cNvPr>
          <xdr:cNvCxnSpPr>
            <a:cxnSpLocks/>
          </xdr:cNvCxnSpPr>
        </xdr:nvCxnSpPr>
        <xdr:spPr>
          <a:xfrm>
            <a:off x="10163906" y="3669322"/>
            <a:ext cx="265969" cy="1655153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49DEF146-8330-46EC-BF68-DC9B29419960}"/>
              </a:ext>
            </a:extLst>
          </xdr:cNvPr>
          <xdr:cNvCxnSpPr>
            <a:cxnSpLocks/>
          </xdr:cNvCxnSpPr>
        </xdr:nvCxnSpPr>
        <xdr:spPr>
          <a:xfrm flipH="1">
            <a:off x="10979396" y="4791075"/>
            <a:ext cx="183904" cy="538529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" name="TextBox 126">
            <a:extLst>
              <a:ext uri="{FF2B5EF4-FFF2-40B4-BE49-F238E27FC236}">
                <a16:creationId xmlns:a16="http://schemas.microsoft.com/office/drawing/2014/main" id="{D49AA8DF-5258-47E1-BFF7-F782574121FA}"/>
              </a:ext>
            </a:extLst>
          </xdr:cNvPr>
          <xdr:cNvSpPr txBox="1"/>
        </xdr:nvSpPr>
        <xdr:spPr>
          <a:xfrm>
            <a:off x="10628227" y="3065590"/>
            <a:ext cx="1611787" cy="13234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 b="1" i="1"/>
              <a:t>anti</a:t>
            </a:r>
            <a:r>
              <a:rPr lang="en-US" sz="1600" b="1"/>
              <a:t>-</a:t>
            </a:r>
            <a:r>
              <a:rPr lang="en-US" sz="1600" b="1">
                <a:solidFill>
                  <a:srgbClr val="0070C0"/>
                </a:solidFill>
              </a:rPr>
              <a:t>MVK</a:t>
            </a:r>
            <a:r>
              <a:rPr lang="en-US" sz="1600" b="1"/>
              <a:t>/</a:t>
            </a:r>
            <a:r>
              <a:rPr lang="en-US" sz="1600" b="1">
                <a:solidFill>
                  <a:srgbClr val="C00000"/>
                </a:solidFill>
              </a:rPr>
              <a:t>MACR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Formaldehyde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</a:t>
            </a:r>
          </a:p>
          <a:p>
            <a:pPr algn="ctr"/>
            <a:r>
              <a:rPr lang="en-US" sz="1600" b="1">
                <a:solidFill>
                  <a:srgbClr val="7030A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 b="1">
                <a:solidFill>
                  <a:srgbClr val="7030A0"/>
                </a:solidFill>
              </a:rPr>
              <a:t>OH</a:t>
            </a:r>
          </a:p>
        </xdr:txBody>
      </xdr: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47D1EB8E-0517-4055-90AB-884C39BD1711}"/>
              </a:ext>
            </a:extLst>
          </xdr:cNvPr>
          <xdr:cNvCxnSpPr>
            <a:cxnSpLocks/>
          </xdr:cNvCxnSpPr>
        </xdr:nvCxnSpPr>
        <xdr:spPr>
          <a:xfrm flipH="1">
            <a:off x="10972801" y="4733925"/>
            <a:ext cx="161925" cy="46672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1400175</xdr:colOff>
      <xdr:row>42</xdr:row>
      <xdr:rowOff>57150</xdr:rowOff>
    </xdr:from>
    <xdr:to>
      <xdr:col>23</xdr:col>
      <xdr:colOff>333922</xdr:colOff>
      <xdr:row>65</xdr:row>
      <xdr:rowOff>116576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89C547B2-2E94-436C-842A-5AA63F5C481E}"/>
            </a:ext>
          </a:extLst>
        </xdr:cNvPr>
        <xdr:cNvGrpSpPr/>
      </xdr:nvGrpSpPr>
      <xdr:grpSpPr>
        <a:xfrm>
          <a:off x="10041255" y="8576310"/>
          <a:ext cx="12070627" cy="4585706"/>
          <a:chOff x="134741" y="1273420"/>
          <a:chExt cx="12059197" cy="4621901"/>
        </a:xfrm>
      </xdr:grpSpPr>
      <xdr:sp macro="" textlink="">
        <xdr:nvSpPr>
          <xdr:cNvPr id="92" name="TextBox 29">
            <a:extLst>
              <a:ext uri="{FF2B5EF4-FFF2-40B4-BE49-F238E27FC236}">
                <a16:creationId xmlns:a16="http://schemas.microsoft.com/office/drawing/2014/main" id="{760FFC1B-B297-49CD-83CA-53D7802C43DE}"/>
              </a:ext>
            </a:extLst>
          </xdr:cNvPr>
          <xdr:cNvSpPr txBox="1"/>
        </xdr:nvSpPr>
        <xdr:spPr>
          <a:xfrm>
            <a:off x="11107623" y="4759559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-69.9</a:t>
            </a:r>
          </a:p>
        </xdr:txBody>
      </xdr:sp>
      <xdr:sp macro="" textlink="">
        <xdr:nvSpPr>
          <xdr:cNvPr id="93" name="TextBox 53">
            <a:extLst>
              <a:ext uri="{FF2B5EF4-FFF2-40B4-BE49-F238E27FC236}">
                <a16:creationId xmlns:a16="http://schemas.microsoft.com/office/drawing/2014/main" id="{B993B099-10D8-4B82-9BCF-80D8AAC3B9F1}"/>
              </a:ext>
            </a:extLst>
          </xdr:cNvPr>
          <xdr:cNvSpPr txBox="1"/>
        </xdr:nvSpPr>
        <xdr:spPr>
          <a:xfrm>
            <a:off x="9602670" y="3235565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-41.6</a:t>
            </a:r>
          </a:p>
        </xdr:txBody>
      </xdr: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0FF9CE3E-BFFD-4E2E-AF95-90D09DC71D28}"/>
              </a:ext>
            </a:extLst>
          </xdr:cNvPr>
          <xdr:cNvCxnSpPr/>
        </xdr:nvCxnSpPr>
        <xdr:spPr>
          <a:xfrm>
            <a:off x="6772275" y="3324225"/>
            <a:ext cx="402248" cy="2857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" name="TextBox 39">
            <a:extLst>
              <a:ext uri="{FF2B5EF4-FFF2-40B4-BE49-F238E27FC236}">
                <a16:creationId xmlns:a16="http://schemas.microsoft.com/office/drawing/2014/main" id="{01073678-F357-47F0-9852-9A6394B8889E}"/>
              </a:ext>
            </a:extLst>
          </xdr:cNvPr>
          <xdr:cNvSpPr txBox="1"/>
        </xdr:nvSpPr>
        <xdr:spPr>
          <a:xfrm>
            <a:off x="3705969" y="305532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-39.1</a:t>
            </a:r>
          </a:p>
        </xdr:txBody>
      </xdr:sp>
      <xdr:sp macro="" textlink="">
        <xdr:nvSpPr>
          <xdr:cNvPr id="96" name="TextBox 37">
            <a:extLst>
              <a:ext uri="{FF2B5EF4-FFF2-40B4-BE49-F238E27FC236}">
                <a16:creationId xmlns:a16="http://schemas.microsoft.com/office/drawing/2014/main" id="{BA75A099-1350-463B-A0A5-C6DC2077C1AC}"/>
              </a:ext>
            </a:extLst>
          </xdr:cNvPr>
          <xdr:cNvSpPr txBox="1"/>
        </xdr:nvSpPr>
        <xdr:spPr>
          <a:xfrm>
            <a:off x="2791563" y="2961535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-36.8</a:t>
            </a:r>
          </a:p>
        </xdr:txBody>
      </xdr: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E8DFFF1A-CD8F-4B66-B204-67894985BAF8}"/>
              </a:ext>
            </a:extLst>
          </xdr:cNvPr>
          <xdr:cNvCxnSpPr/>
        </xdr:nvCxnSpPr>
        <xdr:spPr>
          <a:xfrm>
            <a:off x="11148653" y="4622546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8254363E-F146-4CB6-825F-24EC447F4EF9}"/>
              </a:ext>
            </a:extLst>
          </xdr:cNvPr>
          <xdr:cNvCxnSpPr/>
        </xdr:nvCxnSpPr>
        <xdr:spPr>
          <a:xfrm>
            <a:off x="9624650" y="3541096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F00DED08-5AA6-4729-ACF7-2DD0EE488B28}"/>
              </a:ext>
            </a:extLst>
          </xdr:cNvPr>
          <xdr:cNvCxnSpPr/>
        </xdr:nvCxnSpPr>
        <xdr:spPr>
          <a:xfrm>
            <a:off x="8850931" y="3806328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98CE90AF-2A76-4B73-B46E-A8FCA765936D}"/>
              </a:ext>
            </a:extLst>
          </xdr:cNvPr>
          <xdr:cNvCxnSpPr/>
        </xdr:nvCxnSpPr>
        <xdr:spPr>
          <a:xfrm>
            <a:off x="4572011" y="3245828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68B8AF81-BA75-4365-B75E-3E34C1D473F6}"/>
              </a:ext>
            </a:extLst>
          </xdr:cNvPr>
          <xdr:cNvCxnSpPr/>
        </xdr:nvCxnSpPr>
        <xdr:spPr>
          <a:xfrm>
            <a:off x="3727949" y="3386504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6A540260-EF31-49E6-972C-7238BC41114E}"/>
              </a:ext>
            </a:extLst>
          </xdr:cNvPr>
          <xdr:cNvCxnSpPr/>
        </xdr:nvCxnSpPr>
        <xdr:spPr>
          <a:xfrm>
            <a:off x="2825266" y="3269264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4D718B32-B66A-4B3E-83BE-D82709AC4C73}"/>
              </a:ext>
            </a:extLst>
          </xdr:cNvPr>
          <xdr:cNvCxnSpPr/>
        </xdr:nvCxnSpPr>
        <xdr:spPr>
          <a:xfrm>
            <a:off x="304804" y="159287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4" name="TextBox 4">
            <a:extLst>
              <a:ext uri="{FF2B5EF4-FFF2-40B4-BE49-F238E27FC236}">
                <a16:creationId xmlns:a16="http://schemas.microsoft.com/office/drawing/2014/main" id="{BB93F642-76A6-43D5-87E4-E7F2877C9771}"/>
              </a:ext>
            </a:extLst>
          </xdr:cNvPr>
          <xdr:cNvSpPr txBox="1"/>
        </xdr:nvSpPr>
        <xdr:spPr>
          <a:xfrm>
            <a:off x="369281" y="1273420"/>
            <a:ext cx="120565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0.0 kcal/mol</a:t>
            </a:r>
          </a:p>
        </xdr:txBody>
      </xdr:sp>
      <xdr:sp macro="" textlink="">
        <xdr:nvSpPr>
          <xdr:cNvPr id="105" name="TextBox 5">
            <a:extLst>
              <a:ext uri="{FF2B5EF4-FFF2-40B4-BE49-F238E27FC236}">
                <a16:creationId xmlns:a16="http://schemas.microsoft.com/office/drawing/2014/main" id="{6AE9564E-91B8-47BC-9F67-9224B4CF6BBF}"/>
              </a:ext>
            </a:extLst>
          </xdr:cNvPr>
          <xdr:cNvSpPr txBox="1"/>
        </xdr:nvSpPr>
        <xdr:spPr>
          <a:xfrm>
            <a:off x="1255843" y="1472713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-3.0</a:t>
            </a:r>
          </a:p>
        </xdr:txBody>
      </xdr: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47BF23A2-E7BF-4182-8B39-04D6ED287E98}"/>
              </a:ext>
            </a:extLst>
          </xdr:cNvPr>
          <xdr:cNvCxnSpPr/>
        </xdr:nvCxnSpPr>
        <xdr:spPr>
          <a:xfrm>
            <a:off x="1230931" y="1756996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" name="TextBox 7">
            <a:extLst>
              <a:ext uri="{FF2B5EF4-FFF2-40B4-BE49-F238E27FC236}">
                <a16:creationId xmlns:a16="http://schemas.microsoft.com/office/drawing/2014/main" id="{74CEE9C1-93BE-44AF-A94E-5DFC51B04E9A}"/>
              </a:ext>
            </a:extLst>
          </xdr:cNvPr>
          <xdr:cNvSpPr txBox="1"/>
        </xdr:nvSpPr>
        <xdr:spPr>
          <a:xfrm>
            <a:off x="2099905" y="1730619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-3.4</a:t>
            </a:r>
          </a:p>
        </xdr:txBody>
      </xdr: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129FCBC5-181A-4AB9-BC39-9BCE54CD53D3}"/>
              </a:ext>
            </a:extLst>
          </xdr:cNvPr>
          <xdr:cNvCxnSpPr/>
        </xdr:nvCxnSpPr>
        <xdr:spPr>
          <a:xfrm>
            <a:off x="2086716" y="1780442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" name="TextBox 9">
            <a:extLst>
              <a:ext uri="{FF2B5EF4-FFF2-40B4-BE49-F238E27FC236}">
                <a16:creationId xmlns:a16="http://schemas.microsoft.com/office/drawing/2014/main" id="{A31B1B5C-2A41-425D-A2C1-16E44D7A9DFE}"/>
              </a:ext>
            </a:extLst>
          </xdr:cNvPr>
          <xdr:cNvSpPr txBox="1"/>
        </xdr:nvSpPr>
        <xdr:spPr>
          <a:xfrm>
            <a:off x="2791563" y="336011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-39.6</a:t>
            </a:r>
          </a:p>
        </xdr:txBody>
      </xdr: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72CF4C5D-316D-4535-B8FC-0994BF12A241}"/>
              </a:ext>
            </a:extLst>
          </xdr:cNvPr>
          <xdr:cNvCxnSpPr/>
        </xdr:nvCxnSpPr>
        <xdr:spPr>
          <a:xfrm>
            <a:off x="2825266" y="339821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" name="TextBox 11">
            <a:extLst>
              <a:ext uri="{FF2B5EF4-FFF2-40B4-BE49-F238E27FC236}">
                <a16:creationId xmlns:a16="http://schemas.microsoft.com/office/drawing/2014/main" id="{8B47A637-7E24-456E-828B-98B8224DAAC2}"/>
              </a:ext>
            </a:extLst>
          </xdr:cNvPr>
          <xdr:cNvSpPr txBox="1"/>
        </xdr:nvSpPr>
        <xdr:spPr>
          <a:xfrm>
            <a:off x="3705969" y="353597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-42.1</a:t>
            </a:r>
          </a:p>
        </xdr:txBody>
      </xdr: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D1E23324-ED14-408A-854D-810C6F760FCD}"/>
              </a:ext>
            </a:extLst>
          </xdr:cNvPr>
          <xdr:cNvCxnSpPr/>
        </xdr:nvCxnSpPr>
        <xdr:spPr>
          <a:xfrm>
            <a:off x="3727949" y="353890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" name="TextBox 13">
            <a:extLst>
              <a:ext uri="{FF2B5EF4-FFF2-40B4-BE49-F238E27FC236}">
                <a16:creationId xmlns:a16="http://schemas.microsoft.com/office/drawing/2014/main" id="{3C93A6F9-C3BC-4819-AFC4-168F8555AA60}"/>
              </a:ext>
            </a:extLst>
          </xdr:cNvPr>
          <xdr:cNvSpPr txBox="1"/>
        </xdr:nvSpPr>
        <xdr:spPr>
          <a:xfrm>
            <a:off x="4538308" y="3360127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-39.3</a:t>
            </a:r>
          </a:p>
        </xdr:txBody>
      </xdr: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AF6C8514-88A0-4AF6-8D61-B486D800CA5E}"/>
              </a:ext>
            </a:extLst>
          </xdr:cNvPr>
          <xdr:cNvCxnSpPr/>
        </xdr:nvCxnSpPr>
        <xdr:spPr>
          <a:xfrm>
            <a:off x="4572011" y="3398227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" name="TextBox 15">
            <a:extLst>
              <a:ext uri="{FF2B5EF4-FFF2-40B4-BE49-F238E27FC236}">
                <a16:creationId xmlns:a16="http://schemas.microsoft.com/office/drawing/2014/main" id="{DF88792B-ECFE-49BE-944C-FF7C11160CAD}"/>
              </a:ext>
            </a:extLst>
          </xdr:cNvPr>
          <xdr:cNvSpPr txBox="1"/>
        </xdr:nvSpPr>
        <xdr:spPr>
          <a:xfrm>
            <a:off x="5452704" y="430529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-60.0</a:t>
            </a:r>
          </a:p>
        </xdr:txBody>
      </xdr: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00EE9858-FF5E-4444-92D1-467CBF256DDD}"/>
              </a:ext>
            </a:extLst>
          </xdr:cNvPr>
          <xdr:cNvCxnSpPr/>
        </xdr:nvCxnSpPr>
        <xdr:spPr>
          <a:xfrm>
            <a:off x="5486407" y="434119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" name="TextBox 17">
            <a:extLst>
              <a:ext uri="{FF2B5EF4-FFF2-40B4-BE49-F238E27FC236}">
                <a16:creationId xmlns:a16="http://schemas.microsoft.com/office/drawing/2014/main" id="{396E12EC-76E0-4AB2-9C1B-2B1CD85557E4}"/>
              </a:ext>
            </a:extLst>
          </xdr:cNvPr>
          <xdr:cNvSpPr txBox="1"/>
        </xdr:nvSpPr>
        <xdr:spPr>
          <a:xfrm>
            <a:off x="6245481" y="3317634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-38.3</a:t>
            </a:r>
          </a:p>
        </xdr:txBody>
      </xdr: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94671716-29C4-4ED9-AB37-637A51415754}"/>
              </a:ext>
            </a:extLst>
          </xdr:cNvPr>
          <xdr:cNvCxnSpPr/>
        </xdr:nvCxnSpPr>
        <xdr:spPr>
          <a:xfrm>
            <a:off x="6260134" y="3339613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" name="TextBox 19">
            <a:extLst>
              <a:ext uri="{FF2B5EF4-FFF2-40B4-BE49-F238E27FC236}">
                <a16:creationId xmlns:a16="http://schemas.microsoft.com/office/drawing/2014/main" id="{A020399F-477A-4F7D-A02E-1A0B2ED069FD}"/>
              </a:ext>
            </a:extLst>
          </xdr:cNvPr>
          <xdr:cNvSpPr txBox="1"/>
        </xdr:nvSpPr>
        <xdr:spPr>
          <a:xfrm>
            <a:off x="7140826" y="3026756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-38.5</a:t>
            </a:r>
          </a:p>
        </xdr:txBody>
      </xdr: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95D6B92D-69D3-47A8-A513-ABD8D8941DE6}"/>
              </a:ext>
            </a:extLst>
          </xdr:cNvPr>
          <xdr:cNvCxnSpPr/>
        </xdr:nvCxnSpPr>
        <xdr:spPr>
          <a:xfrm>
            <a:off x="7174529" y="3360862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1" name="TextBox 21">
            <a:extLst>
              <a:ext uri="{FF2B5EF4-FFF2-40B4-BE49-F238E27FC236}">
                <a16:creationId xmlns:a16="http://schemas.microsoft.com/office/drawing/2014/main" id="{F9579149-CEC4-4C4E-A634-47112E7A438A}"/>
              </a:ext>
            </a:extLst>
          </xdr:cNvPr>
          <xdr:cNvSpPr txBox="1"/>
        </xdr:nvSpPr>
        <xdr:spPr>
          <a:xfrm>
            <a:off x="8031784" y="330371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-38.9</a:t>
            </a:r>
          </a:p>
        </xdr:txBody>
      </xdr: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ACDCAB6F-82BB-4DFD-B78A-F389D63C4D0B}"/>
              </a:ext>
            </a:extLst>
          </xdr:cNvPr>
          <xdr:cNvCxnSpPr/>
        </xdr:nvCxnSpPr>
        <xdr:spPr>
          <a:xfrm>
            <a:off x="8065487" y="3341812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" name="TextBox 23">
            <a:extLst>
              <a:ext uri="{FF2B5EF4-FFF2-40B4-BE49-F238E27FC236}">
                <a16:creationId xmlns:a16="http://schemas.microsoft.com/office/drawing/2014/main" id="{62C78153-C9CB-4635-812E-73112BB4A8CE}"/>
              </a:ext>
            </a:extLst>
          </xdr:cNvPr>
          <xdr:cNvSpPr txBox="1"/>
        </xdr:nvSpPr>
        <xdr:spPr>
          <a:xfrm>
            <a:off x="8831149" y="391916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-50.8</a:t>
            </a:r>
          </a:p>
        </xdr:txBody>
      </xdr: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DF3F5B5E-9098-4E0F-B946-F31B0BCEC3F5}"/>
              </a:ext>
            </a:extLst>
          </xdr:cNvPr>
          <xdr:cNvCxnSpPr/>
        </xdr:nvCxnSpPr>
        <xdr:spPr>
          <a:xfrm>
            <a:off x="8850931" y="3938212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" name="TextBox 25">
            <a:extLst>
              <a:ext uri="{FF2B5EF4-FFF2-40B4-BE49-F238E27FC236}">
                <a16:creationId xmlns:a16="http://schemas.microsoft.com/office/drawing/2014/main" id="{768F3D7B-6EA1-4988-965D-4FFF725AB6F4}"/>
              </a:ext>
            </a:extLst>
          </xdr:cNvPr>
          <xdr:cNvSpPr txBox="1"/>
        </xdr:nvSpPr>
        <xdr:spPr>
          <a:xfrm>
            <a:off x="9602670" y="362975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-44.8</a:t>
            </a:r>
          </a:p>
        </xdr:txBody>
      </xdr: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B68BBD8B-2506-4A23-84CE-1A2F36DCB3AC}"/>
              </a:ext>
            </a:extLst>
          </xdr:cNvPr>
          <xdr:cNvCxnSpPr/>
        </xdr:nvCxnSpPr>
        <xdr:spPr>
          <a:xfrm>
            <a:off x="9624650" y="3679574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" name="TextBox 27">
            <a:extLst>
              <a:ext uri="{FF2B5EF4-FFF2-40B4-BE49-F238E27FC236}">
                <a16:creationId xmlns:a16="http://schemas.microsoft.com/office/drawing/2014/main" id="{2196AA33-4911-4FC8-913E-E7255081536A}"/>
              </a:ext>
            </a:extLst>
          </xdr:cNvPr>
          <xdr:cNvSpPr txBox="1"/>
        </xdr:nvSpPr>
        <xdr:spPr>
          <a:xfrm>
            <a:off x="10411566" y="475663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-76.9</a:t>
            </a:r>
          </a:p>
        </xdr:txBody>
      </xdr: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7F03B2ED-FAB1-4DDE-A753-5E0AB443D55E}"/>
              </a:ext>
            </a:extLst>
          </xdr:cNvPr>
          <xdr:cNvCxnSpPr/>
        </xdr:nvCxnSpPr>
        <xdr:spPr>
          <a:xfrm>
            <a:off x="10433546" y="5159610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FF60292D-C8E9-48DA-9958-2B1D37AEE44D}"/>
              </a:ext>
            </a:extLst>
          </xdr:cNvPr>
          <xdr:cNvCxnSpPr/>
        </xdr:nvCxnSpPr>
        <xdr:spPr>
          <a:xfrm>
            <a:off x="11148653" y="4795461"/>
            <a:ext cx="550985" cy="0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6EECF6D3-7CC5-4B7F-B168-14F0CF242ADE}"/>
              </a:ext>
            </a:extLst>
          </xdr:cNvPr>
          <xdr:cNvCxnSpPr/>
        </xdr:nvCxnSpPr>
        <xdr:spPr>
          <a:xfrm>
            <a:off x="304804" y="1581150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" name="TextBox 33">
            <a:extLst>
              <a:ext uri="{FF2B5EF4-FFF2-40B4-BE49-F238E27FC236}">
                <a16:creationId xmlns:a16="http://schemas.microsoft.com/office/drawing/2014/main" id="{FA50424E-A025-4200-B274-23B29871EAFC}"/>
              </a:ext>
            </a:extLst>
          </xdr:cNvPr>
          <xdr:cNvSpPr txBox="1"/>
        </xdr:nvSpPr>
        <xdr:spPr>
          <a:xfrm>
            <a:off x="1255843" y="1742345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-3.7</a:t>
            </a:r>
          </a:p>
        </xdr:txBody>
      </xdr: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EF0E46D3-0584-467E-BF45-76B4F5EE3287}"/>
              </a:ext>
            </a:extLst>
          </xdr:cNvPr>
          <xdr:cNvCxnSpPr/>
        </xdr:nvCxnSpPr>
        <xdr:spPr>
          <a:xfrm>
            <a:off x="1230931" y="1792165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3" name="TextBox 35">
            <a:extLst>
              <a:ext uri="{FF2B5EF4-FFF2-40B4-BE49-F238E27FC236}">
                <a16:creationId xmlns:a16="http://schemas.microsoft.com/office/drawing/2014/main" id="{7EC04D6F-1FDB-490F-A97B-F3C06B756D3F}"/>
              </a:ext>
            </a:extLst>
          </xdr:cNvPr>
          <xdr:cNvSpPr txBox="1"/>
        </xdr:nvSpPr>
        <xdr:spPr>
          <a:xfrm>
            <a:off x="2111628" y="1460990"/>
            <a:ext cx="50687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-3.1</a:t>
            </a:r>
          </a:p>
        </xdr:txBody>
      </xdr: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8D10B739-52FE-425E-899B-D7C7E77D35A5}"/>
              </a:ext>
            </a:extLst>
          </xdr:cNvPr>
          <xdr:cNvCxnSpPr/>
        </xdr:nvCxnSpPr>
        <xdr:spPr>
          <a:xfrm>
            <a:off x="2086716" y="1756996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5" name="TextBox 41">
            <a:extLst>
              <a:ext uri="{FF2B5EF4-FFF2-40B4-BE49-F238E27FC236}">
                <a16:creationId xmlns:a16="http://schemas.microsoft.com/office/drawing/2014/main" id="{18BF37F1-9475-4814-A0FC-3B4069F0B4CD}"/>
              </a:ext>
            </a:extLst>
          </xdr:cNvPr>
          <xdr:cNvSpPr txBox="1"/>
        </xdr:nvSpPr>
        <xdr:spPr>
          <a:xfrm>
            <a:off x="4538307" y="292637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-36.3</a:t>
            </a:r>
          </a:p>
        </xdr:txBody>
      </xdr:sp>
      <xdr:sp macro="" textlink="">
        <xdr:nvSpPr>
          <xdr:cNvPr id="136" name="TextBox 43">
            <a:extLst>
              <a:ext uri="{FF2B5EF4-FFF2-40B4-BE49-F238E27FC236}">
                <a16:creationId xmlns:a16="http://schemas.microsoft.com/office/drawing/2014/main" id="{EC4688F4-226E-41F1-8718-43AC38AC1490}"/>
              </a:ext>
            </a:extLst>
          </xdr:cNvPr>
          <xdr:cNvSpPr txBox="1"/>
        </xdr:nvSpPr>
        <xdr:spPr>
          <a:xfrm>
            <a:off x="5454902" y="3969720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-59.0</a:t>
            </a:r>
          </a:p>
        </xdr:txBody>
      </xdr: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F3339202-5FC9-4BCF-8807-923809970D7C}"/>
              </a:ext>
            </a:extLst>
          </xdr:cNvPr>
          <xdr:cNvCxnSpPr/>
        </xdr:nvCxnSpPr>
        <xdr:spPr>
          <a:xfrm>
            <a:off x="5486407" y="4289172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" name="TextBox 45">
            <a:extLst>
              <a:ext uri="{FF2B5EF4-FFF2-40B4-BE49-F238E27FC236}">
                <a16:creationId xmlns:a16="http://schemas.microsoft.com/office/drawing/2014/main" id="{180547F5-8C2F-471A-8310-D7C30069B03D}"/>
              </a:ext>
            </a:extLst>
          </xdr:cNvPr>
          <xdr:cNvSpPr txBox="1"/>
        </xdr:nvSpPr>
        <xdr:spPr>
          <a:xfrm>
            <a:off x="6235956" y="3001109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-37.9</a:t>
            </a:r>
          </a:p>
        </xdr:txBody>
      </xdr: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FEC66452-031F-40DB-B042-4535D740087E}"/>
              </a:ext>
            </a:extLst>
          </xdr:cNvPr>
          <xdr:cNvCxnSpPr/>
        </xdr:nvCxnSpPr>
        <xdr:spPr>
          <a:xfrm>
            <a:off x="6260134" y="3315434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" name="TextBox 47">
            <a:extLst>
              <a:ext uri="{FF2B5EF4-FFF2-40B4-BE49-F238E27FC236}">
                <a16:creationId xmlns:a16="http://schemas.microsoft.com/office/drawing/2014/main" id="{FF42186C-8C1E-4ABC-A2FD-BE83FF485491}"/>
              </a:ext>
            </a:extLst>
          </xdr:cNvPr>
          <xdr:cNvSpPr txBox="1"/>
        </xdr:nvSpPr>
        <xdr:spPr>
          <a:xfrm>
            <a:off x="7140826" y="3336683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-38.9</a:t>
            </a:r>
          </a:p>
        </xdr:txBody>
      </xdr: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1912F647-909D-4AA4-AD5D-975C08B9B4BF}"/>
              </a:ext>
            </a:extLst>
          </xdr:cNvPr>
          <xdr:cNvCxnSpPr/>
        </xdr:nvCxnSpPr>
        <xdr:spPr>
          <a:xfrm>
            <a:off x="7174529" y="3334485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" name="TextBox 49">
            <a:extLst>
              <a:ext uri="{FF2B5EF4-FFF2-40B4-BE49-F238E27FC236}">
                <a16:creationId xmlns:a16="http://schemas.microsoft.com/office/drawing/2014/main" id="{226596F0-7A3A-4269-83B3-0F7EE6B89B8E}"/>
              </a:ext>
            </a:extLst>
          </xdr:cNvPr>
          <xdr:cNvSpPr txBox="1"/>
        </xdr:nvSpPr>
        <xdr:spPr>
          <a:xfrm>
            <a:off x="8031784" y="2963012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-37.6</a:t>
            </a:r>
          </a:p>
        </xdr:txBody>
      </xdr: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555B0C18-0BF3-4DE1-9DA8-35ECF4F9CAA6}"/>
              </a:ext>
            </a:extLst>
          </xdr:cNvPr>
          <xdr:cNvCxnSpPr/>
        </xdr:nvCxnSpPr>
        <xdr:spPr>
          <a:xfrm>
            <a:off x="8065487" y="3280266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" name="TextBox 51">
            <a:extLst>
              <a:ext uri="{FF2B5EF4-FFF2-40B4-BE49-F238E27FC236}">
                <a16:creationId xmlns:a16="http://schemas.microsoft.com/office/drawing/2014/main" id="{3F3AC559-0683-4400-A3AB-6083B2795AB7}"/>
              </a:ext>
            </a:extLst>
          </xdr:cNvPr>
          <xdr:cNvSpPr txBox="1"/>
        </xdr:nvSpPr>
        <xdr:spPr>
          <a:xfrm>
            <a:off x="8828951" y="3498599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-48.0</a:t>
            </a:r>
          </a:p>
        </xdr:txBody>
      </xdr:sp>
      <xdr:sp macro="" textlink="">
        <xdr:nvSpPr>
          <xdr:cNvPr id="145" name="TextBox 55">
            <a:extLst>
              <a:ext uri="{FF2B5EF4-FFF2-40B4-BE49-F238E27FC236}">
                <a16:creationId xmlns:a16="http://schemas.microsoft.com/office/drawing/2014/main" id="{19E0EBA3-AC5D-4379-B40E-D79B8D62955F}"/>
              </a:ext>
            </a:extLst>
          </xdr:cNvPr>
          <xdr:cNvSpPr txBox="1"/>
        </xdr:nvSpPr>
        <xdr:spPr>
          <a:xfrm>
            <a:off x="10411566" y="5151551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-78.4</a:t>
            </a:r>
          </a:p>
        </xdr:txBody>
      </xdr: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DF0C2BEF-A72A-4908-BBA4-4109E715B6F3}"/>
              </a:ext>
            </a:extLst>
          </xdr:cNvPr>
          <xdr:cNvCxnSpPr/>
        </xdr:nvCxnSpPr>
        <xdr:spPr>
          <a:xfrm>
            <a:off x="10433546" y="5080479"/>
            <a:ext cx="550985" cy="0"/>
          </a:xfrm>
          <a:prstGeom prst="line">
            <a:avLst/>
          </a:prstGeom>
          <a:ln w="381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" name="TextBox 57">
            <a:extLst>
              <a:ext uri="{FF2B5EF4-FFF2-40B4-BE49-F238E27FC236}">
                <a16:creationId xmlns:a16="http://schemas.microsoft.com/office/drawing/2014/main" id="{3E7898F9-F358-4F80-85C3-B653B6D99CD4}"/>
              </a:ext>
            </a:extLst>
          </xdr:cNvPr>
          <xdr:cNvSpPr txBox="1"/>
        </xdr:nvSpPr>
        <xdr:spPr>
          <a:xfrm>
            <a:off x="11117148" y="4297964"/>
            <a:ext cx="61106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600"/>
              <a:t>-65.5</a:t>
            </a:r>
          </a:p>
        </xdr:txBody>
      </xdr:sp>
      <xdr:sp macro="" textlink="">
        <xdr:nvSpPr>
          <xdr:cNvPr id="148" name="TextBox 59">
            <a:extLst>
              <a:ext uri="{FF2B5EF4-FFF2-40B4-BE49-F238E27FC236}">
                <a16:creationId xmlns:a16="http://schemas.microsoft.com/office/drawing/2014/main" id="{8F3FD327-7698-4E96-83D0-5A1F39E3BDC9}"/>
              </a:ext>
            </a:extLst>
          </xdr:cNvPr>
          <xdr:cNvSpPr txBox="1"/>
        </xdr:nvSpPr>
        <xdr:spPr>
          <a:xfrm>
            <a:off x="134741" y="1578224"/>
            <a:ext cx="929358" cy="8309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 b="1">
                <a:solidFill>
                  <a:srgbClr val="7030A0"/>
                </a:solidFill>
              </a:rPr>
              <a:t>Isoprene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 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OH</a:t>
            </a:r>
          </a:p>
        </xdr:txBody>
      </xdr:sp>
      <xdr:sp macro="" textlink="">
        <xdr:nvSpPr>
          <xdr:cNvPr id="149" name="TextBox 60">
            <a:extLst>
              <a:ext uri="{FF2B5EF4-FFF2-40B4-BE49-F238E27FC236}">
                <a16:creationId xmlns:a16="http://schemas.microsoft.com/office/drawing/2014/main" id="{583DB367-7B5F-4C6E-B4E0-761C7E803B93}"/>
              </a:ext>
            </a:extLst>
          </xdr:cNvPr>
          <xdr:cNvSpPr txBox="1"/>
        </xdr:nvSpPr>
        <xdr:spPr>
          <a:xfrm>
            <a:off x="2158061" y="1976809"/>
            <a:ext cx="446532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1</a:t>
            </a:r>
          </a:p>
        </xdr:txBody>
      </xdr:sp>
      <xdr:sp macro="" textlink="">
        <xdr:nvSpPr>
          <xdr:cNvPr id="150" name="TextBox 61">
            <a:extLst>
              <a:ext uri="{FF2B5EF4-FFF2-40B4-BE49-F238E27FC236}">
                <a16:creationId xmlns:a16="http://schemas.microsoft.com/office/drawing/2014/main" id="{890EAB67-C1F3-4994-A2E2-DB0AECB60BE6}"/>
              </a:ext>
            </a:extLst>
          </xdr:cNvPr>
          <xdr:cNvSpPr txBox="1"/>
        </xdr:nvSpPr>
        <xdr:spPr>
          <a:xfrm>
            <a:off x="4655077" y="3606317"/>
            <a:ext cx="446532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2</a:t>
            </a:r>
          </a:p>
        </xdr:txBody>
      </xdr:sp>
      <xdr:sp macro="" textlink="">
        <xdr:nvSpPr>
          <xdr:cNvPr id="151" name="TextBox 62">
            <a:extLst>
              <a:ext uri="{FF2B5EF4-FFF2-40B4-BE49-F238E27FC236}">
                <a16:creationId xmlns:a16="http://schemas.microsoft.com/office/drawing/2014/main" id="{1BCEE96C-F5E5-465B-89AA-4D3F95A5411B}"/>
              </a:ext>
            </a:extLst>
          </xdr:cNvPr>
          <xdr:cNvSpPr txBox="1"/>
        </xdr:nvSpPr>
        <xdr:spPr>
          <a:xfrm>
            <a:off x="6364448" y="3554296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3</a:t>
            </a:r>
          </a:p>
        </xdr:txBody>
      </xdr:sp>
      <xdr:sp macro="" textlink="">
        <xdr:nvSpPr>
          <xdr:cNvPr id="152" name="TextBox 63">
            <a:extLst>
              <a:ext uri="{FF2B5EF4-FFF2-40B4-BE49-F238E27FC236}">
                <a16:creationId xmlns:a16="http://schemas.microsoft.com/office/drawing/2014/main" id="{E766BCDB-201C-4D4F-B052-7DD56AE34D02}"/>
              </a:ext>
            </a:extLst>
          </xdr:cNvPr>
          <xdr:cNvSpPr txBox="1"/>
        </xdr:nvSpPr>
        <xdr:spPr>
          <a:xfrm>
            <a:off x="8148553" y="3544772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4</a:t>
            </a:r>
          </a:p>
        </xdr:txBody>
      </xdr:sp>
      <xdr:sp macro="" textlink="">
        <xdr:nvSpPr>
          <xdr:cNvPr id="153" name="TextBox 64">
            <a:extLst>
              <a:ext uri="{FF2B5EF4-FFF2-40B4-BE49-F238E27FC236}">
                <a16:creationId xmlns:a16="http://schemas.microsoft.com/office/drawing/2014/main" id="{16B9B31F-1907-4876-B64A-92653D30FE8C}"/>
              </a:ext>
            </a:extLst>
          </xdr:cNvPr>
          <xdr:cNvSpPr txBox="1"/>
        </xdr:nvSpPr>
        <xdr:spPr>
          <a:xfrm>
            <a:off x="9719446" y="3899394"/>
            <a:ext cx="44653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TS</a:t>
            </a:r>
            <a:r>
              <a:rPr lang="en-US" sz="1600" baseline="-25000"/>
              <a:t>5</a:t>
            </a:r>
          </a:p>
        </xdr:txBody>
      </xdr:sp>
      <xdr:sp macro="" textlink="">
        <xdr:nvSpPr>
          <xdr:cNvPr id="154" name="TextBox 65">
            <a:extLst>
              <a:ext uri="{FF2B5EF4-FFF2-40B4-BE49-F238E27FC236}">
                <a16:creationId xmlns:a16="http://schemas.microsoft.com/office/drawing/2014/main" id="{CE15CF3F-0DFA-418B-BA00-30B1D7297FDD}"/>
              </a:ext>
            </a:extLst>
          </xdr:cNvPr>
          <xdr:cNvSpPr txBox="1"/>
        </xdr:nvSpPr>
        <xdr:spPr>
          <a:xfrm>
            <a:off x="2641023" y="3582871"/>
            <a:ext cx="910827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/>
              <a:t>Isop-OH</a:t>
            </a:r>
          </a:p>
        </xdr:txBody>
      </xdr:sp>
      <xdr:sp macro="" textlink="">
        <xdr:nvSpPr>
          <xdr:cNvPr id="155" name="TextBox 66">
            <a:extLst>
              <a:ext uri="{FF2B5EF4-FFF2-40B4-BE49-F238E27FC236}">
                <a16:creationId xmlns:a16="http://schemas.microsoft.com/office/drawing/2014/main" id="{FB886097-FEF6-49F9-B1DC-2B348B49C54D}"/>
              </a:ext>
            </a:extLst>
          </xdr:cNvPr>
          <xdr:cNvSpPr txBox="1"/>
        </xdr:nvSpPr>
        <xdr:spPr>
          <a:xfrm>
            <a:off x="1063422" y="1988532"/>
            <a:ext cx="947695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1</a:t>
            </a:r>
          </a:p>
          <a:p>
            <a:pPr algn="ctr"/>
            <a:r>
              <a:rPr lang="en-US" sz="1000"/>
              <a:t>(Isoprene+OH)</a:t>
            </a:r>
          </a:p>
        </xdr:txBody>
      </xdr:sp>
      <xdr:sp macro="" textlink="">
        <xdr:nvSpPr>
          <xdr:cNvPr id="156" name="TextBox 67">
            <a:extLst>
              <a:ext uri="{FF2B5EF4-FFF2-40B4-BE49-F238E27FC236}">
                <a16:creationId xmlns:a16="http://schemas.microsoft.com/office/drawing/2014/main" id="{96D84F32-75AA-44E4-B83D-C89F105DEA54}"/>
              </a:ext>
            </a:extLst>
          </xdr:cNvPr>
          <xdr:cNvSpPr txBox="1"/>
        </xdr:nvSpPr>
        <xdr:spPr>
          <a:xfrm>
            <a:off x="3569552" y="3770440"/>
            <a:ext cx="906017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2</a:t>
            </a:r>
          </a:p>
          <a:p>
            <a:pPr algn="ctr"/>
            <a:r>
              <a:rPr lang="en-US" sz="1000"/>
              <a:t>(</a:t>
            </a:r>
            <a:r>
              <a:rPr lang="en-US" sz="10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000"/>
              <a:t>Isop-OH+O</a:t>
            </a:r>
            <a:r>
              <a:rPr lang="en-US" sz="1000" baseline="-25000"/>
              <a:t>2</a:t>
            </a:r>
            <a:r>
              <a:rPr lang="en-US" sz="1000"/>
              <a:t>)</a:t>
            </a:r>
          </a:p>
        </xdr:txBody>
      </xdr:sp>
      <xdr:sp macro="" textlink="">
        <xdr:nvSpPr>
          <xdr:cNvPr id="157" name="TextBox 68">
            <a:extLst>
              <a:ext uri="{FF2B5EF4-FFF2-40B4-BE49-F238E27FC236}">
                <a16:creationId xmlns:a16="http://schemas.microsoft.com/office/drawing/2014/main" id="{3FA9941E-EA66-4F80-958B-66DDE8A3F2DA}"/>
              </a:ext>
            </a:extLst>
          </xdr:cNvPr>
          <xdr:cNvSpPr txBox="1"/>
        </xdr:nvSpPr>
        <xdr:spPr>
          <a:xfrm>
            <a:off x="5158094" y="4520717"/>
            <a:ext cx="124585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/>
              <a:t>OO-Isop-OH</a:t>
            </a:r>
          </a:p>
        </xdr:txBody>
      </xdr:sp>
      <xdr:sp macro="" textlink="">
        <xdr:nvSpPr>
          <xdr:cNvPr id="158" name="TextBox 70">
            <a:extLst>
              <a:ext uri="{FF2B5EF4-FFF2-40B4-BE49-F238E27FC236}">
                <a16:creationId xmlns:a16="http://schemas.microsoft.com/office/drawing/2014/main" id="{A343AB89-7BE6-4F0C-A6F8-890B2E9DC8ED}"/>
              </a:ext>
            </a:extLst>
          </xdr:cNvPr>
          <xdr:cNvSpPr txBox="1"/>
        </xdr:nvSpPr>
        <xdr:spPr>
          <a:xfrm>
            <a:off x="6869663" y="3573345"/>
            <a:ext cx="1245854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H</a:t>
            </a:r>
            <a:r>
              <a:rPr lang="en-US" sz="1600"/>
              <a:t>OO-Isop-O</a:t>
            </a:r>
            <a:r>
              <a:rPr lang="en-US" sz="16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endParaRPr lang="en-US" sz="1600"/>
          </a:p>
        </xdr:txBody>
      </xdr:sp>
      <xdr:sp macro="" textlink="">
        <xdr:nvSpPr>
          <xdr:cNvPr id="159" name="TextBox 71">
            <a:extLst>
              <a:ext uri="{FF2B5EF4-FFF2-40B4-BE49-F238E27FC236}">
                <a16:creationId xmlns:a16="http://schemas.microsoft.com/office/drawing/2014/main" id="{86F81656-61F5-45D3-97D8-8DABC73114F3}"/>
              </a:ext>
            </a:extLst>
          </xdr:cNvPr>
          <xdr:cNvSpPr txBox="1"/>
        </xdr:nvSpPr>
        <xdr:spPr>
          <a:xfrm>
            <a:off x="8393894" y="4155836"/>
            <a:ext cx="1564852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3</a:t>
            </a:r>
          </a:p>
          <a:p>
            <a:pPr algn="ctr"/>
            <a:r>
              <a:rPr lang="en-US" sz="1000"/>
              <a:t>(</a:t>
            </a:r>
            <a:r>
              <a:rPr lang="en-US" sz="1000"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000"/>
              <a:t>C4-OOH+Formaldehyde)</a:t>
            </a:r>
          </a:p>
        </xdr:txBody>
      </xdr:sp>
      <xdr:sp macro="" textlink="">
        <xdr:nvSpPr>
          <xdr:cNvPr id="160" name="TextBox 72">
            <a:extLst>
              <a:ext uri="{FF2B5EF4-FFF2-40B4-BE49-F238E27FC236}">
                <a16:creationId xmlns:a16="http://schemas.microsoft.com/office/drawing/2014/main" id="{F2046774-1F67-4F55-AF39-212DA0EC8A1B}"/>
              </a:ext>
            </a:extLst>
          </xdr:cNvPr>
          <xdr:cNvSpPr txBox="1"/>
        </xdr:nvSpPr>
        <xdr:spPr>
          <a:xfrm>
            <a:off x="9680757" y="5402878"/>
            <a:ext cx="2156361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vdW</a:t>
            </a:r>
            <a:r>
              <a:rPr lang="en-US" sz="1600" baseline="-25000"/>
              <a:t>4</a:t>
            </a:r>
          </a:p>
          <a:p>
            <a:pPr algn="ctr"/>
            <a:r>
              <a:rPr lang="en-US" sz="1000"/>
              <a:t>(</a:t>
            </a:r>
            <a:r>
              <a:rPr lang="en-US" sz="1000" i="1"/>
              <a:t>syn</a:t>
            </a:r>
            <a:r>
              <a:rPr lang="en-US" sz="1000"/>
              <a:t>-</a:t>
            </a:r>
            <a:r>
              <a:rPr lang="en-US" sz="1000" b="1">
                <a:solidFill>
                  <a:srgbClr val="0070C0"/>
                </a:solidFill>
              </a:rPr>
              <a:t>MVK</a:t>
            </a:r>
            <a:r>
              <a:rPr lang="en-US" sz="1000"/>
              <a:t>/</a:t>
            </a:r>
            <a:r>
              <a:rPr lang="en-US" sz="1000" b="1">
                <a:solidFill>
                  <a:srgbClr val="C00000"/>
                </a:solidFill>
              </a:rPr>
              <a:t>MACR</a:t>
            </a:r>
            <a:r>
              <a:rPr lang="en-US" sz="1000"/>
              <a:t>+Formaldehyde+OH)</a:t>
            </a:r>
          </a:p>
        </xdr:txBody>
      </xdr: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ADE1905C-FC40-4B01-8277-7F29CC7FE722}"/>
              </a:ext>
            </a:extLst>
          </xdr:cNvPr>
          <xdr:cNvCxnSpPr/>
        </xdr:nvCxnSpPr>
        <xdr:spPr>
          <a:xfrm>
            <a:off x="867507" y="1594338"/>
            <a:ext cx="375139" cy="18757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1F8BC869-6AC1-4043-A76C-0096CD921DD4}"/>
              </a:ext>
            </a:extLst>
          </xdr:cNvPr>
          <xdr:cNvCxnSpPr/>
        </xdr:nvCxnSpPr>
        <xdr:spPr>
          <a:xfrm flipV="1">
            <a:off x="1781907" y="1770185"/>
            <a:ext cx="304801" cy="1172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DF7D170C-7D91-4F03-A465-6E54077DBBB6}"/>
              </a:ext>
            </a:extLst>
          </xdr:cNvPr>
          <xdr:cNvCxnSpPr/>
        </xdr:nvCxnSpPr>
        <xdr:spPr>
          <a:xfrm>
            <a:off x="2637692" y="1781908"/>
            <a:ext cx="199293" cy="1617784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059012BD-D66B-446C-8848-A8047DABFCE4}"/>
              </a:ext>
            </a:extLst>
          </xdr:cNvPr>
          <xdr:cNvCxnSpPr/>
        </xdr:nvCxnSpPr>
        <xdr:spPr>
          <a:xfrm>
            <a:off x="3352800" y="3270738"/>
            <a:ext cx="386862" cy="117231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FEB723D3-CF91-4A21-9101-BC769C347144}"/>
              </a:ext>
            </a:extLst>
          </xdr:cNvPr>
          <xdr:cNvCxnSpPr/>
        </xdr:nvCxnSpPr>
        <xdr:spPr>
          <a:xfrm>
            <a:off x="3376244" y="3423138"/>
            <a:ext cx="398587" cy="128954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CFC6323E-E210-4C09-B09F-7D3B6854002A}"/>
              </a:ext>
            </a:extLst>
          </xdr:cNvPr>
          <xdr:cNvCxnSpPr/>
        </xdr:nvCxnSpPr>
        <xdr:spPr>
          <a:xfrm flipV="1">
            <a:off x="4278923" y="3411417"/>
            <a:ext cx="293077" cy="128953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51D4E18C-14DC-4ABA-A6A1-FB7B25E7EFA9}"/>
              </a:ext>
            </a:extLst>
          </xdr:cNvPr>
          <xdr:cNvCxnSpPr/>
        </xdr:nvCxnSpPr>
        <xdr:spPr>
          <a:xfrm>
            <a:off x="5111262" y="3235569"/>
            <a:ext cx="375138" cy="1055077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00FF7974-C492-476E-BA97-5B2E2C646FD7}"/>
              </a:ext>
            </a:extLst>
          </xdr:cNvPr>
          <xdr:cNvCxnSpPr/>
        </xdr:nvCxnSpPr>
        <xdr:spPr>
          <a:xfrm>
            <a:off x="5122983" y="3411414"/>
            <a:ext cx="363417" cy="941511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5F6515DE-1517-496F-A5D1-6087C91B7822}"/>
              </a:ext>
            </a:extLst>
          </xdr:cNvPr>
          <xdr:cNvCxnSpPr/>
        </xdr:nvCxnSpPr>
        <xdr:spPr>
          <a:xfrm flipH="1">
            <a:off x="6049110" y="3333750"/>
            <a:ext cx="199291" cy="980342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95A2D39F-4030-418A-AE65-AA659537BEAB}"/>
              </a:ext>
            </a:extLst>
          </xdr:cNvPr>
          <xdr:cNvCxnSpPr/>
        </xdr:nvCxnSpPr>
        <xdr:spPr>
          <a:xfrm flipV="1">
            <a:off x="7696200" y="3352801"/>
            <a:ext cx="369277" cy="952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C6B86A6E-E590-43C2-8CA6-D35A6DC350D7}"/>
              </a:ext>
            </a:extLst>
          </xdr:cNvPr>
          <xdr:cNvCxnSpPr/>
        </xdr:nvCxnSpPr>
        <xdr:spPr>
          <a:xfrm>
            <a:off x="8639175" y="3295650"/>
            <a:ext cx="228600" cy="53340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D968E647-83E9-453A-A8A6-DB49A049967C}"/>
              </a:ext>
            </a:extLst>
          </xdr:cNvPr>
          <xdr:cNvCxnSpPr/>
        </xdr:nvCxnSpPr>
        <xdr:spPr>
          <a:xfrm flipH="1">
            <a:off x="9401909" y="3552092"/>
            <a:ext cx="234461" cy="24618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2E656917-42BD-4D70-B44A-1DE31C5C726F}"/>
              </a:ext>
            </a:extLst>
          </xdr:cNvPr>
          <xdr:cNvCxnSpPr/>
        </xdr:nvCxnSpPr>
        <xdr:spPr>
          <a:xfrm flipH="1">
            <a:off x="9391650" y="3669323"/>
            <a:ext cx="256442" cy="274027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B73A6237-F209-4A55-89F4-E79894F0695E}"/>
              </a:ext>
            </a:extLst>
          </xdr:cNvPr>
          <xdr:cNvCxnSpPr>
            <a:cxnSpLocks/>
          </xdr:cNvCxnSpPr>
        </xdr:nvCxnSpPr>
        <xdr:spPr>
          <a:xfrm>
            <a:off x="10182225" y="3543300"/>
            <a:ext cx="247650" cy="147637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EF026B9A-B250-4400-BE83-2ECB0ABBE425}"/>
              </a:ext>
            </a:extLst>
          </xdr:cNvPr>
          <xdr:cNvCxnSpPr>
            <a:cxnSpLocks/>
          </xdr:cNvCxnSpPr>
        </xdr:nvCxnSpPr>
        <xdr:spPr>
          <a:xfrm>
            <a:off x="10163906" y="3669322"/>
            <a:ext cx="265969" cy="1483703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CFC3BE81-0067-4A06-B043-7BF3368B1A1D}"/>
              </a:ext>
            </a:extLst>
          </xdr:cNvPr>
          <xdr:cNvCxnSpPr>
            <a:cxnSpLocks/>
          </xdr:cNvCxnSpPr>
        </xdr:nvCxnSpPr>
        <xdr:spPr>
          <a:xfrm flipH="1">
            <a:off x="10982325" y="4819650"/>
            <a:ext cx="161926" cy="35242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7" name="TextBox 126">
            <a:extLst>
              <a:ext uri="{FF2B5EF4-FFF2-40B4-BE49-F238E27FC236}">
                <a16:creationId xmlns:a16="http://schemas.microsoft.com/office/drawing/2014/main" id="{5B8AFDA2-32E3-4B0D-B0D0-14E101D22BCE}"/>
              </a:ext>
            </a:extLst>
          </xdr:cNvPr>
          <xdr:cNvSpPr txBox="1"/>
        </xdr:nvSpPr>
        <xdr:spPr>
          <a:xfrm>
            <a:off x="10636204" y="3065590"/>
            <a:ext cx="1557734" cy="13234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600" b="1" i="1"/>
              <a:t>syn</a:t>
            </a:r>
            <a:r>
              <a:rPr lang="en-US" sz="1600" b="1"/>
              <a:t>-</a:t>
            </a:r>
            <a:r>
              <a:rPr lang="en-US" sz="1600" b="1">
                <a:solidFill>
                  <a:srgbClr val="0070C0"/>
                </a:solidFill>
              </a:rPr>
              <a:t>MVK</a:t>
            </a:r>
            <a:r>
              <a:rPr lang="en-US" sz="1600" b="1"/>
              <a:t>/</a:t>
            </a:r>
            <a:r>
              <a:rPr lang="en-US" sz="1600" b="1">
                <a:solidFill>
                  <a:srgbClr val="C00000"/>
                </a:solidFill>
              </a:rPr>
              <a:t>MACR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Formaldehyde</a:t>
            </a:r>
          </a:p>
          <a:p>
            <a:pPr algn="ctr"/>
            <a:r>
              <a:rPr lang="en-US" sz="1600" b="1">
                <a:solidFill>
                  <a:srgbClr val="7030A0"/>
                </a:solidFill>
              </a:rPr>
              <a:t>+</a:t>
            </a:r>
          </a:p>
          <a:p>
            <a:pPr algn="ctr"/>
            <a:r>
              <a:rPr lang="en-US" sz="1600" b="1">
                <a:solidFill>
                  <a:srgbClr val="7030A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∙</a:t>
            </a:r>
            <a:r>
              <a:rPr lang="en-US" sz="1600" b="1">
                <a:solidFill>
                  <a:srgbClr val="7030A0"/>
                </a:solidFill>
              </a:rPr>
              <a:t>OH</a:t>
            </a:r>
          </a:p>
        </xdr:txBody>
      </xdr: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85D4C662-2EBF-4227-8291-B8215D872547}"/>
              </a:ext>
            </a:extLst>
          </xdr:cNvPr>
          <xdr:cNvCxnSpPr/>
        </xdr:nvCxnSpPr>
        <xdr:spPr>
          <a:xfrm flipV="1">
            <a:off x="7706456" y="3276600"/>
            <a:ext cx="351694" cy="5715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6F8F1283-9445-4980-A380-C18E3D0B8252}"/>
              </a:ext>
            </a:extLst>
          </xdr:cNvPr>
          <xdr:cNvCxnSpPr/>
        </xdr:nvCxnSpPr>
        <xdr:spPr>
          <a:xfrm>
            <a:off x="8610600" y="3371850"/>
            <a:ext cx="247650" cy="581025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AA224D59-ED61-4DE8-BECA-AE9031A1794B}"/>
              </a:ext>
            </a:extLst>
          </xdr:cNvPr>
          <xdr:cNvCxnSpPr>
            <a:cxnSpLocks/>
          </xdr:cNvCxnSpPr>
        </xdr:nvCxnSpPr>
        <xdr:spPr>
          <a:xfrm flipH="1">
            <a:off x="10963275" y="4610100"/>
            <a:ext cx="180976" cy="457200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65A6344D-D55A-41E6-8679-B0F59779EF54}"/>
              </a:ext>
            </a:extLst>
          </xdr:cNvPr>
          <xdr:cNvCxnSpPr/>
        </xdr:nvCxnSpPr>
        <xdr:spPr>
          <a:xfrm flipV="1">
            <a:off x="4290646" y="3249490"/>
            <a:ext cx="304800" cy="140678"/>
          </a:xfrm>
          <a:prstGeom prst="line">
            <a:avLst/>
          </a:prstGeom>
          <a:ln w="222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327661</xdr:colOff>
      <xdr:row>7</xdr:row>
      <xdr:rowOff>17145</xdr:rowOff>
    </xdr:from>
    <xdr:to>
      <xdr:col>21</xdr:col>
      <xdr:colOff>89805</xdr:colOff>
      <xdr:row>22</xdr:row>
      <xdr:rowOff>174172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52755B1-A6C1-4824-A25A-EDBA11499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321757</xdr:colOff>
      <xdr:row>14</xdr:row>
      <xdr:rowOff>103762</xdr:rowOff>
    </xdr:from>
    <xdr:ext cx="1135673" cy="43678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5401CB-6575-4C5D-96D6-295EACB93C0E}"/>
            </a:ext>
          </a:extLst>
        </xdr:cNvPr>
        <xdr:cNvSpPr txBox="1"/>
      </xdr:nvSpPr>
      <xdr:spPr>
        <a:xfrm>
          <a:off x="16374557" y="3685162"/>
          <a:ext cx="1135673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       This work</a:t>
          </a:r>
        </a:p>
        <a:p>
          <a:r>
            <a:rPr lang="en-US" sz="1100"/>
            <a:t>       MCM v3.3.1</a:t>
          </a:r>
        </a:p>
      </xdr:txBody>
    </xdr:sp>
    <xdr:clientData/>
  </xdr:oneCellAnchor>
  <xdr:twoCellAnchor>
    <xdr:from>
      <xdr:col>18</xdr:col>
      <xdr:colOff>500744</xdr:colOff>
      <xdr:row>19</xdr:row>
      <xdr:rowOff>32657</xdr:rowOff>
    </xdr:from>
    <xdr:to>
      <xdr:col>18</xdr:col>
      <xdr:colOff>587829</xdr:colOff>
      <xdr:row>19</xdr:row>
      <xdr:rowOff>119741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E6574681-EAA8-4304-BD4A-C69875C1CEFC}"/>
            </a:ext>
          </a:extLst>
        </xdr:cNvPr>
        <xdr:cNvSpPr/>
      </xdr:nvSpPr>
      <xdr:spPr>
        <a:xfrm>
          <a:off x="16594184" y="3956957"/>
          <a:ext cx="87085" cy="87084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498860</xdr:colOff>
      <xdr:row>20</xdr:row>
      <xdr:rowOff>12768</xdr:rowOff>
    </xdr:from>
    <xdr:to>
      <xdr:col>18</xdr:col>
      <xdr:colOff>585945</xdr:colOff>
      <xdr:row>20</xdr:row>
      <xdr:rowOff>99853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EF99E644-B65C-4C68-A3B3-8B6AEC3CCA8C}"/>
            </a:ext>
          </a:extLst>
        </xdr:cNvPr>
        <xdr:cNvSpPr/>
      </xdr:nvSpPr>
      <xdr:spPr>
        <a:xfrm>
          <a:off x="16592300" y="4119948"/>
          <a:ext cx="87085" cy="87085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0.27918</cdr:x>
      <cdr:y>0.67477</cdr:y>
    </cdr:from>
    <cdr:to>
      <cdr:x>0.4936</cdr:x>
      <cdr:y>0.74814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88C052-A26D-4382-A52D-609F12579238}"/>
            </a:ext>
          </a:extLst>
        </cdr:cNvPr>
        <cdr:cNvSpPr txBox="1"/>
      </cdr:nvSpPr>
      <cdr:spPr>
        <a:xfrm xmlns:a="http://schemas.openxmlformats.org/drawingml/2006/main">
          <a:off x="1807270" y="2314071"/>
          <a:ext cx="1388125" cy="251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008000"/>
              </a:solidFill>
            </a:rPr>
            <a:t>E</a:t>
          </a:r>
          <a:r>
            <a:rPr lang="en-US" sz="1200" b="1" baseline="-25000">
              <a:solidFill>
                <a:srgbClr val="008000"/>
              </a:solidFill>
            </a:rPr>
            <a:t>act</a:t>
          </a:r>
          <a:r>
            <a:rPr lang="en-US" sz="1200" b="1">
              <a:solidFill>
                <a:srgbClr val="008000"/>
              </a:solidFill>
            </a:rPr>
            <a:t> = -1090 cal mol</a:t>
          </a:r>
          <a:r>
            <a:rPr lang="en-US" sz="1200" b="1" baseline="30000">
              <a:solidFill>
                <a:srgbClr val="008000"/>
              </a:solidFill>
            </a:rPr>
            <a:t>-1</a:t>
          </a:r>
        </a:p>
      </cdr:txBody>
    </cdr:sp>
  </cdr:relSizeAnchor>
  <cdr:relSizeAnchor xmlns:cdr="http://schemas.openxmlformats.org/drawingml/2006/chartDrawing">
    <cdr:from>
      <cdr:x>0.50328</cdr:x>
      <cdr:y>0.67354</cdr:y>
    </cdr:from>
    <cdr:to>
      <cdr:x>0.71771</cdr:x>
      <cdr:y>0.74691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F329070-DFA5-4F1C-BF2E-20744A84D926}"/>
            </a:ext>
          </a:extLst>
        </cdr:cNvPr>
        <cdr:cNvSpPr txBox="1"/>
      </cdr:nvSpPr>
      <cdr:spPr>
        <a:xfrm xmlns:a="http://schemas.openxmlformats.org/drawingml/2006/main">
          <a:off x="3258024" y="2309850"/>
          <a:ext cx="1388126" cy="251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>
                  <a:lumMod val="75000"/>
                </a:schemeClr>
              </a:solidFill>
            </a:rPr>
            <a:t>E</a:t>
          </a:r>
          <a:r>
            <a:rPr lang="en-US" sz="1200" b="1" baseline="-25000">
              <a:solidFill>
                <a:schemeClr val="accent2">
                  <a:lumMod val="75000"/>
                </a:schemeClr>
              </a:solidFill>
            </a:rPr>
            <a:t>act</a:t>
          </a:r>
          <a:r>
            <a:rPr lang="en-US" sz="1200" b="1">
              <a:solidFill>
                <a:schemeClr val="accent2">
                  <a:lumMod val="75000"/>
                </a:schemeClr>
              </a:solidFill>
            </a:rPr>
            <a:t> = -775 cal mol</a:t>
          </a:r>
          <a:r>
            <a:rPr lang="en-US" sz="1200" b="1" baseline="30000">
              <a:solidFill>
                <a:schemeClr val="accent2">
                  <a:lumMod val="75000"/>
                </a:schemeClr>
              </a:solidFill>
            </a:rPr>
            <a:t>-1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566057</xdr:colOff>
      <xdr:row>6</xdr:row>
      <xdr:rowOff>130628</xdr:rowOff>
    </xdr:from>
    <xdr:to>
      <xdr:col>17</xdr:col>
      <xdr:colOff>132258</xdr:colOff>
      <xdr:row>23</xdr:row>
      <xdr:rowOff>113484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0940E4-12A7-4359-A25A-D1BCF69B5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0.27571</cdr:x>
      <cdr:y>0.67145</cdr:y>
    </cdr:from>
    <cdr:to>
      <cdr:x>0.49013</cdr:x>
      <cdr:y>0.74482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88C052-A26D-4382-A52D-609F12579238}"/>
            </a:ext>
          </a:extLst>
        </cdr:cNvPr>
        <cdr:cNvSpPr txBox="1"/>
      </cdr:nvSpPr>
      <cdr:spPr>
        <a:xfrm xmlns:a="http://schemas.openxmlformats.org/drawingml/2006/main">
          <a:off x="1732229" y="2203188"/>
          <a:ext cx="1347133" cy="240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008000"/>
              </a:solidFill>
            </a:rPr>
            <a:t>E</a:t>
          </a:r>
          <a:r>
            <a:rPr lang="en-US" sz="1200" b="1" baseline="-25000">
              <a:solidFill>
                <a:srgbClr val="008000"/>
              </a:solidFill>
            </a:rPr>
            <a:t>act</a:t>
          </a:r>
          <a:r>
            <a:rPr lang="en-US" sz="1200" b="1">
              <a:solidFill>
                <a:srgbClr val="008000"/>
              </a:solidFill>
            </a:rPr>
            <a:t> = -2110 cal mol</a:t>
          </a:r>
          <a:r>
            <a:rPr lang="en-US" sz="1200" b="1" baseline="30000">
              <a:solidFill>
                <a:srgbClr val="008000"/>
              </a:solidFill>
            </a:rPr>
            <a:t>-1</a:t>
          </a:r>
        </a:p>
      </cdr:txBody>
    </cdr:sp>
  </cdr:relSizeAnchor>
  <cdr:relSizeAnchor xmlns:cdr="http://schemas.openxmlformats.org/drawingml/2006/chartDrawing">
    <cdr:from>
      <cdr:x>0.74158</cdr:x>
      <cdr:y>0.59274</cdr:y>
    </cdr:from>
    <cdr:to>
      <cdr:x>0.92737</cdr:x>
      <cdr:y>0.72586</cdr:y>
    </cdr:to>
    <cdr:sp macro="" textlink="">
      <cdr:nvSpPr>
        <cdr:cNvPr id="5" name="TextBox 3">
          <a:extLst xmlns:a="http://schemas.openxmlformats.org/drawingml/2006/main">
            <a:ext uri="{FF2B5EF4-FFF2-40B4-BE49-F238E27FC236}">
              <a16:creationId xmlns:a16="http://schemas.microsoft.com/office/drawing/2014/main" id="{334C836D-3D20-4020-A832-32D63642DB67}"/>
            </a:ext>
          </a:extLst>
        </cdr:cNvPr>
        <cdr:cNvSpPr txBox="1"/>
      </cdr:nvSpPr>
      <cdr:spPr>
        <a:xfrm xmlns:a="http://schemas.openxmlformats.org/drawingml/2006/main">
          <a:off x="4659087" y="1944914"/>
          <a:ext cx="1167258" cy="4367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   This work</a:t>
          </a:r>
        </a:p>
        <a:p xmlns:a="http://schemas.openxmlformats.org/drawingml/2006/main">
          <a:r>
            <a:rPr lang="en-US" sz="1100"/>
            <a:t>       St. Clair </a:t>
          </a:r>
          <a:r>
            <a:rPr lang="en-US" sz="1100" i="1"/>
            <a:t>et al.</a:t>
          </a:r>
        </a:p>
      </cdr:txBody>
    </cdr:sp>
  </cdr:relSizeAnchor>
  <cdr:relSizeAnchor xmlns:cdr="http://schemas.openxmlformats.org/drawingml/2006/chartDrawing">
    <cdr:from>
      <cdr:x>0.76331</cdr:x>
      <cdr:y>0.61973</cdr:y>
    </cdr:from>
    <cdr:to>
      <cdr:x>0.77677</cdr:x>
      <cdr:y>0.64627</cdr:y>
    </cdr:to>
    <cdr:sp macro="" textlink="">
      <cdr:nvSpPr>
        <cdr:cNvPr id="6" name="Oval 5">
          <a:extLst xmlns:a="http://schemas.openxmlformats.org/drawingml/2006/main">
            <a:ext uri="{FF2B5EF4-FFF2-40B4-BE49-F238E27FC236}">
              <a16:creationId xmlns:a16="http://schemas.microsoft.com/office/drawing/2014/main" id="{6BFB0449-5F56-436D-BDD2-F57A1ECA0FDD}"/>
            </a:ext>
          </a:extLst>
        </cdr:cNvPr>
        <cdr:cNvSpPr/>
      </cdr:nvSpPr>
      <cdr:spPr>
        <a:xfrm xmlns:a="http://schemas.openxmlformats.org/drawingml/2006/main">
          <a:off x="4795640" y="2033466"/>
          <a:ext cx="84593" cy="8708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0.7647</cdr:x>
      <cdr:y>0.67338</cdr:y>
    </cdr:from>
    <cdr:to>
      <cdr:x>0.77817</cdr:x>
      <cdr:y>0.69992</cdr:y>
    </cdr:to>
    <cdr:sp macro="" textlink="">
      <cdr:nvSpPr>
        <cdr:cNvPr id="7" name="Oval 6">
          <a:extLst xmlns:a="http://schemas.openxmlformats.org/drawingml/2006/main">
            <a:ext uri="{FF2B5EF4-FFF2-40B4-BE49-F238E27FC236}">
              <a16:creationId xmlns:a16="http://schemas.microsoft.com/office/drawing/2014/main" id="{0EE23DB6-3F64-4347-865B-BB7F721AD0A3}"/>
            </a:ext>
          </a:extLst>
        </cdr:cNvPr>
        <cdr:cNvSpPr/>
      </cdr:nvSpPr>
      <cdr:spPr>
        <a:xfrm xmlns:a="http://schemas.openxmlformats.org/drawingml/2006/main">
          <a:off x="4804386" y="2209520"/>
          <a:ext cx="84593" cy="8708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167640</xdr:rowOff>
    </xdr:from>
    <xdr:ext cx="4411980" cy="5791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D06101-92FB-4894-BB57-19AFF7659600}"/>
            </a:ext>
          </a:extLst>
        </xdr:cNvPr>
        <xdr:cNvSpPr txBox="1"/>
      </xdr:nvSpPr>
      <xdr:spPr>
        <a:xfrm>
          <a:off x="0" y="3482340"/>
          <a:ext cx="4411980" cy="57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aseline="30000"/>
            <a:t>a</a:t>
          </a:r>
          <a:r>
            <a:rPr lang="en-US" sz="1000"/>
            <a:t> Eckart tunneling correction factor is 1.04 computed using only reaction 1 in the </a:t>
          </a:r>
        </a:p>
        <a:p>
          <a:r>
            <a:rPr lang="en-US" sz="1000"/>
            <a:t>  scheme</a:t>
          </a:r>
          <a:r>
            <a:rPr lang="en-US" sz="1000" baseline="0"/>
            <a:t> </a:t>
          </a:r>
          <a:r>
            <a:rPr lang="en-US" sz="1000"/>
            <a:t>above and the overall rate constant is computed using reactions 1 and 2 </a:t>
          </a:r>
        </a:p>
        <a:p>
          <a:r>
            <a:rPr lang="en-US" sz="1000"/>
            <a:t>  where the intermediate ∙O-Isop-OOH energy was lowered by 8 kcal/mol</a:t>
          </a:r>
        </a:p>
      </xdr:txBody>
    </xdr:sp>
    <xdr:clientData/>
  </xdr:oneCellAnchor>
  <xdr:oneCellAnchor>
    <xdr:from>
      <xdr:col>0</xdr:col>
      <xdr:colOff>0</xdr:colOff>
      <xdr:row>19</xdr:row>
      <xdr:rowOff>175260</xdr:rowOff>
    </xdr:from>
    <xdr:ext cx="4401718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F40409-E5CB-4881-88C3-A9F1829F7AB5}"/>
            </a:ext>
          </a:extLst>
        </xdr:cNvPr>
        <xdr:cNvSpPr txBox="1"/>
      </xdr:nvSpPr>
      <xdr:spPr>
        <a:xfrm>
          <a:off x="0" y="4046220"/>
          <a:ext cx="4401718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aseline="30000"/>
            <a:t>b</a:t>
          </a:r>
          <a:r>
            <a:rPr lang="en-US" sz="1000"/>
            <a:t> Equally weighted average of H transfer</a:t>
          </a:r>
          <a:r>
            <a:rPr lang="en-US" sz="1000" baseline="0"/>
            <a:t> </a:t>
          </a:r>
          <a:r>
            <a:rPr lang="en-US" sz="1000"/>
            <a:t>barrier heights using M06-2X, MN15, </a:t>
          </a:r>
        </a:p>
        <a:p>
          <a:r>
            <a:rPr lang="en-US" sz="1000"/>
            <a:t>  wB97X-D density</a:t>
          </a:r>
          <a:r>
            <a:rPr lang="en-US" sz="1000" baseline="0"/>
            <a:t> </a:t>
          </a:r>
          <a:r>
            <a:rPr lang="en-US" sz="1000"/>
            <a:t>functionals and the CBS-QB3 composite method were used to </a:t>
          </a:r>
        </a:p>
        <a:p>
          <a:r>
            <a:rPr lang="en-US" sz="1000"/>
            <a:t>  compute the rate constant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152400</xdr:rowOff>
    </xdr:from>
    <xdr:ext cx="4411980" cy="5791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A550D6-FFED-4D41-99D7-EA8C6EAB5D49}"/>
            </a:ext>
          </a:extLst>
        </xdr:cNvPr>
        <xdr:cNvSpPr txBox="1"/>
      </xdr:nvSpPr>
      <xdr:spPr>
        <a:xfrm>
          <a:off x="0" y="3467100"/>
          <a:ext cx="4411980" cy="579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aseline="30000"/>
            <a:t>a</a:t>
          </a:r>
          <a:r>
            <a:rPr lang="en-US" sz="1000"/>
            <a:t> Eckart tunneling correction factor is 1.27 computed using only reaction 1 in the </a:t>
          </a:r>
        </a:p>
        <a:p>
          <a:r>
            <a:rPr lang="en-US" sz="1000"/>
            <a:t>  scheme</a:t>
          </a:r>
          <a:r>
            <a:rPr lang="en-US" sz="1000" baseline="0"/>
            <a:t> </a:t>
          </a:r>
          <a:r>
            <a:rPr lang="en-US" sz="1000"/>
            <a:t>above and the overall rate constant is computed using reactions 1 and 2 </a:t>
          </a:r>
        </a:p>
        <a:p>
          <a:r>
            <a:rPr lang="en-US" sz="1000"/>
            <a:t>  where the intermediate ∙O-Isop-OOH energy was lowered by 8 kcal/mol</a:t>
          </a:r>
        </a:p>
      </xdr:txBody>
    </xdr:sp>
    <xdr:clientData/>
  </xdr:oneCellAnchor>
  <xdr:oneCellAnchor>
    <xdr:from>
      <xdr:col>0</xdr:col>
      <xdr:colOff>0</xdr:colOff>
      <xdr:row>19</xdr:row>
      <xdr:rowOff>167640</xdr:rowOff>
    </xdr:from>
    <xdr:ext cx="4401718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8719D9-DCD4-42AA-9572-E9FC32B3CFE1}"/>
            </a:ext>
          </a:extLst>
        </xdr:cNvPr>
        <xdr:cNvSpPr txBox="1"/>
      </xdr:nvSpPr>
      <xdr:spPr>
        <a:xfrm>
          <a:off x="0" y="4030980"/>
          <a:ext cx="4401718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aseline="30000"/>
            <a:t>b</a:t>
          </a:r>
          <a:r>
            <a:rPr lang="en-US" sz="1000"/>
            <a:t> Equally weighted average of H transfer</a:t>
          </a:r>
          <a:r>
            <a:rPr lang="en-US" sz="1000" baseline="0"/>
            <a:t> </a:t>
          </a:r>
          <a:r>
            <a:rPr lang="en-US" sz="1000"/>
            <a:t>barrier heights using M06-2X, MN15, </a:t>
          </a:r>
        </a:p>
        <a:p>
          <a:r>
            <a:rPr lang="en-US" sz="1000"/>
            <a:t>  wB97X-D density</a:t>
          </a:r>
          <a:r>
            <a:rPr lang="en-US" sz="1000" baseline="0"/>
            <a:t> </a:t>
          </a:r>
          <a:r>
            <a:rPr lang="en-US" sz="1000"/>
            <a:t>functionals and the CBS-QB3 composite method were used to </a:t>
          </a:r>
        </a:p>
        <a:p>
          <a:r>
            <a:rPr lang="en-US" sz="1000"/>
            <a:t>  compute the rate constant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167640</xdr:rowOff>
    </xdr:from>
    <xdr:ext cx="4846320" cy="4038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34368A-E4FA-467D-9497-1E3110C6DB58}"/>
            </a:ext>
          </a:extLst>
        </xdr:cNvPr>
        <xdr:cNvSpPr txBox="1"/>
      </xdr:nvSpPr>
      <xdr:spPr>
        <a:xfrm>
          <a:off x="0" y="3482340"/>
          <a:ext cx="4846320" cy="403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aseline="30000"/>
            <a:t>a</a:t>
          </a:r>
          <a:r>
            <a:rPr lang="en-US" sz="1000"/>
            <a:t> Eckart tunneling correction factor is 161.5</a:t>
          </a:r>
          <a:r>
            <a:rPr lang="en-US" sz="1000" baseline="0"/>
            <a:t> (M06-2X) and 127.4 (DFT avg.)</a:t>
          </a:r>
          <a:r>
            <a:rPr lang="en-US" sz="1000"/>
            <a:t> computed </a:t>
          </a:r>
        </a:p>
        <a:p>
          <a:r>
            <a:rPr lang="en-US" sz="1000"/>
            <a:t>  using only reaction 1 in the scheme</a:t>
          </a:r>
          <a:r>
            <a:rPr lang="en-US" sz="1000" baseline="0"/>
            <a:t> </a:t>
          </a:r>
          <a:r>
            <a:rPr lang="en-US" sz="1000"/>
            <a:t>above </a:t>
          </a:r>
        </a:p>
      </xdr:txBody>
    </xdr:sp>
    <xdr:clientData/>
  </xdr:oneCellAnchor>
  <xdr:oneCellAnchor>
    <xdr:from>
      <xdr:col>0</xdr:col>
      <xdr:colOff>0</xdr:colOff>
      <xdr:row>18</xdr:row>
      <xdr:rowOff>175260</xdr:rowOff>
    </xdr:from>
    <xdr:ext cx="4401718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9BA489-BF7D-47EE-904D-94A11689EF05}"/>
            </a:ext>
          </a:extLst>
        </xdr:cNvPr>
        <xdr:cNvSpPr txBox="1"/>
      </xdr:nvSpPr>
      <xdr:spPr>
        <a:xfrm>
          <a:off x="0" y="3855720"/>
          <a:ext cx="4401718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aseline="30000"/>
            <a:t>b</a:t>
          </a:r>
          <a:r>
            <a:rPr lang="en-US" sz="1000"/>
            <a:t> Equally weighted average of H transfer</a:t>
          </a:r>
          <a:r>
            <a:rPr lang="en-US" sz="1000" baseline="0"/>
            <a:t> </a:t>
          </a:r>
          <a:r>
            <a:rPr lang="en-US" sz="1000"/>
            <a:t>barrier heights using M06-2X, MN15, </a:t>
          </a:r>
        </a:p>
        <a:p>
          <a:r>
            <a:rPr lang="en-US" sz="1000"/>
            <a:t>  wB97X-D density</a:t>
          </a:r>
          <a:r>
            <a:rPr lang="en-US" sz="1000" baseline="0"/>
            <a:t> </a:t>
          </a:r>
          <a:r>
            <a:rPr lang="en-US" sz="1000"/>
            <a:t>functionals and the CBS-QB3 composite method were used to </a:t>
          </a:r>
        </a:p>
        <a:p>
          <a:r>
            <a:rPr lang="en-US" sz="1000"/>
            <a:t>  compute the rate constant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152400</xdr:rowOff>
    </xdr:from>
    <xdr:ext cx="4503420" cy="464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D7FFCC-905D-4EA5-B601-2351269FEE89}"/>
            </a:ext>
          </a:extLst>
        </xdr:cNvPr>
        <xdr:cNvSpPr txBox="1"/>
      </xdr:nvSpPr>
      <xdr:spPr>
        <a:xfrm>
          <a:off x="0" y="3467100"/>
          <a:ext cx="4503420" cy="464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aseline="30000"/>
            <a:t>a</a:t>
          </a:r>
          <a:r>
            <a:rPr lang="en-US" sz="1000"/>
            <a:t> Eckart tunneling correction factor is 90.0</a:t>
          </a:r>
          <a:r>
            <a:rPr lang="en-US" sz="1000" baseline="0"/>
            <a:t> (M06-2X) and 78.0 (DFT avg.)</a:t>
          </a:r>
          <a:r>
            <a:rPr lang="en-US" sz="1000"/>
            <a:t> computed </a:t>
          </a:r>
        </a:p>
        <a:p>
          <a:r>
            <a:rPr lang="en-US" sz="1000"/>
            <a:t>  using only reaction 1 in the scheme</a:t>
          </a:r>
          <a:r>
            <a:rPr lang="en-US" sz="1000" baseline="0"/>
            <a:t> </a:t>
          </a:r>
          <a:r>
            <a:rPr lang="en-US" sz="1000"/>
            <a:t>above </a:t>
          </a:r>
        </a:p>
      </xdr:txBody>
    </xdr:sp>
    <xdr:clientData/>
  </xdr:oneCellAnchor>
  <xdr:oneCellAnchor>
    <xdr:from>
      <xdr:col>0</xdr:col>
      <xdr:colOff>0</xdr:colOff>
      <xdr:row>18</xdr:row>
      <xdr:rowOff>167640</xdr:rowOff>
    </xdr:from>
    <xdr:ext cx="4401718" cy="56188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9C592B1-D418-48A7-AE26-EA2A1AEEDD6E}"/>
            </a:ext>
          </a:extLst>
        </xdr:cNvPr>
        <xdr:cNvSpPr txBox="1"/>
      </xdr:nvSpPr>
      <xdr:spPr>
        <a:xfrm>
          <a:off x="0" y="3848100"/>
          <a:ext cx="4401718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aseline="30000"/>
            <a:t>b</a:t>
          </a:r>
          <a:r>
            <a:rPr lang="en-US" sz="1000"/>
            <a:t> Equally weighted average of H transfer</a:t>
          </a:r>
          <a:r>
            <a:rPr lang="en-US" sz="1000" baseline="0"/>
            <a:t> </a:t>
          </a:r>
          <a:r>
            <a:rPr lang="en-US" sz="1000"/>
            <a:t>barrier heights using M06-2X, MN15, </a:t>
          </a:r>
        </a:p>
        <a:p>
          <a:r>
            <a:rPr lang="en-US" sz="1000"/>
            <a:t>  wB97X-D density</a:t>
          </a:r>
          <a:r>
            <a:rPr lang="en-US" sz="1000" baseline="0"/>
            <a:t> </a:t>
          </a:r>
          <a:r>
            <a:rPr lang="en-US" sz="1000"/>
            <a:t>functionals and the CBS-QB3 composite method were used to </a:t>
          </a:r>
        </a:p>
        <a:p>
          <a:r>
            <a:rPr lang="en-US" sz="1000"/>
            <a:t>  compute the rate constant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PCA%20Submission/Response%20to%20Reviews/MESMERCalculationSummary_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prene+OH k calcs"/>
      <sheetName val="b-(1,2)-HO-Isop-OOH+OH k calcs"/>
      <sheetName val="1,5-H shift barrier heights"/>
      <sheetName val="1,5-H shift (1,2)-HO-Isop-OO"/>
      <sheetName val="1,5-H shift (4,3)-HO-Isop-OO"/>
      <sheetName val="1,5-H shift 3-IsopO4H3-OO"/>
      <sheetName val="1,5-H shift 2-IsopO4H3-OO"/>
    </sheetNames>
    <sheetDataSet>
      <sheetData sheetId="0">
        <row r="15">
          <cell r="I15">
            <v>3.5971223021582736E-3</v>
          </cell>
          <cell r="J15">
            <v>-23.101562751676152</v>
          </cell>
          <cell r="L15">
            <v>-22.932306552082494</v>
          </cell>
        </row>
        <row r="16">
          <cell r="I16">
            <v>3.3557046979865771E-3</v>
          </cell>
          <cell r="J16">
            <v>-23.208172486734412</v>
          </cell>
          <cell r="L16">
            <v>-23.026459417709454</v>
          </cell>
        </row>
        <row r="17">
          <cell r="I17">
            <v>3.1446540880503146E-3</v>
          </cell>
          <cell r="J17">
            <v>-23.313533002392237</v>
          </cell>
          <cell r="L17">
            <v>-23.108769155584596</v>
          </cell>
        </row>
        <row r="18">
          <cell r="I18">
            <v>2.9585798816568047E-3</v>
          </cell>
          <cell r="J18">
            <v>-23.415811851512657</v>
          </cell>
          <cell r="L18">
            <v>-23.181338096078065</v>
          </cell>
        </row>
        <row r="19">
          <cell r="I19">
            <v>2.7932960893854749E-3</v>
          </cell>
          <cell r="J19">
            <v>-23.512661677502575</v>
          </cell>
          <cell r="L19">
            <v>-23.245798775063886</v>
          </cell>
        </row>
        <row r="20">
          <cell r="I20">
            <v>2.6455026455026454E-3</v>
          </cell>
          <cell r="J20">
            <v>-23.601215074844017</v>
          </cell>
          <cell r="L20">
            <v>-23.303438218178187</v>
          </cell>
        </row>
        <row r="21">
          <cell r="I21">
            <v>2.5125628140703518E-3</v>
          </cell>
          <cell r="J21">
            <v>-23.678176115980147</v>
          </cell>
          <cell r="L21">
            <v>-23.355284752436781</v>
          </cell>
        </row>
        <row r="22">
          <cell r="I22">
            <v>2.3923444976076554E-3</v>
          </cell>
          <cell r="J22">
            <v>-23.761557724919196</v>
          </cell>
          <cell r="L22">
            <v>-23.402169895857234</v>
          </cell>
        </row>
        <row r="29">
          <cell r="P29">
            <v>0.99668462480152087</v>
          </cell>
          <cell r="Q29">
            <v>0.64303591940694815</v>
          </cell>
        </row>
        <row r="30">
          <cell r="P30">
            <v>1.0064889997923032</v>
          </cell>
          <cell r="Q30">
            <v>0.67230651468809555</v>
          </cell>
        </row>
        <row r="31">
          <cell r="P31">
            <v>1.0074774802742645</v>
          </cell>
          <cell r="Q31">
            <v>0.69937773031058015</v>
          </cell>
        </row>
        <row r="32">
          <cell r="P32">
            <v>1.0017648295448964</v>
          </cell>
          <cell r="Q32">
            <v>0.72419852039199739</v>
          </cell>
        </row>
        <row r="33">
          <cell r="P33">
            <v>0.9919644663519378</v>
          </cell>
          <cell r="Q33">
            <v>0.7435502483048424</v>
          </cell>
        </row>
        <row r="34">
          <cell r="P34">
            <v>0.98132320214500979</v>
          </cell>
          <cell r="Q34">
            <v>0.75594808179897299</v>
          </cell>
        </row>
        <row r="35">
          <cell r="P35">
            <v>0.97444964604768813</v>
          </cell>
          <cell r="Q35">
            <v>0.75799815287956207</v>
          </cell>
        </row>
        <row r="36">
          <cell r="P36">
            <v>0.95281941960766403</v>
          </cell>
          <cell r="Q36">
            <v>0.76859741917271407</v>
          </cell>
        </row>
      </sheetData>
      <sheetData sheetId="1">
        <row r="14">
          <cell r="D14">
            <v>3.5971223021582736E-3</v>
          </cell>
          <cell r="E14">
            <v>-23.286566554162423</v>
          </cell>
        </row>
        <row r="15">
          <cell r="D15">
            <v>3.3557046979865771E-3</v>
          </cell>
          <cell r="E15">
            <v>-23.445161444870674</v>
          </cell>
          <cell r="G15">
            <v>-23.313533002392237</v>
          </cell>
        </row>
        <row r="16">
          <cell r="D16">
            <v>3.1446540880503146E-3</v>
          </cell>
          <cell r="E16">
            <v>-23.614638095176158</v>
          </cell>
        </row>
        <row r="17">
          <cell r="D17">
            <v>2.9585798816568047E-3</v>
          </cell>
          <cell r="E17">
            <v>-23.793937197164897</v>
          </cell>
        </row>
        <row r="18">
          <cell r="D18">
            <v>2.7932960893854749E-3</v>
          </cell>
          <cell r="E18">
            <v>-23.980882490131041</v>
          </cell>
        </row>
        <row r="19">
          <cell r="D19">
            <v>2.6455026455026454E-3</v>
          </cell>
          <cell r="E19">
            <v>-24.173285883306136</v>
          </cell>
        </row>
        <row r="20">
          <cell r="D20">
            <v>2.5125628140703518E-3</v>
          </cell>
          <cell r="E20">
            <v>-24.36946901677991</v>
          </cell>
        </row>
        <row r="21">
          <cell r="D21">
            <v>2.3923444976076554E-3</v>
          </cell>
          <cell r="E21">
            <v>-24.567630193900744</v>
          </cell>
        </row>
        <row r="27">
          <cell r="I27">
            <v>0.46206636146767011</v>
          </cell>
          <cell r="J27">
            <v>0.30473250963873966</v>
          </cell>
        </row>
        <row r="28">
          <cell r="I28">
            <v>0.51488963748750649</v>
          </cell>
          <cell r="J28">
            <v>0.35370475783222233</v>
          </cell>
        </row>
        <row r="29">
          <cell r="I29">
            <v>0.56417571818249002</v>
          </cell>
          <cell r="J29">
            <v>0.40004504063882251</v>
          </cell>
        </row>
        <row r="30">
          <cell r="I30">
            <v>0.60825776304228185</v>
          </cell>
          <cell r="J30">
            <v>0.44443153431384275</v>
          </cell>
        </row>
        <row r="31">
          <cell r="I31">
            <v>0.6469343374048151</v>
          </cell>
          <cell r="J31">
            <v>0.48582761111541117</v>
          </cell>
        </row>
        <row r="32">
          <cell r="I32">
            <v>0.68078105287299095</v>
          </cell>
          <cell r="J32">
            <v>0.52381383545434446</v>
          </cell>
        </row>
        <row r="33">
          <cell r="I33">
            <v>0.7093762848255345</v>
          </cell>
          <cell r="J33">
            <v>0.55879411770760257</v>
          </cell>
        </row>
        <row r="34">
          <cell r="I34">
            <v>0.73319066200078709</v>
          </cell>
          <cell r="J34">
            <v>0.58960225352172202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50" zoomScaleNormal="50" workbookViewId="0">
      <selection activeCell="A3" sqref="A3"/>
    </sheetView>
  </sheetViews>
  <sheetFormatPr defaultRowHeight="14.4"/>
  <cols>
    <col min="1" max="1" width="76.5546875" customWidth="1"/>
    <col min="2" max="2" width="26.5546875" customWidth="1"/>
    <col min="3" max="4" width="22.5546875" customWidth="1"/>
  </cols>
  <sheetData>
    <row r="1" spans="1:5" ht="18">
      <c r="A1" s="24" t="s">
        <v>28</v>
      </c>
      <c r="B1" s="23"/>
      <c r="C1" s="23"/>
      <c r="D1" s="17"/>
    </row>
    <row r="2" spans="1:5" ht="18">
      <c r="A2" s="20" t="s">
        <v>94</v>
      </c>
      <c r="B2" s="23"/>
      <c r="C2" s="23"/>
      <c r="D2" s="17"/>
    </row>
    <row r="3" spans="1:5" s="17" customFormat="1" ht="18">
      <c r="A3" s="20"/>
      <c r="B3" s="23"/>
      <c r="C3" s="23"/>
    </row>
    <row r="4" spans="1:5" ht="18">
      <c r="A4" s="23" t="s">
        <v>62</v>
      </c>
      <c r="B4" s="23"/>
      <c r="C4" s="23"/>
      <c r="D4" s="17"/>
    </row>
    <row r="5" spans="1:5" ht="15.6">
      <c r="A5" s="22" t="s">
        <v>34</v>
      </c>
      <c r="B5" s="17"/>
      <c r="C5" s="17" t="s">
        <v>24</v>
      </c>
      <c r="D5" s="17"/>
    </row>
    <row r="6" spans="1:5" ht="15.6">
      <c r="A6" s="20" t="s">
        <v>25</v>
      </c>
      <c r="B6" s="19" t="s">
        <v>26</v>
      </c>
      <c r="C6" s="19" t="s">
        <v>27</v>
      </c>
    </row>
    <row r="7" spans="1:5" s="17" customFormat="1">
      <c r="A7" s="17" t="s">
        <v>31</v>
      </c>
      <c r="B7" s="25">
        <v>-150.320189</v>
      </c>
      <c r="C7" s="19"/>
    </row>
    <row r="8" spans="1:5" ht="21">
      <c r="A8" t="s">
        <v>32</v>
      </c>
      <c r="B8" s="26">
        <v>-195.16631000000001</v>
      </c>
      <c r="C8" s="18"/>
      <c r="E8" s="34" t="s">
        <v>122</v>
      </c>
    </row>
    <row r="9" spans="1:5">
      <c r="A9" t="s">
        <v>33</v>
      </c>
      <c r="B9" s="26">
        <v>-75.724784</v>
      </c>
      <c r="C9" s="21">
        <v>0</v>
      </c>
    </row>
    <row r="10" spans="1:5" ht="15.6">
      <c r="A10" s="27" t="s">
        <v>37</v>
      </c>
      <c r="B10" s="26">
        <v>-270.89592900000002</v>
      </c>
      <c r="C10" s="21">
        <f>(B10-SUM($B$8:$B$9))*627.51</f>
        <v>-3.0340108500088689</v>
      </c>
    </row>
    <row r="11" spans="1:5" ht="15.6">
      <c r="A11" s="28" t="s">
        <v>48</v>
      </c>
      <c r="B11" s="26">
        <v>-270.897042</v>
      </c>
      <c r="C11" s="21">
        <f>(B11-SUM($B$8:$B$9))*627.51</f>
        <v>-3.7324294799933524</v>
      </c>
    </row>
    <row r="12" spans="1:5" ht="15.6">
      <c r="A12" s="27" t="s">
        <v>38</v>
      </c>
      <c r="B12" s="26">
        <v>-270.896546</v>
      </c>
      <c r="C12" s="21">
        <f t="shared" ref="C12:C15" si="0">(B12-SUM($B$8:$B$9))*627.51</f>
        <v>-3.4211845199944344</v>
      </c>
    </row>
    <row r="13" spans="1:5" ht="15.6">
      <c r="A13" s="28" t="s">
        <v>49</v>
      </c>
      <c r="B13" s="26">
        <v>-270.89604000000003</v>
      </c>
      <c r="C13" s="21">
        <f t="shared" si="0"/>
        <v>-3.1036644600113594</v>
      </c>
    </row>
    <row r="14" spans="1:5" ht="15.6">
      <c r="A14" s="27" t="s">
        <v>39</v>
      </c>
      <c r="B14" s="26">
        <v>-270.95417900000001</v>
      </c>
      <c r="C14" s="21">
        <f t="shared" si="0"/>
        <v>-39.586468350000594</v>
      </c>
    </row>
    <row r="15" spans="1:5" ht="15.6">
      <c r="A15" s="28" t="s">
        <v>50</v>
      </c>
      <c r="B15" s="26">
        <v>-270.94978300000002</v>
      </c>
      <c r="C15" s="21">
        <f t="shared" si="0"/>
        <v>-36.827934390009609</v>
      </c>
    </row>
    <row r="16" spans="1:5" ht="15.6">
      <c r="A16" s="27" t="s">
        <v>40</v>
      </c>
      <c r="B16" s="26">
        <v>-421.27841599999999</v>
      </c>
      <c r="C16" s="21">
        <f>(B16-SUM($B$7:$B$9))*627.51</f>
        <v>-42.126628830007874</v>
      </c>
    </row>
    <row r="17" spans="1:3" ht="15.6">
      <c r="A17" s="28" t="s">
        <v>51</v>
      </c>
      <c r="B17" s="26">
        <v>-421.27356900000001</v>
      </c>
      <c r="C17" s="21">
        <f>(B17-SUM($B$7:$B$9))*627.51</f>
        <v>-39.085087860018014</v>
      </c>
    </row>
    <row r="18" spans="1:3" ht="15.6">
      <c r="A18" s="27" t="s">
        <v>41</v>
      </c>
      <c r="B18" s="26">
        <v>-421.27389799999997</v>
      </c>
      <c r="C18" s="21">
        <f t="shared" ref="C18:C32" si="1">(B18-SUM($B$7:$B$9))*627.51</f>
        <v>-39.291538649996156</v>
      </c>
    </row>
    <row r="19" spans="1:3" ht="15.6">
      <c r="A19" s="28" t="s">
        <v>52</v>
      </c>
      <c r="B19" s="26">
        <v>-421.26906100000002</v>
      </c>
      <c r="C19" s="21">
        <f t="shared" si="1"/>
        <v>-36.256272780026123</v>
      </c>
    </row>
    <row r="20" spans="1:3" ht="15.6">
      <c r="A20" s="27" t="s">
        <v>42</v>
      </c>
      <c r="B20" s="26">
        <v>-421.30655400000001</v>
      </c>
      <c r="C20" s="21">
        <f t="shared" si="1"/>
        <v>-59.783505210015811</v>
      </c>
    </row>
    <row r="21" spans="1:3" ht="15.6">
      <c r="A21" s="28" t="s">
        <v>53</v>
      </c>
      <c r="B21" s="26">
        <v>-421.30537800000002</v>
      </c>
      <c r="C21" s="21">
        <f t="shared" si="1"/>
        <v>-59.04555345002413</v>
      </c>
    </row>
    <row r="22" spans="1:3" ht="15.6">
      <c r="A22" s="27" t="s">
        <v>43</v>
      </c>
      <c r="B22" s="26">
        <v>-421.272651</v>
      </c>
      <c r="C22" s="21">
        <f t="shared" si="1"/>
        <v>-38.509033680009949</v>
      </c>
    </row>
    <row r="23" spans="1:3" ht="15.6">
      <c r="A23" s="28" t="s">
        <v>54</v>
      </c>
      <c r="B23" s="26">
        <v>-421.27294999999998</v>
      </c>
      <c r="C23" s="21">
        <f t="shared" si="1"/>
        <v>-38.696659169999947</v>
      </c>
    </row>
    <row r="24" spans="1:3" ht="15.6">
      <c r="A24" s="27" t="s">
        <v>56</v>
      </c>
      <c r="B24" s="26">
        <v>-421.273189</v>
      </c>
      <c r="C24" s="21">
        <f t="shared" si="1"/>
        <v>-38.846634060013663</v>
      </c>
    </row>
    <row r="25" spans="1:3" ht="15.6">
      <c r="A25" s="28" t="s">
        <v>55</v>
      </c>
      <c r="B25" s="26">
        <v>-421.27359999999999</v>
      </c>
      <c r="C25" s="21">
        <f t="shared" si="1"/>
        <v>-39.104540670004567</v>
      </c>
    </row>
    <row r="26" spans="1:3" ht="15.6">
      <c r="A26" s="27" t="s">
        <v>44</v>
      </c>
      <c r="B26" s="26">
        <v>-421.27357999999998</v>
      </c>
      <c r="C26" s="21">
        <f t="shared" si="1"/>
        <v>-39.091990470000589</v>
      </c>
    </row>
    <row r="27" spans="1:3" ht="15.6">
      <c r="A27" s="28" t="s">
        <v>57</v>
      </c>
      <c r="B27" s="26">
        <v>-421.27284200000003</v>
      </c>
      <c r="C27" s="21">
        <f t="shared" si="1"/>
        <v>-38.628888090028376</v>
      </c>
    </row>
    <row r="28" spans="1:3" ht="15.6">
      <c r="A28" s="27" t="s">
        <v>45</v>
      </c>
      <c r="B28" s="26">
        <v>-421.28991000000002</v>
      </c>
      <c r="C28" s="21">
        <f t="shared" si="1"/>
        <v>-49.33922877002508</v>
      </c>
    </row>
    <row r="29" spans="1:3" ht="15.6">
      <c r="A29" s="28" t="s">
        <v>58</v>
      </c>
      <c r="B29" s="26">
        <v>-421.28677499999998</v>
      </c>
      <c r="C29" s="21">
        <f t="shared" si="1"/>
        <v>-47.37198491999812</v>
      </c>
    </row>
    <row r="30" spans="1:3" ht="15.6">
      <c r="A30" s="27" t="s">
        <v>46</v>
      </c>
      <c r="B30" s="26">
        <v>-421.28300400000001</v>
      </c>
      <c r="C30" s="21">
        <f t="shared" si="1"/>
        <v>-45.005644710015694</v>
      </c>
    </row>
    <row r="31" spans="1:3" ht="15.6">
      <c r="A31" s="28" t="s">
        <v>59</v>
      </c>
      <c r="B31" s="26">
        <v>-421.27800999999999</v>
      </c>
      <c r="C31" s="21">
        <f t="shared" si="1"/>
        <v>-41.871859770009046</v>
      </c>
    </row>
    <row r="32" spans="1:3" ht="15.6">
      <c r="A32" s="27" t="s">
        <v>47</v>
      </c>
      <c r="B32" s="26">
        <v>-421.340824</v>
      </c>
      <c r="C32" s="21">
        <f t="shared" si="1"/>
        <v>-81.288272910010946</v>
      </c>
    </row>
    <row r="33" spans="1:5" ht="15.6">
      <c r="A33" s="28" t="s">
        <v>60</v>
      </c>
      <c r="B33" s="26">
        <v>-421.33700299999998</v>
      </c>
      <c r="C33" s="21">
        <f>(B33-SUM($B$7:$B$9))*627.51</f>
        <v>-78.890557200000728</v>
      </c>
    </row>
    <row r="34" spans="1:5">
      <c r="A34" s="17" t="s">
        <v>35</v>
      </c>
      <c r="B34" s="26">
        <v>-114.471405</v>
      </c>
      <c r="C34" s="21"/>
    </row>
    <row r="35" spans="1:5">
      <c r="A35" s="27" t="s">
        <v>36</v>
      </c>
      <c r="B35" s="26">
        <v>-231.12697800000001</v>
      </c>
      <c r="C35" s="21">
        <f>(B35+$B$34+$B$9-SUM($B$7:$B$9))*627.51</f>
        <v>-70.208328840019988</v>
      </c>
      <c r="D35" t="s">
        <v>29</v>
      </c>
    </row>
    <row r="36" spans="1:5">
      <c r="A36" s="28" t="s">
        <v>61</v>
      </c>
      <c r="B36" s="26">
        <v>-231.12478200000001</v>
      </c>
      <c r="C36" s="21">
        <f>(B36+$B$34+$B$9-SUM($B$7:$B$9))*627.51</f>
        <v>-68.830316880003494</v>
      </c>
      <c r="D36" s="17" t="s">
        <v>30</v>
      </c>
    </row>
    <row r="37" spans="1:5">
      <c r="B37" s="18"/>
      <c r="C37" s="21"/>
    </row>
    <row r="38" spans="1:5">
      <c r="B38" s="18"/>
      <c r="C38" s="21"/>
    </row>
    <row r="39" spans="1:5" ht="18">
      <c r="A39" s="23" t="s">
        <v>63</v>
      </c>
      <c r="B39" s="23"/>
      <c r="C39" s="23"/>
      <c r="D39" s="17"/>
    </row>
    <row r="40" spans="1:5" ht="15.6">
      <c r="A40" s="22" t="s">
        <v>34</v>
      </c>
      <c r="B40" s="17"/>
      <c r="C40" s="17" t="s">
        <v>24</v>
      </c>
      <c r="D40" s="17"/>
    </row>
    <row r="41" spans="1:5" ht="15.6">
      <c r="A41" s="20" t="s">
        <v>25</v>
      </c>
      <c r="B41" s="19" t="s">
        <v>26</v>
      </c>
      <c r="C41" s="19" t="s">
        <v>27</v>
      </c>
      <c r="D41" s="17"/>
    </row>
    <row r="42" spans="1:5" ht="21">
      <c r="A42" s="17" t="s">
        <v>64</v>
      </c>
      <c r="B42" s="25">
        <v>-150.320189</v>
      </c>
      <c r="C42" s="19"/>
      <c r="D42" s="17"/>
      <c r="E42" s="34" t="s">
        <v>123</v>
      </c>
    </row>
    <row r="43" spans="1:5">
      <c r="A43" s="17" t="s">
        <v>65</v>
      </c>
      <c r="B43" s="26">
        <v>-195.16631000000001</v>
      </c>
      <c r="C43" s="18"/>
      <c r="D43" s="17"/>
    </row>
    <row r="44" spans="1:5">
      <c r="A44" s="17" t="s">
        <v>66</v>
      </c>
      <c r="B44" s="26">
        <v>-75.724784</v>
      </c>
      <c r="C44" s="21">
        <v>0</v>
      </c>
      <c r="D44" s="17"/>
    </row>
    <row r="45" spans="1:5" ht="15.6">
      <c r="A45" s="27" t="s">
        <v>67</v>
      </c>
      <c r="B45" s="26">
        <v>-270.89592900000002</v>
      </c>
      <c r="C45" s="21">
        <f>(B45-SUM($B$8:$B$9))*627.51</f>
        <v>-3.0340108500088689</v>
      </c>
      <c r="D45" s="17"/>
    </row>
    <row r="46" spans="1:5" ht="15.6">
      <c r="A46" s="28" t="s">
        <v>68</v>
      </c>
      <c r="B46" s="26">
        <v>-270.897042</v>
      </c>
      <c r="C46" s="21">
        <f>(B46-SUM($B$8:$B$9))*627.51</f>
        <v>-3.7324294799933524</v>
      </c>
      <c r="D46" s="17"/>
    </row>
    <row r="47" spans="1:5" ht="15.6">
      <c r="A47" s="27" t="s">
        <v>69</v>
      </c>
      <c r="B47" s="26">
        <v>-270.896546</v>
      </c>
      <c r="C47" s="21">
        <f t="shared" ref="C47:C50" si="2">(B47-SUM($B$8:$B$9))*627.51</f>
        <v>-3.4211845199944344</v>
      </c>
      <c r="D47" s="17"/>
    </row>
    <row r="48" spans="1:5" ht="15.6">
      <c r="A48" s="28" t="s">
        <v>70</v>
      </c>
      <c r="B48" s="26">
        <v>-270.89604000000003</v>
      </c>
      <c r="C48" s="21">
        <f t="shared" si="2"/>
        <v>-3.1036644600113594</v>
      </c>
      <c r="D48" s="17"/>
    </row>
    <row r="49" spans="1:4" ht="15.6">
      <c r="A49" s="27" t="s">
        <v>71</v>
      </c>
      <c r="B49" s="26">
        <v>-270.95417900000001</v>
      </c>
      <c r="C49" s="21">
        <f t="shared" si="2"/>
        <v>-39.586468350000594</v>
      </c>
      <c r="D49" s="17"/>
    </row>
    <row r="50" spans="1:4" ht="15.6">
      <c r="A50" s="28" t="s">
        <v>72</v>
      </c>
      <c r="B50" s="26">
        <v>-270.94978300000002</v>
      </c>
      <c r="C50" s="21">
        <f t="shared" si="2"/>
        <v>-36.827934390009609</v>
      </c>
      <c r="D50" s="17"/>
    </row>
    <row r="51" spans="1:4" ht="15.6">
      <c r="A51" s="27" t="s">
        <v>73</v>
      </c>
      <c r="B51" s="26">
        <v>-421.27841599999999</v>
      </c>
      <c r="C51" s="21">
        <f>(B51-SUM($B$7:$B$9))*627.51</f>
        <v>-42.126628830007874</v>
      </c>
      <c r="D51" s="17"/>
    </row>
    <row r="52" spans="1:4" ht="15.6">
      <c r="A52" s="28" t="s">
        <v>74</v>
      </c>
      <c r="B52" s="26">
        <v>-421.27356900000001</v>
      </c>
      <c r="C52" s="21">
        <f>(B52-SUM($B$7:$B$9))*627.51</f>
        <v>-39.085087860018014</v>
      </c>
      <c r="D52" s="17"/>
    </row>
    <row r="53" spans="1:4" ht="15.6">
      <c r="A53" s="27" t="s">
        <v>75</v>
      </c>
      <c r="B53" s="26">
        <v>-421.27403199999998</v>
      </c>
      <c r="C53" s="21">
        <f t="shared" ref="C53:C67" si="3">(B53-SUM($B$7:$B$9))*627.51</f>
        <v>-39.375624989997874</v>
      </c>
      <c r="D53" s="17"/>
    </row>
    <row r="54" spans="1:4" ht="15.6">
      <c r="A54" s="28" t="s">
        <v>76</v>
      </c>
      <c r="B54" s="26">
        <v>-421.26899900000001</v>
      </c>
      <c r="C54" s="21">
        <f t="shared" si="3"/>
        <v>-36.217367160017339</v>
      </c>
      <c r="D54" s="17"/>
    </row>
    <row r="55" spans="1:4" ht="15.6">
      <c r="A55" s="27" t="s">
        <v>77</v>
      </c>
      <c r="B55" s="26">
        <v>-421.30692399999998</v>
      </c>
      <c r="C55" s="21">
        <f t="shared" si="3"/>
        <v>-60.015683910000334</v>
      </c>
      <c r="D55" s="17"/>
    </row>
    <row r="56" spans="1:4" ht="15.6">
      <c r="A56" s="28" t="s">
        <v>78</v>
      </c>
      <c r="B56" s="26">
        <v>-421.30538300000001</v>
      </c>
      <c r="C56" s="21">
        <f t="shared" si="3"/>
        <v>-59.048691000016206</v>
      </c>
      <c r="D56" s="17"/>
    </row>
    <row r="57" spans="1:4" ht="15.6">
      <c r="A57" s="27" t="s">
        <v>79</v>
      </c>
      <c r="B57" s="26">
        <v>-421.27233866378498</v>
      </c>
      <c r="C57" s="21">
        <f t="shared" si="3"/>
        <v>-38.313039581724198</v>
      </c>
      <c r="D57" s="17"/>
    </row>
    <row r="58" spans="1:4" ht="15.6">
      <c r="A58" s="28" t="s">
        <v>80</v>
      </c>
      <c r="B58" s="26">
        <v>-421.27171600000003</v>
      </c>
      <c r="C58" s="21">
        <f t="shared" si="3"/>
        <v>-37.922311830028818</v>
      </c>
      <c r="D58" s="17"/>
    </row>
    <row r="59" spans="1:4" ht="15.6">
      <c r="A59" s="27" t="s">
        <v>81</v>
      </c>
      <c r="B59" s="26">
        <v>-421.27329300000002</v>
      </c>
      <c r="C59" s="21">
        <f t="shared" si="3"/>
        <v>-38.911895100027245</v>
      </c>
      <c r="D59" s="17"/>
    </row>
    <row r="60" spans="1:4" ht="15.6">
      <c r="A60" s="28" t="s">
        <v>82</v>
      </c>
      <c r="B60" s="26">
        <v>-421.27256199999999</v>
      </c>
      <c r="C60" s="21">
        <f t="shared" si="3"/>
        <v>-38.453185290008271</v>
      </c>
      <c r="D60" s="17"/>
    </row>
    <row r="61" spans="1:4" ht="15.6">
      <c r="A61" s="27" t="s">
        <v>83</v>
      </c>
      <c r="B61" s="26">
        <v>-421.27324800000002</v>
      </c>
      <c r="C61" s="21">
        <f t="shared" si="3"/>
        <v>-38.883657150027197</v>
      </c>
      <c r="D61" s="17"/>
    </row>
    <row r="62" spans="1:4" ht="15.6">
      <c r="A62" s="28" t="s">
        <v>84</v>
      </c>
      <c r="B62" s="26">
        <v>-421.27123699999999</v>
      </c>
      <c r="C62" s="21">
        <f t="shared" si="3"/>
        <v>-37.621734540002961</v>
      </c>
      <c r="D62" s="17"/>
    </row>
    <row r="63" spans="1:4" ht="15.6">
      <c r="A63" s="27" t="s">
        <v>93</v>
      </c>
      <c r="B63" s="26">
        <v>-421.292191</v>
      </c>
      <c r="C63" s="21">
        <f t="shared" si="3"/>
        <v>-50.770579080013917</v>
      </c>
      <c r="D63" s="17"/>
    </row>
    <row r="64" spans="1:4" ht="15.6">
      <c r="A64" s="28" t="s">
        <v>92</v>
      </c>
      <c r="B64" s="26">
        <v>-421.28773100000001</v>
      </c>
      <c r="C64" s="21">
        <f t="shared" si="3"/>
        <v>-47.971884480017323</v>
      </c>
      <c r="D64" s="17"/>
    </row>
    <row r="65" spans="1:4" ht="15.6">
      <c r="A65" s="27" t="s">
        <v>85</v>
      </c>
      <c r="B65" s="26">
        <v>-421.28271699999999</v>
      </c>
      <c r="C65" s="21">
        <f t="shared" si="3"/>
        <v>-44.825549340006688</v>
      </c>
      <c r="D65" s="17"/>
    </row>
    <row r="66" spans="1:4" ht="15.6">
      <c r="A66" s="28" t="s">
        <v>86</v>
      </c>
      <c r="B66" s="26">
        <v>-421.27761400000003</v>
      </c>
      <c r="C66" s="21">
        <f t="shared" si="3"/>
        <v>-41.623365810030045</v>
      </c>
      <c r="D66" s="17"/>
    </row>
    <row r="67" spans="1:4" ht="15.6">
      <c r="A67" s="27" t="s">
        <v>91</v>
      </c>
      <c r="B67" s="26">
        <v>-421.336299</v>
      </c>
      <c r="C67" s="21">
        <f t="shared" si="3"/>
        <v>-78.448790160010319</v>
      </c>
      <c r="D67" s="17"/>
    </row>
    <row r="68" spans="1:4" ht="15.6">
      <c r="A68" s="28" t="s">
        <v>90</v>
      </c>
      <c r="B68" s="26">
        <v>-421.33385199999998</v>
      </c>
      <c r="C68" s="21">
        <f>(B68-SUM($B$7:$B$9))*627.51</f>
        <v>-76.913273189999117</v>
      </c>
      <c r="D68" s="17"/>
    </row>
    <row r="69" spans="1:4">
      <c r="A69" s="17" t="s">
        <v>87</v>
      </c>
      <c r="B69" s="26">
        <v>-114.471405</v>
      </c>
      <c r="C69" s="21"/>
      <c r="D69" s="17"/>
    </row>
    <row r="70" spans="1:4">
      <c r="A70" s="27" t="s">
        <v>88</v>
      </c>
      <c r="B70" s="26">
        <v>-231.126419</v>
      </c>
      <c r="C70" s="21">
        <f>(B70+$B$34+$B$9-SUM($B$7:$B$9))*627.51</f>
        <v>-69.857550750013871</v>
      </c>
      <c r="D70" s="17" t="s">
        <v>124</v>
      </c>
    </row>
    <row r="71" spans="1:4">
      <c r="A71" s="28" t="s">
        <v>89</v>
      </c>
      <c r="B71" s="26">
        <v>-231.119542</v>
      </c>
      <c r="C71" s="21">
        <f>(B71+$B$34+$B$9-SUM($B$7:$B$9))*627.51</f>
        <v>-65.542164480029882</v>
      </c>
      <c r="D71" s="17" t="s">
        <v>125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zoomScale="80" zoomScaleNormal="80" workbookViewId="0">
      <selection activeCell="B28" sqref="B28"/>
    </sheetView>
  </sheetViews>
  <sheetFormatPr defaultRowHeight="14.4"/>
  <cols>
    <col min="1" max="1" width="68.6640625" customWidth="1"/>
    <col min="2" max="2" width="26.5546875" customWidth="1"/>
    <col min="3" max="3" width="22.5546875" customWidth="1"/>
  </cols>
  <sheetData>
    <row r="1" spans="1:3" ht="18">
      <c r="A1" s="24" t="s">
        <v>95</v>
      </c>
      <c r="B1" s="23"/>
      <c r="C1" s="23"/>
    </row>
    <row r="2" spans="1:3" ht="18">
      <c r="A2" s="20" t="s">
        <v>94</v>
      </c>
      <c r="B2" s="23"/>
      <c r="C2" s="23"/>
    </row>
    <row r="3" spans="1:3" ht="18">
      <c r="A3" s="20"/>
      <c r="B3" s="23"/>
      <c r="C3" s="23"/>
    </row>
    <row r="4" spans="1:3" ht="18">
      <c r="A4" s="23" t="s">
        <v>106</v>
      </c>
      <c r="B4" s="23"/>
      <c r="C4" s="23"/>
    </row>
    <row r="5" spans="1:3" ht="15.6">
      <c r="A5" s="22" t="s">
        <v>96</v>
      </c>
      <c r="B5" s="17"/>
      <c r="C5" s="17" t="s">
        <v>24</v>
      </c>
    </row>
    <row r="6" spans="1:3" ht="15.6">
      <c r="A6" s="20" t="s">
        <v>25</v>
      </c>
      <c r="B6" s="19" t="s">
        <v>26</v>
      </c>
      <c r="C6" s="19" t="s">
        <v>27</v>
      </c>
    </row>
    <row r="7" spans="1:3">
      <c r="A7" s="17" t="s">
        <v>101</v>
      </c>
      <c r="B7" s="25">
        <v>-421.93715700000001</v>
      </c>
      <c r="C7" s="19"/>
    </row>
    <row r="8" spans="1:3">
      <c r="A8" s="17" t="s">
        <v>97</v>
      </c>
      <c r="B8" s="26">
        <v>-75.724789000000001</v>
      </c>
      <c r="C8" s="21">
        <v>0</v>
      </c>
    </row>
    <row r="9" spans="1:3" ht="15.6">
      <c r="A9" t="s">
        <v>100</v>
      </c>
      <c r="B9" s="26">
        <v>-497.67488900000001</v>
      </c>
      <c r="C9" s="21">
        <f>(B9-($B$7+$B$8))*627.51</f>
        <v>-8.1218619300044121</v>
      </c>
    </row>
    <row r="10" spans="1:3" ht="15.6">
      <c r="A10" s="17" t="s">
        <v>99</v>
      </c>
      <c r="B10" s="26">
        <v>-497.67372</v>
      </c>
      <c r="C10" s="21">
        <f t="shared" ref="C10:C11" si="0">(B10-($B$7+$B$8))*627.51</f>
        <v>-7.3883027400016417</v>
      </c>
    </row>
    <row r="11" spans="1:3" ht="15.6">
      <c r="A11" s="17" t="s">
        <v>98</v>
      </c>
      <c r="B11" s="26">
        <v>-497.71626300000003</v>
      </c>
      <c r="C11" s="21">
        <f t="shared" si="0"/>
        <v>-34.08446067001627</v>
      </c>
    </row>
    <row r="14" spans="1:3" ht="18">
      <c r="A14" s="23" t="s">
        <v>105</v>
      </c>
      <c r="B14" s="23"/>
      <c r="C14" s="23"/>
    </row>
    <row r="15" spans="1:3" ht="15.6">
      <c r="A15" s="22" t="s">
        <v>96</v>
      </c>
      <c r="B15" s="17"/>
      <c r="C15" s="17" t="s">
        <v>24</v>
      </c>
    </row>
    <row r="16" spans="1:3" ht="15.6">
      <c r="A16" s="20" t="s">
        <v>25</v>
      </c>
      <c r="B16" s="19" t="s">
        <v>26</v>
      </c>
      <c r="C16" s="19" t="s">
        <v>27</v>
      </c>
    </row>
    <row r="17" spans="1:3">
      <c r="A17" s="17" t="s">
        <v>101</v>
      </c>
      <c r="B17" s="25">
        <v>-421.93715700000001</v>
      </c>
      <c r="C17" s="19"/>
    </row>
    <row r="18" spans="1:3">
      <c r="A18" s="17" t="s">
        <v>97</v>
      </c>
      <c r="B18" s="26">
        <v>-75.724789000000001</v>
      </c>
      <c r="C18" s="21">
        <v>0</v>
      </c>
    </row>
    <row r="19" spans="1:3" ht="15.6">
      <c r="A19" s="17" t="s">
        <v>102</v>
      </c>
      <c r="B19" s="26">
        <v>-497.66745900000001</v>
      </c>
      <c r="C19" s="21">
        <f>(B19-($B$7+$B$8))*627.51</f>
        <v>-3.459462630004801</v>
      </c>
    </row>
    <row r="20" spans="1:3" ht="15.6">
      <c r="A20" s="17" t="s">
        <v>103</v>
      </c>
      <c r="B20" s="26">
        <v>-497.66493500000001</v>
      </c>
      <c r="C20" s="21">
        <f t="shared" ref="C20:C21" si="1">(B20-($B$7+$B$8))*627.51</f>
        <v>-1.8756273900085814</v>
      </c>
    </row>
    <row r="21" spans="1:3" ht="15.6">
      <c r="A21" s="17" t="s">
        <v>104</v>
      </c>
      <c r="B21" s="26">
        <v>-497.71</v>
      </c>
      <c r="C21" s="21">
        <f t="shared" si="1"/>
        <v>-30.154365539986927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topLeftCell="A13" zoomScale="80" zoomScaleNormal="80" workbookViewId="0">
      <selection activeCell="I45" sqref="I45"/>
    </sheetView>
  </sheetViews>
  <sheetFormatPr defaultRowHeight="14.4"/>
  <cols>
    <col min="1" max="1" width="17" customWidth="1"/>
    <col min="2" max="2" width="20.33203125" customWidth="1"/>
    <col min="3" max="3" width="20.77734375" customWidth="1"/>
  </cols>
  <sheetData>
    <row r="1" spans="1:4" ht="18">
      <c r="A1" s="24" t="s">
        <v>107</v>
      </c>
      <c r="B1" s="23"/>
      <c r="C1" s="23"/>
    </row>
    <row r="2" spans="1:4" ht="18">
      <c r="A2" s="20" t="s">
        <v>108</v>
      </c>
      <c r="B2" s="23"/>
      <c r="C2" s="23"/>
    </row>
    <row r="3" spans="1:4" s="17" customFormat="1" ht="18">
      <c r="A3" s="20"/>
      <c r="B3" s="23"/>
      <c r="C3" s="23"/>
    </row>
    <row r="4" spans="1:4" ht="18">
      <c r="A4" s="20"/>
      <c r="B4" s="23"/>
      <c r="C4" s="23"/>
    </row>
    <row r="5" spans="1:4" ht="18">
      <c r="A5" s="23" t="s">
        <v>109</v>
      </c>
      <c r="B5" s="23"/>
      <c r="C5" s="23"/>
    </row>
    <row r="6" spans="1:4" ht="16.2" thickBot="1">
      <c r="A6" s="22" t="s">
        <v>110</v>
      </c>
      <c r="B6" s="17"/>
    </row>
    <row r="7" spans="1:4" ht="16.2" thickBot="1">
      <c r="A7" s="31" t="s">
        <v>111</v>
      </c>
      <c r="B7" s="32" t="s">
        <v>117</v>
      </c>
      <c r="C7" s="32" t="s">
        <v>116</v>
      </c>
      <c r="D7" s="17" t="s">
        <v>24</v>
      </c>
    </row>
    <row r="8" spans="1:4">
      <c r="A8" s="29" t="s">
        <v>112</v>
      </c>
      <c r="B8" s="40">
        <v>21.3</v>
      </c>
      <c r="C8" s="37">
        <v>20.9</v>
      </c>
    </row>
    <row r="9" spans="1:4">
      <c r="A9" s="29" t="s">
        <v>113</v>
      </c>
      <c r="B9" s="4">
        <v>19.7</v>
      </c>
      <c r="C9" s="38">
        <v>19.7</v>
      </c>
    </row>
    <row r="10" spans="1:4">
      <c r="A10" s="29" t="s">
        <v>114</v>
      </c>
      <c r="B10" s="4">
        <v>21</v>
      </c>
      <c r="C10" s="38">
        <v>21.1</v>
      </c>
    </row>
    <row r="11" spans="1:4" ht="15" thickBot="1">
      <c r="A11" s="30" t="s">
        <v>115</v>
      </c>
      <c r="B11" s="4">
        <v>21.2</v>
      </c>
      <c r="C11" s="39">
        <v>20.2</v>
      </c>
    </row>
    <row r="12" spans="1:4" ht="15" thickBot="1">
      <c r="A12" s="35" t="s">
        <v>126</v>
      </c>
      <c r="B12" s="6">
        <f>AVERAGE(B8:B11)</f>
        <v>20.8</v>
      </c>
      <c r="C12" s="36">
        <f>AVERAGE(C8:C11)</f>
        <v>20.474999999999998</v>
      </c>
    </row>
    <row r="15" spans="1:4" ht="18">
      <c r="A15" s="23" t="s">
        <v>118</v>
      </c>
      <c r="B15" s="23"/>
      <c r="C15" s="23"/>
      <c r="D15" s="17"/>
    </row>
    <row r="16" spans="1:4" ht="16.2" thickBot="1">
      <c r="A16" s="22" t="s">
        <v>119</v>
      </c>
      <c r="B16" s="17"/>
      <c r="C16" s="17"/>
      <c r="D16" s="17"/>
    </row>
    <row r="17" spans="1:4" ht="16.2" thickBot="1">
      <c r="A17" s="31" t="s">
        <v>111</v>
      </c>
      <c r="B17" s="32" t="s">
        <v>117</v>
      </c>
      <c r="C17" s="32" t="s">
        <v>116</v>
      </c>
      <c r="D17" s="17" t="s">
        <v>24</v>
      </c>
    </row>
    <row r="18" spans="1:4">
      <c r="A18" s="29" t="s">
        <v>112</v>
      </c>
      <c r="B18" s="33">
        <v>20.399999999999999</v>
      </c>
      <c r="C18" s="33">
        <v>19.899999999999999</v>
      </c>
      <c r="D18" s="17"/>
    </row>
    <row r="19" spans="1:4">
      <c r="A19" s="29" t="s">
        <v>113</v>
      </c>
      <c r="B19" s="4">
        <v>19</v>
      </c>
      <c r="C19" s="4">
        <v>18.7</v>
      </c>
      <c r="D19" s="17"/>
    </row>
    <row r="20" spans="1:4">
      <c r="A20" s="29" t="s">
        <v>114</v>
      </c>
      <c r="B20" s="4">
        <v>20.5</v>
      </c>
      <c r="C20" s="4">
        <v>20.2</v>
      </c>
      <c r="D20" s="17"/>
    </row>
    <row r="21" spans="1:4" ht="15" thickBot="1">
      <c r="A21" s="30" t="s">
        <v>115</v>
      </c>
      <c r="B21" s="5">
        <v>20.5</v>
      </c>
      <c r="C21" s="5">
        <v>19.5</v>
      </c>
      <c r="D21" s="17"/>
    </row>
    <row r="22" spans="1:4" ht="15" thickBot="1">
      <c r="A22" s="35" t="s">
        <v>126</v>
      </c>
      <c r="B22" s="6">
        <f>AVERAGE(B18:B21)</f>
        <v>20.100000000000001</v>
      </c>
      <c r="C22" s="36">
        <f>AVERAGE(C18:C21)</f>
        <v>19.574999999999999</v>
      </c>
    </row>
    <row r="25" spans="1:4" ht="20.399999999999999">
      <c r="A25" s="23" t="s">
        <v>121</v>
      </c>
      <c r="B25" s="23"/>
      <c r="C25" s="23"/>
      <c r="D25" s="17"/>
    </row>
    <row r="26" spans="1:4" ht="16.2" thickBot="1">
      <c r="A26" s="22" t="s">
        <v>110</v>
      </c>
      <c r="B26" s="17"/>
      <c r="C26" s="17"/>
      <c r="D26" s="17"/>
    </row>
    <row r="27" spans="1:4" ht="16.2" thickBot="1">
      <c r="A27" s="31" t="s">
        <v>111</v>
      </c>
      <c r="B27" s="32" t="s">
        <v>117</v>
      </c>
      <c r="C27" s="32" t="s">
        <v>116</v>
      </c>
      <c r="D27" s="17" t="s">
        <v>24</v>
      </c>
    </row>
    <row r="28" spans="1:4">
      <c r="A28" s="29" t="s">
        <v>112</v>
      </c>
      <c r="B28" s="33">
        <v>21.7</v>
      </c>
      <c r="C28" s="33">
        <v>7.7</v>
      </c>
      <c r="D28" s="17"/>
    </row>
    <row r="29" spans="1:4">
      <c r="A29" s="29" t="s">
        <v>113</v>
      </c>
      <c r="B29" s="4">
        <v>19.899999999999999</v>
      </c>
      <c r="C29" s="4">
        <v>5.8</v>
      </c>
      <c r="D29" s="17"/>
    </row>
    <row r="30" spans="1:4">
      <c r="A30" s="29" t="s">
        <v>114</v>
      </c>
      <c r="B30" s="4">
        <v>20.8</v>
      </c>
      <c r="C30" s="4">
        <v>9.8000000000000007</v>
      </c>
      <c r="D30" s="17"/>
    </row>
    <row r="31" spans="1:4" ht="15" thickBot="1">
      <c r="A31" s="30" t="s">
        <v>115</v>
      </c>
      <c r="B31" s="5">
        <v>19.399999999999999</v>
      </c>
      <c r="C31" s="5">
        <v>8.1</v>
      </c>
      <c r="D31" s="17"/>
    </row>
    <row r="32" spans="1:4" ht="15" thickBot="1">
      <c r="A32" s="35" t="s">
        <v>126</v>
      </c>
      <c r="B32" s="41">
        <f>AVERAGE(B28:B31)</f>
        <v>20.449999999999996</v>
      </c>
      <c r="C32" s="36">
        <f>AVERAGE(C28:C31)</f>
        <v>7.85</v>
      </c>
      <c r="D32" s="17"/>
    </row>
    <row r="33" spans="1:4">
      <c r="A33" s="17"/>
      <c r="B33" s="17"/>
      <c r="C33" s="17"/>
      <c r="D33" s="17"/>
    </row>
    <row r="34" spans="1:4">
      <c r="A34" s="17"/>
      <c r="B34" s="17"/>
      <c r="C34" s="17"/>
      <c r="D34" s="17"/>
    </row>
    <row r="35" spans="1:4" ht="20.399999999999999">
      <c r="A35" s="23" t="s">
        <v>120</v>
      </c>
      <c r="B35" s="23"/>
      <c r="C35" s="23"/>
      <c r="D35" s="17"/>
    </row>
    <row r="36" spans="1:4" ht="16.2" thickBot="1">
      <c r="A36" s="22" t="s">
        <v>119</v>
      </c>
      <c r="B36" s="17"/>
      <c r="C36" s="17"/>
      <c r="D36" s="17"/>
    </row>
    <row r="37" spans="1:4" ht="16.2" thickBot="1">
      <c r="A37" s="31" t="s">
        <v>111</v>
      </c>
      <c r="B37" s="32" t="s">
        <v>117</v>
      </c>
      <c r="C37" s="32" t="s">
        <v>116</v>
      </c>
      <c r="D37" s="17" t="s">
        <v>24</v>
      </c>
    </row>
    <row r="38" spans="1:4">
      <c r="A38" s="29" t="s">
        <v>112</v>
      </c>
      <c r="B38" s="33">
        <v>19.8</v>
      </c>
      <c r="C38" s="33">
        <v>9.5</v>
      </c>
      <c r="D38" s="17"/>
    </row>
    <row r="39" spans="1:4">
      <c r="A39" s="29" t="s">
        <v>113</v>
      </c>
      <c r="B39" s="4">
        <v>18.399999999999999</v>
      </c>
      <c r="C39" s="4">
        <v>8.1</v>
      </c>
      <c r="D39" s="17"/>
    </row>
    <row r="40" spans="1:4">
      <c r="A40" s="29" t="s">
        <v>114</v>
      </c>
      <c r="B40" s="4">
        <v>20.399999999999999</v>
      </c>
      <c r="C40" s="4">
        <v>11.7</v>
      </c>
      <c r="D40" s="17"/>
    </row>
    <row r="41" spans="1:4" ht="15" thickBot="1">
      <c r="A41" s="30" t="s">
        <v>115</v>
      </c>
      <c r="B41" s="5">
        <v>19</v>
      </c>
      <c r="C41" s="5">
        <v>9.6999999999999993</v>
      </c>
      <c r="D41" s="17"/>
    </row>
    <row r="42" spans="1:4" ht="15" thickBot="1">
      <c r="A42" s="35" t="s">
        <v>126</v>
      </c>
      <c r="B42" s="6">
        <f>AVERAGE(B38:B41)</f>
        <v>19.399999999999999</v>
      </c>
      <c r="C42" s="36">
        <f>AVERAGE(C38:C41)</f>
        <v>9.75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zoomScale="60" zoomScaleNormal="60" workbookViewId="0">
      <selection activeCell="F6" sqref="F6"/>
    </sheetView>
  </sheetViews>
  <sheetFormatPr defaultRowHeight="14.4"/>
  <cols>
    <col min="1" max="1" width="16" customWidth="1"/>
    <col min="2" max="2" width="15.5546875" customWidth="1"/>
    <col min="3" max="3" width="16.5546875" customWidth="1"/>
    <col min="4" max="4" width="10.5546875" customWidth="1"/>
    <col min="5" max="5" width="17.44140625" customWidth="1"/>
    <col min="6" max="6" width="18.33203125" customWidth="1"/>
    <col min="7" max="7" width="11.109375" customWidth="1"/>
    <col min="8" max="8" width="12.44140625" customWidth="1"/>
    <col min="9" max="9" width="11" customWidth="1"/>
    <col min="10" max="10" width="10.44140625" customWidth="1"/>
    <col min="11" max="11" width="11.44140625" customWidth="1"/>
    <col min="12" max="12" width="12.6640625" customWidth="1"/>
    <col min="13" max="13" width="9.88671875" customWidth="1"/>
    <col min="14" max="14" width="13.33203125" customWidth="1"/>
    <col min="15" max="15" width="12.6640625" customWidth="1"/>
    <col min="16" max="16" width="12.77734375" customWidth="1"/>
    <col min="17" max="17" width="13.5546875" customWidth="1"/>
  </cols>
  <sheetData>
    <row r="1" spans="1:22" ht="23.4">
      <c r="A1" s="11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>
      <c r="A3" s="20" t="s">
        <v>127</v>
      </c>
      <c r="B3" s="20"/>
      <c r="C3" s="20" t="s">
        <v>128</v>
      </c>
      <c r="D3" s="2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20"/>
      <c r="B4" s="20" t="s">
        <v>129</v>
      </c>
      <c r="C4" s="20" t="s">
        <v>130</v>
      </c>
      <c r="D4" s="2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20"/>
      <c r="B5" s="20"/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20" t="s">
        <v>8</v>
      </c>
      <c r="B6" s="20"/>
      <c r="C6" s="20"/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>
      <c r="A7" s="9" t="s">
        <v>131</v>
      </c>
      <c r="B7" s="20"/>
      <c r="C7" s="20"/>
      <c r="D7" s="2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5.6">
      <c r="A8" s="9" t="s">
        <v>7</v>
      </c>
      <c r="B8" s="10" t="s">
        <v>132</v>
      </c>
      <c r="C8" s="10"/>
      <c r="D8" s="9"/>
      <c r="E8" s="9"/>
      <c r="F8" s="9"/>
      <c r="G8" s="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9" t="s">
        <v>6</v>
      </c>
      <c r="B9" s="10" t="s">
        <v>133</v>
      </c>
      <c r="C9" s="10"/>
      <c r="D9" s="9"/>
      <c r="E9" s="9"/>
      <c r="F9" s="9"/>
      <c r="G9" s="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6.8">
      <c r="A10" s="10" t="s">
        <v>9</v>
      </c>
      <c r="B10" s="9"/>
      <c r="C10" s="9"/>
      <c r="D10" s="9"/>
      <c r="E10" s="9"/>
      <c r="F10" s="9"/>
      <c r="G10" s="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6.2">
      <c r="A11" s="9" t="s">
        <v>10</v>
      </c>
      <c r="B11" s="9"/>
      <c r="C11" s="9"/>
      <c r="D11" s="9"/>
      <c r="E11" s="9"/>
      <c r="F11" s="9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6.8">
      <c r="A12" s="9" t="s">
        <v>134</v>
      </c>
      <c r="B12" s="9"/>
      <c r="C12" s="9"/>
      <c r="D12" s="9"/>
      <c r="E12" s="9"/>
      <c r="F12" s="9"/>
      <c r="G12" s="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1" customFormat="1" ht="15" thickBot="1">
      <c r="A13" s="17"/>
      <c r="B13" s="17"/>
      <c r="C13" s="17"/>
      <c r="D13" s="17"/>
      <c r="E13" s="17"/>
      <c r="F13" s="17"/>
      <c r="G13" s="17"/>
      <c r="H13" s="17"/>
      <c r="I13" s="17"/>
      <c r="J13" s="42" t="s">
        <v>135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80.400000000000006" thickBot="1">
      <c r="A14" s="58" t="s">
        <v>0</v>
      </c>
      <c r="B14" s="58" t="s">
        <v>1</v>
      </c>
      <c r="C14" s="58" t="s">
        <v>2</v>
      </c>
      <c r="D14" s="58" t="s">
        <v>3</v>
      </c>
      <c r="E14" s="59" t="s">
        <v>136</v>
      </c>
      <c r="F14" s="60" t="s">
        <v>137</v>
      </c>
      <c r="G14" s="58" t="s">
        <v>138</v>
      </c>
      <c r="H14" s="58" t="s">
        <v>139</v>
      </c>
      <c r="I14" s="58" t="s">
        <v>140</v>
      </c>
      <c r="J14" s="61" t="s">
        <v>141</v>
      </c>
      <c r="K14" s="62" t="s">
        <v>142</v>
      </c>
      <c r="L14" s="61" t="s">
        <v>143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>
      <c r="A15" s="3">
        <v>278</v>
      </c>
      <c r="B15" s="4">
        <v>68.7</v>
      </c>
      <c r="C15" s="4">
        <f t="shared" ref="C15:C22" si="0">100-B15</f>
        <v>31.299999999999997</v>
      </c>
      <c r="D15" s="7">
        <f t="shared" ref="D15:D22" si="1">B15/C15</f>
        <v>2.1948881789137382</v>
      </c>
      <c r="E15" s="43">
        <v>6.0999999999999996E-11</v>
      </c>
      <c r="F15" s="44">
        <v>2.8E-11</v>
      </c>
      <c r="G15" s="43">
        <f t="shared" ref="G15:G22" si="2">E15+F15</f>
        <v>8.9000000000000003E-11</v>
      </c>
      <c r="H15" s="63">
        <f>G15/0.96</f>
        <v>9.2708333333333336E-11</v>
      </c>
      <c r="I15" s="64">
        <f t="shared" ref="I15:I22" si="3">1/A15</f>
        <v>3.5971223021582736E-3</v>
      </c>
      <c r="J15" s="65">
        <f t="shared" ref="J15:J22" si="4">LN(H15)</f>
        <v>-23.101562751676152</v>
      </c>
      <c r="K15" s="63">
        <f t="shared" ref="K15:K22" si="5">0.000000000027*EXP(390/A15)</f>
        <v>1.0980593317811218E-10</v>
      </c>
      <c r="L15" s="66">
        <f>LN(K15)</f>
        <v>-22.932306552082494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46">
        <f t="shared" ref="A16:A22" si="6">A15+20</f>
        <v>298</v>
      </c>
      <c r="B16" s="47">
        <v>68.599999999999994</v>
      </c>
      <c r="C16" s="47">
        <f t="shared" si="0"/>
        <v>31.400000000000006</v>
      </c>
      <c r="D16" s="48">
        <f t="shared" si="1"/>
        <v>2.1847133757961776</v>
      </c>
      <c r="E16" s="49">
        <v>5.4999999999999997E-11</v>
      </c>
      <c r="F16" s="50">
        <v>2.5000000000000001E-11</v>
      </c>
      <c r="G16" s="49">
        <f t="shared" si="2"/>
        <v>7.9999999999999995E-11</v>
      </c>
      <c r="H16" s="49">
        <f t="shared" ref="H16:H22" si="7">G16/0.96</f>
        <v>8.333333333333333E-11</v>
      </c>
      <c r="I16" s="67">
        <f t="shared" si="3"/>
        <v>3.3557046979865771E-3</v>
      </c>
      <c r="J16" s="68">
        <f t="shared" si="4"/>
        <v>-23.208172486734412</v>
      </c>
      <c r="K16" s="69">
        <f t="shared" si="5"/>
        <v>9.993916973221415E-11</v>
      </c>
      <c r="L16" s="70">
        <f t="shared" ref="L16:L22" si="8">LN(K16)</f>
        <v>-23.026459417709454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>
      <c r="A17" s="3">
        <f t="shared" si="6"/>
        <v>318</v>
      </c>
      <c r="B17" s="4">
        <v>68.400000000000006</v>
      </c>
      <c r="C17" s="4">
        <f t="shared" si="0"/>
        <v>31.599999999999994</v>
      </c>
      <c r="D17" s="7">
        <f t="shared" si="1"/>
        <v>2.1645569620253169</v>
      </c>
      <c r="E17" s="43">
        <v>4.8999999999999999E-11</v>
      </c>
      <c r="F17" s="44">
        <v>2.3000000000000001E-11</v>
      </c>
      <c r="G17" s="43">
        <f t="shared" si="2"/>
        <v>7.1999999999999997E-11</v>
      </c>
      <c r="H17" s="43">
        <f t="shared" si="7"/>
        <v>7.5E-11</v>
      </c>
      <c r="I17" s="64">
        <f t="shared" si="3"/>
        <v>3.1446540880503146E-3</v>
      </c>
      <c r="J17" s="71">
        <f t="shared" si="4"/>
        <v>-23.313533002392237</v>
      </c>
      <c r="K17" s="43">
        <f t="shared" si="5"/>
        <v>9.2042641141965266E-11</v>
      </c>
      <c r="L17" s="72">
        <f t="shared" si="8"/>
        <v>-23.108769155584596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>
      <c r="A18" s="52">
        <f t="shared" si="6"/>
        <v>338</v>
      </c>
      <c r="B18" s="53">
        <v>68.3</v>
      </c>
      <c r="C18" s="53">
        <f t="shared" si="0"/>
        <v>31.700000000000003</v>
      </c>
      <c r="D18" s="54">
        <f t="shared" si="1"/>
        <v>2.1545741324921135</v>
      </c>
      <c r="E18" s="55">
        <v>4.4000000000000003E-11</v>
      </c>
      <c r="F18" s="56">
        <v>2.0999999999999999E-11</v>
      </c>
      <c r="G18" s="55">
        <f t="shared" si="2"/>
        <v>6.5000000000000008E-11</v>
      </c>
      <c r="H18" s="55">
        <f t="shared" si="7"/>
        <v>6.7708333333333345E-11</v>
      </c>
      <c r="I18" s="73">
        <f t="shared" si="3"/>
        <v>2.9585798816568047E-3</v>
      </c>
      <c r="J18" s="74">
        <f t="shared" si="4"/>
        <v>-23.415811851512657</v>
      </c>
      <c r="K18" s="43">
        <f t="shared" si="5"/>
        <v>8.5599806261977766E-11</v>
      </c>
      <c r="L18" s="72">
        <f t="shared" si="8"/>
        <v>-23.181338096078065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>
      <c r="A19" s="3">
        <f t="shared" si="6"/>
        <v>358</v>
      </c>
      <c r="B19" s="4">
        <v>68.099999999999994</v>
      </c>
      <c r="C19" s="4">
        <f t="shared" si="0"/>
        <v>31.900000000000006</v>
      </c>
      <c r="D19" s="7">
        <f t="shared" si="1"/>
        <v>2.1347962382445136</v>
      </c>
      <c r="E19" s="43">
        <v>3.9999999999999998E-11</v>
      </c>
      <c r="F19" s="44">
        <v>1.8999999999999999E-11</v>
      </c>
      <c r="G19" s="43">
        <f t="shared" si="2"/>
        <v>5.9000000000000003E-11</v>
      </c>
      <c r="H19" s="43">
        <f t="shared" si="7"/>
        <v>6.1458333333333341E-11</v>
      </c>
      <c r="I19" s="64">
        <f t="shared" si="3"/>
        <v>2.7932960893854749E-3</v>
      </c>
      <c r="J19" s="71">
        <f t="shared" si="4"/>
        <v>-23.512661677502575</v>
      </c>
      <c r="K19" s="43">
        <f t="shared" si="5"/>
        <v>8.0256065432283075E-11</v>
      </c>
      <c r="L19" s="72">
        <f t="shared" si="8"/>
        <v>-23.245798775063886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>
      <c r="A20" s="52">
        <f t="shared" si="6"/>
        <v>378</v>
      </c>
      <c r="B20" s="53">
        <v>68</v>
      </c>
      <c r="C20" s="53">
        <f t="shared" si="0"/>
        <v>32</v>
      </c>
      <c r="D20" s="54">
        <f t="shared" si="1"/>
        <v>2.125</v>
      </c>
      <c r="E20" s="55">
        <v>3.7000000000000001E-11</v>
      </c>
      <c r="F20" s="56">
        <v>1.6999999999999999E-11</v>
      </c>
      <c r="G20" s="55">
        <f t="shared" si="2"/>
        <v>5.4000000000000001E-11</v>
      </c>
      <c r="H20" s="55">
        <f t="shared" si="7"/>
        <v>5.6250000000000006E-11</v>
      </c>
      <c r="I20" s="73">
        <f t="shared" si="3"/>
        <v>2.6455026455026454E-3</v>
      </c>
      <c r="J20" s="74">
        <f t="shared" si="4"/>
        <v>-23.601215074844017</v>
      </c>
      <c r="K20" s="43">
        <f t="shared" si="5"/>
        <v>7.576094313245395E-11</v>
      </c>
      <c r="L20" s="72">
        <f t="shared" si="8"/>
        <v>-23.303438218178187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3">
        <f t="shared" si="6"/>
        <v>398</v>
      </c>
      <c r="B21" s="4">
        <v>67.8</v>
      </c>
      <c r="C21" s="4">
        <f t="shared" si="0"/>
        <v>32.200000000000003</v>
      </c>
      <c r="D21" s="7">
        <f t="shared" si="1"/>
        <v>2.1055900621118009</v>
      </c>
      <c r="E21" s="43">
        <v>3.3999999999999999E-11</v>
      </c>
      <c r="F21" s="44">
        <v>1.6E-11</v>
      </c>
      <c r="G21" s="43">
        <f t="shared" si="2"/>
        <v>4.9999999999999995E-11</v>
      </c>
      <c r="H21" s="43">
        <f t="shared" si="7"/>
        <v>5.2083333333333328E-11</v>
      </c>
      <c r="I21" s="64">
        <f t="shared" si="3"/>
        <v>2.5125628140703518E-3</v>
      </c>
      <c r="J21" s="71">
        <f t="shared" si="4"/>
        <v>-23.678176115980147</v>
      </c>
      <c r="K21" s="43">
        <f t="shared" si="5"/>
        <v>7.1933088712640826E-11</v>
      </c>
      <c r="L21" s="72">
        <f t="shared" si="8"/>
        <v>-23.355284752436781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5" thickBot="1">
      <c r="A22" s="75">
        <f t="shared" si="6"/>
        <v>418</v>
      </c>
      <c r="B22" s="76">
        <v>67.7</v>
      </c>
      <c r="C22" s="76">
        <f t="shared" si="0"/>
        <v>32.299999999999997</v>
      </c>
      <c r="D22" s="77">
        <f t="shared" si="1"/>
        <v>2.0959752321981426</v>
      </c>
      <c r="E22" s="78">
        <v>3.1000000000000003E-11</v>
      </c>
      <c r="F22" s="79">
        <v>1.5E-11</v>
      </c>
      <c r="G22" s="78">
        <f t="shared" si="2"/>
        <v>4.6000000000000003E-11</v>
      </c>
      <c r="H22" s="78">
        <f t="shared" si="7"/>
        <v>4.7916666666666669E-11</v>
      </c>
      <c r="I22" s="80">
        <f t="shared" si="3"/>
        <v>2.3923444976076554E-3</v>
      </c>
      <c r="J22" s="81">
        <f t="shared" si="4"/>
        <v>-23.761557724919196</v>
      </c>
      <c r="K22" s="82">
        <f t="shared" si="5"/>
        <v>6.8638336522317321E-11</v>
      </c>
      <c r="L22" s="83">
        <f t="shared" si="8"/>
        <v>-23.402169895857234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>
      <c r="A25" s="17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2" t="s">
        <v>145</v>
      </c>
      <c r="O27" s="42" t="s">
        <v>146</v>
      </c>
      <c r="P27" s="17"/>
      <c r="Q27" s="17"/>
      <c r="R27" s="17"/>
      <c r="S27" s="17"/>
      <c r="T27" s="17"/>
      <c r="U27" s="17"/>
      <c r="V27" s="17"/>
    </row>
    <row r="28" spans="1:22" ht="123.6" thickBot="1">
      <c r="A28" s="17"/>
      <c r="B28" s="17"/>
      <c r="C28" s="17"/>
      <c r="D28" s="17"/>
      <c r="E28" s="58" t="s">
        <v>0</v>
      </c>
      <c r="F28" s="84" t="s">
        <v>147</v>
      </c>
      <c r="G28" s="84" t="s">
        <v>148</v>
      </c>
      <c r="H28" s="84" t="s">
        <v>149</v>
      </c>
      <c r="I28" s="84" t="s">
        <v>150</v>
      </c>
      <c r="J28" s="62" t="s">
        <v>151</v>
      </c>
      <c r="K28" s="62" t="s">
        <v>152</v>
      </c>
      <c r="L28" s="62" t="s">
        <v>153</v>
      </c>
      <c r="M28" s="62" t="s">
        <v>154</v>
      </c>
      <c r="N28" s="62" t="s">
        <v>155</v>
      </c>
      <c r="O28" s="85" t="s">
        <v>156</v>
      </c>
      <c r="P28" s="84" t="s">
        <v>157</v>
      </c>
      <c r="Q28" s="84" t="s">
        <v>158</v>
      </c>
      <c r="R28" s="17"/>
      <c r="S28" s="17"/>
      <c r="T28" s="17"/>
      <c r="U28" s="17"/>
      <c r="V28" s="17"/>
    </row>
    <row r="29" spans="1:22">
      <c r="A29" s="17"/>
      <c r="B29" s="17"/>
      <c r="C29" s="17"/>
      <c r="D29" s="17"/>
      <c r="E29" s="86">
        <v>278</v>
      </c>
      <c r="F29" s="63">
        <f>B15*J29/100</f>
        <v>2.2567950000000005E-11</v>
      </c>
      <c r="G29" s="63">
        <f>B15*K29/100</f>
        <v>1.1630910000000001E-10</v>
      </c>
      <c r="H29" s="63">
        <f>C15*J29/100</f>
        <v>1.028205E-11</v>
      </c>
      <c r="I29" s="63">
        <f>C15*K29/100</f>
        <v>5.2990899999999999E-11</v>
      </c>
      <c r="J29" s="63">
        <v>3.2850000000000002E-11</v>
      </c>
      <c r="K29" s="63">
        <v>1.693E-10</v>
      </c>
      <c r="L29" s="63">
        <f>J29/0.96</f>
        <v>3.4218750000000001E-11</v>
      </c>
      <c r="M29" s="63">
        <f>K29/0.96</f>
        <v>1.7635416666666668E-10</v>
      </c>
      <c r="N29" s="87">
        <f>LN(L29)</f>
        <v>-24.098247376477673</v>
      </c>
      <c r="O29" s="87">
        <f>LN(M29)</f>
        <v>-22.458526832269204</v>
      </c>
      <c r="P29" s="88">
        <f>J15-N29</f>
        <v>0.99668462480152087</v>
      </c>
      <c r="Q29" s="88">
        <f>O29-J15</f>
        <v>0.64303591940694815</v>
      </c>
      <c r="R29" s="17"/>
      <c r="S29" s="17"/>
      <c r="T29" s="17"/>
      <c r="U29" s="17"/>
      <c r="V29" s="17"/>
    </row>
    <row r="30" spans="1:22">
      <c r="A30" s="17"/>
      <c r="B30" s="17"/>
      <c r="C30" s="17"/>
      <c r="D30" s="17"/>
      <c r="E30" s="89">
        <f t="shared" ref="E30:E36" si="9">E29+20</f>
        <v>298</v>
      </c>
      <c r="F30" s="69">
        <f t="shared" ref="F30:F36" si="10">B16*J30/100</f>
        <v>2.005864E-11</v>
      </c>
      <c r="G30" s="69">
        <f t="shared" ref="G30:G36" si="11">B16*K30/100</f>
        <v>1.0749619999999999E-10</v>
      </c>
      <c r="H30" s="69">
        <f t="shared" ref="H30:H36" si="12">C16*J30/100</f>
        <v>9.1813600000000024E-12</v>
      </c>
      <c r="I30" s="69">
        <f t="shared" ref="I30:I36" si="13">C16*K30/100</f>
        <v>4.9203800000000018E-11</v>
      </c>
      <c r="J30" s="69">
        <v>2.9240000000000001E-11</v>
      </c>
      <c r="K30" s="69">
        <v>1.5670000000000001E-10</v>
      </c>
      <c r="L30" s="69">
        <f t="shared" ref="L30:M36" si="14">J30/0.96</f>
        <v>3.0458333333333338E-11</v>
      </c>
      <c r="M30" s="69">
        <f t="shared" si="14"/>
        <v>1.6322916666666669E-10</v>
      </c>
      <c r="N30" s="90">
        <f t="shared" ref="N30:O36" si="15">LN(L30)</f>
        <v>-24.214661486526715</v>
      </c>
      <c r="O30" s="90">
        <f t="shared" si="15"/>
        <v>-22.535865972046317</v>
      </c>
      <c r="P30" s="91">
        <f t="shared" ref="P30:P36" si="16">J16-N30</f>
        <v>1.0064889997923032</v>
      </c>
      <c r="Q30" s="91">
        <f t="shared" ref="Q30:Q36" si="17">O30-J16</f>
        <v>0.67230651468809555</v>
      </c>
      <c r="R30" s="17"/>
      <c r="S30" s="17"/>
      <c r="T30" s="17"/>
      <c r="U30" s="17"/>
      <c r="V30" s="17"/>
    </row>
    <row r="31" spans="1:22">
      <c r="A31" s="17"/>
      <c r="B31" s="17"/>
      <c r="C31" s="17"/>
      <c r="D31" s="17"/>
      <c r="E31" s="86">
        <f t="shared" si="9"/>
        <v>318</v>
      </c>
      <c r="F31" s="43">
        <f t="shared" si="10"/>
        <v>1.7982360000000001E-11</v>
      </c>
      <c r="G31" s="43">
        <f t="shared" si="11"/>
        <v>9.9111600000000013E-11</v>
      </c>
      <c r="H31" s="43">
        <f t="shared" si="12"/>
        <v>8.3076399999999979E-12</v>
      </c>
      <c r="I31" s="43">
        <f t="shared" si="13"/>
        <v>4.5788399999999992E-11</v>
      </c>
      <c r="J31" s="43">
        <v>2.629E-11</v>
      </c>
      <c r="K31" s="43">
        <v>1.4490000000000001E-10</v>
      </c>
      <c r="L31" s="43">
        <f t="shared" si="14"/>
        <v>2.7385416666666669E-11</v>
      </c>
      <c r="M31" s="43">
        <f t="shared" si="14"/>
        <v>1.5093750000000003E-10</v>
      </c>
      <c r="N31" s="92">
        <f t="shared" si="15"/>
        <v>-24.321010482666502</v>
      </c>
      <c r="O31" s="92">
        <f t="shared" si="15"/>
        <v>-22.614155272081657</v>
      </c>
      <c r="P31" s="93">
        <f t="shared" si="16"/>
        <v>1.0074774802742645</v>
      </c>
      <c r="Q31" s="93">
        <f t="shared" si="17"/>
        <v>0.69937773031058015</v>
      </c>
      <c r="R31" s="17"/>
      <c r="S31" s="17"/>
      <c r="T31" s="17"/>
      <c r="U31" s="17"/>
      <c r="V31" s="17"/>
    </row>
    <row r="32" spans="1:22">
      <c r="A32" s="17"/>
      <c r="B32" s="17"/>
      <c r="C32" s="17"/>
      <c r="D32" s="17"/>
      <c r="E32" s="86">
        <f t="shared" si="9"/>
        <v>338</v>
      </c>
      <c r="F32" s="43">
        <f t="shared" si="10"/>
        <v>1.630321E-11</v>
      </c>
      <c r="G32" s="43">
        <f t="shared" si="11"/>
        <v>9.1590300000000009E-11</v>
      </c>
      <c r="H32" s="43">
        <f t="shared" si="12"/>
        <v>7.5667900000000011E-12</v>
      </c>
      <c r="I32" s="43">
        <f t="shared" si="13"/>
        <v>4.2509700000000005E-11</v>
      </c>
      <c r="J32" s="43">
        <v>2.3870000000000001E-11</v>
      </c>
      <c r="K32" s="43">
        <v>1.3410000000000001E-10</v>
      </c>
      <c r="L32" s="43">
        <f t="shared" si="14"/>
        <v>2.4864583333333335E-11</v>
      </c>
      <c r="M32" s="43">
        <f t="shared" si="14"/>
        <v>1.3968750000000002E-10</v>
      </c>
      <c r="N32" s="92">
        <f t="shared" si="15"/>
        <v>-24.417576681057554</v>
      </c>
      <c r="O32" s="92">
        <f t="shared" si="15"/>
        <v>-22.69161333112066</v>
      </c>
      <c r="P32" s="93">
        <f t="shared" si="16"/>
        <v>1.0017648295448964</v>
      </c>
      <c r="Q32" s="93">
        <f t="shared" si="17"/>
        <v>0.72419852039199739</v>
      </c>
      <c r="R32" s="17"/>
      <c r="S32" s="17"/>
      <c r="T32" s="17"/>
      <c r="U32" s="17"/>
      <c r="V32" s="17"/>
    </row>
    <row r="33" spans="1:22">
      <c r="A33" s="17"/>
      <c r="B33" s="17"/>
      <c r="C33" s="17"/>
      <c r="D33" s="17"/>
      <c r="E33" s="86">
        <f t="shared" si="9"/>
        <v>358</v>
      </c>
      <c r="F33" s="43">
        <f t="shared" si="10"/>
        <v>1.4900279999999998E-11</v>
      </c>
      <c r="G33" s="43">
        <f t="shared" si="11"/>
        <v>8.4512099999999985E-11</v>
      </c>
      <c r="H33" s="43">
        <f t="shared" si="12"/>
        <v>6.9797200000000013E-12</v>
      </c>
      <c r="I33" s="43">
        <f t="shared" si="13"/>
        <v>3.9587899999999999E-11</v>
      </c>
      <c r="J33" s="43">
        <v>2.188E-11</v>
      </c>
      <c r="K33" s="43">
        <v>1.2409999999999999E-10</v>
      </c>
      <c r="L33" s="43">
        <f t="shared" si="14"/>
        <v>2.2791666666666669E-11</v>
      </c>
      <c r="M33" s="43">
        <f t="shared" si="14"/>
        <v>1.2927083333333333E-10</v>
      </c>
      <c r="N33" s="92">
        <f t="shared" si="15"/>
        <v>-24.504626143854512</v>
      </c>
      <c r="O33" s="92">
        <f t="shared" si="15"/>
        <v>-22.769111429197732</v>
      </c>
      <c r="P33" s="93">
        <f t="shared" si="16"/>
        <v>0.9919644663519378</v>
      </c>
      <c r="Q33" s="93">
        <f t="shared" si="17"/>
        <v>0.7435502483048424</v>
      </c>
      <c r="R33" s="17"/>
      <c r="S33" s="17"/>
      <c r="T33" s="17"/>
      <c r="U33" s="17"/>
      <c r="V33" s="17"/>
    </row>
    <row r="34" spans="1:22">
      <c r="A34" s="17"/>
      <c r="B34" s="17"/>
      <c r="C34" s="17"/>
      <c r="D34" s="17"/>
      <c r="E34" s="86">
        <f t="shared" si="9"/>
        <v>378</v>
      </c>
      <c r="F34" s="43">
        <f t="shared" si="10"/>
        <v>1.37632E-11</v>
      </c>
      <c r="G34" s="43">
        <f t="shared" si="11"/>
        <v>7.8199999999999999E-11</v>
      </c>
      <c r="H34" s="43">
        <f t="shared" si="12"/>
        <v>6.4768E-12</v>
      </c>
      <c r="I34" s="43">
        <f t="shared" si="13"/>
        <v>3.6799999999999998E-11</v>
      </c>
      <c r="J34" s="43">
        <v>2.0239999999999999E-11</v>
      </c>
      <c r="K34" s="43">
        <v>1.15E-10</v>
      </c>
      <c r="L34" s="43">
        <f t="shared" si="14"/>
        <v>2.1083333333333335E-11</v>
      </c>
      <c r="M34" s="43">
        <f t="shared" si="14"/>
        <v>1.1979166666666668E-10</v>
      </c>
      <c r="N34" s="92">
        <f t="shared" si="15"/>
        <v>-24.582538276989027</v>
      </c>
      <c r="O34" s="92">
        <f t="shared" si="15"/>
        <v>-22.845266993045044</v>
      </c>
      <c r="P34" s="93">
        <f t="shared" si="16"/>
        <v>0.98132320214500979</v>
      </c>
      <c r="Q34" s="93">
        <f t="shared" si="17"/>
        <v>0.75594808179897299</v>
      </c>
      <c r="R34" s="17"/>
      <c r="S34" s="17"/>
      <c r="T34" s="17"/>
      <c r="U34" s="17"/>
      <c r="V34" s="17"/>
    </row>
    <row r="35" spans="1:22">
      <c r="A35" s="17"/>
      <c r="B35" s="17"/>
      <c r="C35" s="17"/>
      <c r="D35" s="17"/>
      <c r="E35" s="86">
        <f t="shared" si="9"/>
        <v>398</v>
      </c>
      <c r="F35" s="43">
        <f t="shared" si="10"/>
        <v>1.2793859999999999E-11</v>
      </c>
      <c r="G35" s="43">
        <f t="shared" si="11"/>
        <v>7.2342599999999994E-11</v>
      </c>
      <c r="H35" s="43">
        <f t="shared" si="12"/>
        <v>6.0761399999999996E-12</v>
      </c>
      <c r="I35" s="43">
        <f t="shared" si="13"/>
        <v>3.4357400000000003E-11</v>
      </c>
      <c r="J35" s="43">
        <v>1.8869999999999999E-11</v>
      </c>
      <c r="K35" s="43">
        <v>1.067E-10</v>
      </c>
      <c r="L35" s="43">
        <f t="shared" si="14"/>
        <v>1.965625E-11</v>
      </c>
      <c r="M35" s="43">
        <f t="shared" si="14"/>
        <v>1.1114583333333334E-10</v>
      </c>
      <c r="N35" s="92">
        <f t="shared" si="15"/>
        <v>-24.652625762027835</v>
      </c>
      <c r="O35" s="92">
        <f t="shared" si="15"/>
        <v>-22.920177963100585</v>
      </c>
      <c r="P35" s="93">
        <f t="shared" si="16"/>
        <v>0.97444964604768813</v>
      </c>
      <c r="Q35" s="93">
        <f t="shared" si="17"/>
        <v>0.75799815287956207</v>
      </c>
      <c r="R35" s="17"/>
      <c r="S35" s="17"/>
      <c r="T35" s="17"/>
      <c r="U35" s="17"/>
      <c r="V35" s="17"/>
    </row>
    <row r="36" spans="1:22" ht="15" thickBot="1">
      <c r="A36" s="17"/>
      <c r="B36" s="17"/>
      <c r="C36" s="17"/>
      <c r="D36" s="17"/>
      <c r="E36" s="94">
        <f t="shared" si="9"/>
        <v>418</v>
      </c>
      <c r="F36" s="82">
        <f t="shared" si="10"/>
        <v>1.200998E-11</v>
      </c>
      <c r="G36" s="82">
        <f t="shared" si="11"/>
        <v>6.7165170000000003E-11</v>
      </c>
      <c r="H36" s="82">
        <f t="shared" si="12"/>
        <v>5.7300200000000003E-12</v>
      </c>
      <c r="I36" s="82">
        <f t="shared" si="13"/>
        <v>3.2044829999999996E-11</v>
      </c>
      <c r="J36" s="82">
        <v>1.7740000000000002E-11</v>
      </c>
      <c r="K36" s="82">
        <v>9.9209999999999999E-11</v>
      </c>
      <c r="L36" s="82">
        <f t="shared" si="14"/>
        <v>1.8479166666666667E-11</v>
      </c>
      <c r="M36" s="82">
        <f t="shared" si="14"/>
        <v>1.0334375000000001E-10</v>
      </c>
      <c r="N36" s="95">
        <f t="shared" si="15"/>
        <v>-24.714377144526861</v>
      </c>
      <c r="O36" s="95">
        <f t="shared" si="15"/>
        <v>-22.992960305746482</v>
      </c>
      <c r="P36" s="96">
        <f t="shared" si="16"/>
        <v>0.95281941960766403</v>
      </c>
      <c r="Q36" s="96">
        <f t="shared" si="17"/>
        <v>0.76859741917271407</v>
      </c>
      <c r="R36" s="17"/>
      <c r="S36" s="17"/>
      <c r="T36" s="17"/>
      <c r="U36" s="17"/>
      <c r="V36" s="1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zoomScale="60" zoomScaleNormal="60" workbookViewId="0">
      <selection activeCell="R26" sqref="R26"/>
    </sheetView>
  </sheetViews>
  <sheetFormatPr defaultRowHeight="14.4"/>
  <cols>
    <col min="1" max="1" width="16.88671875" customWidth="1"/>
    <col min="2" max="2" width="33.5546875" customWidth="1"/>
    <col min="3" max="3" width="21.88671875" customWidth="1"/>
    <col min="4" max="4" width="19.6640625" customWidth="1"/>
    <col min="5" max="5" width="23.33203125" customWidth="1"/>
    <col min="6" max="6" width="24.109375" customWidth="1"/>
    <col min="7" max="7" width="19" customWidth="1"/>
    <col min="8" max="8" width="18" customWidth="1"/>
  </cols>
  <sheetData>
    <row r="1" spans="1:19" ht="23.4">
      <c r="A1" s="11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6">
      <c r="A3" s="8" t="s">
        <v>15</v>
      </c>
      <c r="B3" s="20"/>
      <c r="C3" s="20"/>
      <c r="D3" s="2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>
      <c r="A4" s="20"/>
      <c r="B4" s="20"/>
      <c r="C4" s="20"/>
      <c r="D4" s="2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>
      <c r="A5" s="20" t="s">
        <v>8</v>
      </c>
      <c r="B5" s="20"/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>
      <c r="A6" s="9" t="s">
        <v>131</v>
      </c>
      <c r="B6" s="20"/>
      <c r="C6" s="20"/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.6">
      <c r="A7" s="9" t="s">
        <v>7</v>
      </c>
      <c r="B7" s="10" t="s">
        <v>132</v>
      </c>
      <c r="C7" s="10"/>
      <c r="D7" s="2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>
      <c r="A8" s="9" t="s">
        <v>6</v>
      </c>
      <c r="B8" s="10" t="s">
        <v>133</v>
      </c>
      <c r="C8" s="10"/>
      <c r="D8" s="2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6.8">
      <c r="A9" s="10" t="s">
        <v>9</v>
      </c>
      <c r="B9" s="9"/>
      <c r="C9" s="9"/>
      <c r="D9" s="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6.2">
      <c r="A10" s="9" t="s">
        <v>10</v>
      </c>
      <c r="B10" s="9"/>
      <c r="C10" s="9"/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6.8">
      <c r="A11" s="9" t="s">
        <v>159</v>
      </c>
      <c r="B11" s="9"/>
      <c r="C11" s="9"/>
      <c r="D11" s="2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 thickBot="1">
      <c r="A12" s="20"/>
      <c r="B12" s="20"/>
      <c r="C12" s="20"/>
      <c r="D12" s="2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6.8" thickBot="1">
      <c r="A13" s="97" t="s">
        <v>0</v>
      </c>
      <c r="B13" s="97" t="s">
        <v>4</v>
      </c>
      <c r="C13" s="97" t="s">
        <v>160</v>
      </c>
      <c r="D13" s="58" t="s">
        <v>140</v>
      </c>
      <c r="E13" s="85" t="s">
        <v>161</v>
      </c>
      <c r="F13" s="6" t="s">
        <v>162</v>
      </c>
      <c r="G13" s="58" t="s">
        <v>163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A14" s="3">
        <v>278</v>
      </c>
      <c r="B14" s="43">
        <v>1.5409999999999999E-10</v>
      </c>
      <c r="C14" s="63">
        <f>B14/2</f>
        <v>7.7049999999999995E-11</v>
      </c>
      <c r="D14" s="98">
        <f>1/A14</f>
        <v>3.5971223021582736E-3</v>
      </c>
      <c r="E14" s="65">
        <f>LN(C14)</f>
        <v>-23.286566554162423</v>
      </c>
      <c r="F14" s="99"/>
      <c r="G14" s="9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>
      <c r="A15" s="46">
        <f t="shared" ref="A15:A21" si="0">A14+20</f>
        <v>298</v>
      </c>
      <c r="B15" s="49">
        <v>1.3150000000000001E-10</v>
      </c>
      <c r="C15" s="49">
        <f t="shared" ref="C15:C21" si="1">B15/2</f>
        <v>6.5750000000000006E-11</v>
      </c>
      <c r="D15" s="100">
        <f t="shared" ref="D15:D21" si="2">1/A15</f>
        <v>3.3557046979865771E-3</v>
      </c>
      <c r="E15" s="68">
        <f t="shared" ref="E15:E21" si="3">LN(C15)</f>
        <v>-23.445161444870674</v>
      </c>
      <c r="F15" s="69">
        <v>7.5E-11</v>
      </c>
      <c r="G15" s="90">
        <f>LN(F15)</f>
        <v>-23.313533002392237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3">
        <f t="shared" si="0"/>
        <v>318</v>
      </c>
      <c r="B16" s="43">
        <v>1.11E-10</v>
      </c>
      <c r="C16" s="43">
        <f t="shared" si="1"/>
        <v>5.5500000000000002E-11</v>
      </c>
      <c r="D16" s="101">
        <f t="shared" si="2"/>
        <v>3.1446540880503146E-3</v>
      </c>
      <c r="E16" s="71">
        <f t="shared" si="3"/>
        <v>-23.614638095176158</v>
      </c>
      <c r="F16" s="102"/>
      <c r="G16" s="10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>
      <c r="A17" s="52">
        <f t="shared" si="0"/>
        <v>338</v>
      </c>
      <c r="B17" s="55">
        <v>9.2780000000000002E-11</v>
      </c>
      <c r="C17" s="55">
        <f t="shared" si="1"/>
        <v>4.6390000000000001E-11</v>
      </c>
      <c r="D17" s="103">
        <f t="shared" si="2"/>
        <v>2.9585798816568047E-3</v>
      </c>
      <c r="E17" s="74">
        <f t="shared" si="3"/>
        <v>-23.793937197164897</v>
      </c>
      <c r="F17" s="102"/>
      <c r="G17" s="10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>
      <c r="A18" s="3">
        <f t="shared" si="0"/>
        <v>358</v>
      </c>
      <c r="B18" s="43">
        <v>7.6959999999999998E-11</v>
      </c>
      <c r="C18" s="43">
        <f t="shared" si="1"/>
        <v>3.8479999999999999E-11</v>
      </c>
      <c r="D18" s="101">
        <f t="shared" si="2"/>
        <v>2.7932960893854749E-3</v>
      </c>
      <c r="E18" s="71">
        <f t="shared" si="3"/>
        <v>-23.980882490131041</v>
      </c>
      <c r="F18" s="102"/>
      <c r="G18" s="10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>
      <c r="A19" s="52">
        <f t="shared" si="0"/>
        <v>378</v>
      </c>
      <c r="B19" s="55">
        <v>6.3490000000000005E-11</v>
      </c>
      <c r="C19" s="55">
        <f t="shared" si="1"/>
        <v>3.1745000000000003E-11</v>
      </c>
      <c r="D19" s="103">
        <f t="shared" si="2"/>
        <v>2.6455026455026454E-3</v>
      </c>
      <c r="E19" s="74">
        <f t="shared" si="3"/>
        <v>-24.173285883306136</v>
      </c>
      <c r="F19" s="102"/>
      <c r="G19" s="10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>
      <c r="A20" s="3">
        <f t="shared" si="0"/>
        <v>398</v>
      </c>
      <c r="B20" s="43">
        <v>5.2180000000000001E-11</v>
      </c>
      <c r="C20" s="43">
        <f t="shared" si="1"/>
        <v>2.6090000000000001E-11</v>
      </c>
      <c r="D20" s="101">
        <f t="shared" si="2"/>
        <v>2.5125628140703518E-3</v>
      </c>
      <c r="E20" s="71">
        <f t="shared" si="3"/>
        <v>-24.36946901677991</v>
      </c>
      <c r="F20" s="102"/>
      <c r="G20" s="10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" thickBot="1">
      <c r="A21" s="75">
        <f t="shared" si="0"/>
        <v>418</v>
      </c>
      <c r="B21" s="78">
        <v>4.2799999999999997E-11</v>
      </c>
      <c r="C21" s="78">
        <f t="shared" si="1"/>
        <v>2.1399999999999998E-11</v>
      </c>
      <c r="D21" s="104">
        <f t="shared" si="2"/>
        <v>2.3923444976076554E-3</v>
      </c>
      <c r="E21" s="81">
        <f t="shared" si="3"/>
        <v>-24.567630193900744</v>
      </c>
      <c r="F21" s="57"/>
      <c r="G21" s="5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>
      <c r="A23" s="17" t="s">
        <v>144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>
      <c r="A24" s="17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09.2" thickBot="1">
      <c r="A26" s="17"/>
      <c r="B26" s="58" t="s">
        <v>0</v>
      </c>
      <c r="C26" s="105" t="s">
        <v>164</v>
      </c>
      <c r="D26" s="106" t="s">
        <v>165</v>
      </c>
      <c r="E26" s="105" t="s">
        <v>166</v>
      </c>
      <c r="F26" s="106" t="s">
        <v>167</v>
      </c>
      <c r="G26" s="62" t="s">
        <v>168</v>
      </c>
      <c r="H26" s="85" t="s">
        <v>169</v>
      </c>
      <c r="I26" s="84" t="s">
        <v>157</v>
      </c>
      <c r="J26" s="84" t="s">
        <v>158</v>
      </c>
      <c r="K26" s="17"/>
      <c r="L26" s="17"/>
      <c r="M26" s="17"/>
      <c r="N26" s="17"/>
      <c r="O26" s="17"/>
      <c r="P26" s="17"/>
      <c r="Q26" s="17"/>
      <c r="R26" s="17"/>
      <c r="S26" s="17"/>
    </row>
    <row r="27" spans="1:19">
      <c r="A27" s="17"/>
      <c r="B27" s="86">
        <v>278</v>
      </c>
      <c r="C27" s="107">
        <v>9.7080000000000002E-11</v>
      </c>
      <c r="D27" s="63">
        <f>C27/2</f>
        <v>4.8540000000000001E-11</v>
      </c>
      <c r="E27" s="108">
        <v>2.09E-10</v>
      </c>
      <c r="F27" s="107">
        <f>E27/2</f>
        <v>1.045E-10</v>
      </c>
      <c r="G27" s="109">
        <f>LN(D27)</f>
        <v>-23.748632915630093</v>
      </c>
      <c r="H27" s="109">
        <f>LN(F27)</f>
        <v>-22.981834044523684</v>
      </c>
      <c r="I27" s="110">
        <f>E14-G27</f>
        <v>0.46206636146767011</v>
      </c>
      <c r="J27" s="88">
        <f>H27-E14</f>
        <v>0.30473250963873966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>
      <c r="A28" s="17"/>
      <c r="B28" s="89">
        <f t="shared" ref="B28:B34" si="4">B27+20</f>
        <v>298</v>
      </c>
      <c r="C28" s="111">
        <v>7.8580000000000002E-11</v>
      </c>
      <c r="D28" s="69">
        <f t="shared" ref="D28:D34" si="5">C28/2</f>
        <v>3.9290000000000001E-11</v>
      </c>
      <c r="E28" s="51">
        <v>1.8729999999999999E-10</v>
      </c>
      <c r="F28" s="111">
        <f t="shared" ref="F28:F34" si="6">E28/2</f>
        <v>9.3649999999999995E-11</v>
      </c>
      <c r="G28" s="112">
        <f t="shared" ref="G28:G34" si="7">LN(D28)</f>
        <v>-23.960051082358181</v>
      </c>
      <c r="H28" s="112">
        <f t="shared" ref="H28:H34" si="8">LN(F28)</f>
        <v>-23.091456687038452</v>
      </c>
      <c r="I28" s="113">
        <f t="shared" ref="I28:I34" si="9">E15-G28</f>
        <v>0.51488963748750649</v>
      </c>
      <c r="J28" s="91">
        <f t="shared" ref="J28:J34" si="10">H28-E15</f>
        <v>0.35370475783222233</v>
      </c>
      <c r="K28" s="17"/>
      <c r="L28" s="17"/>
      <c r="M28" s="17"/>
      <c r="N28" s="17"/>
      <c r="O28" s="17"/>
      <c r="P28" s="17"/>
      <c r="Q28" s="17"/>
      <c r="R28" s="17"/>
      <c r="S28" s="17"/>
    </row>
    <row r="29" spans="1:19">
      <c r="A29" s="17"/>
      <c r="B29" s="86">
        <f t="shared" si="4"/>
        <v>318</v>
      </c>
      <c r="C29" s="114">
        <v>6.3140000000000001E-11</v>
      </c>
      <c r="D29" s="43">
        <f t="shared" si="5"/>
        <v>3.1570000000000001E-11</v>
      </c>
      <c r="E29" s="45">
        <v>1.656E-10</v>
      </c>
      <c r="F29" s="114">
        <f t="shared" si="6"/>
        <v>8.2800000000000001E-11</v>
      </c>
      <c r="G29" s="115">
        <f t="shared" si="7"/>
        <v>-24.178813813358648</v>
      </c>
      <c r="H29" s="115">
        <f t="shared" si="8"/>
        <v>-23.214593054537335</v>
      </c>
      <c r="I29" s="116">
        <f t="shared" si="9"/>
        <v>0.56417571818249002</v>
      </c>
      <c r="J29" s="93">
        <f t="shared" si="10"/>
        <v>0.40004504063882251</v>
      </c>
      <c r="K29" s="17"/>
      <c r="L29" s="17"/>
      <c r="M29" s="17"/>
      <c r="N29" s="17"/>
      <c r="O29" s="17"/>
      <c r="P29" s="17"/>
      <c r="Q29" s="17"/>
      <c r="R29" s="17"/>
      <c r="S29" s="17"/>
    </row>
    <row r="30" spans="1:19">
      <c r="A30" s="17"/>
      <c r="B30" s="86">
        <f t="shared" si="4"/>
        <v>338</v>
      </c>
      <c r="C30" s="114">
        <v>5.05E-11</v>
      </c>
      <c r="D30" s="43">
        <f t="shared" si="5"/>
        <v>2.525E-11</v>
      </c>
      <c r="E30" s="45">
        <v>1.447E-10</v>
      </c>
      <c r="F30" s="114">
        <f t="shared" si="6"/>
        <v>7.2350000000000001E-11</v>
      </c>
      <c r="G30" s="115">
        <f t="shared" si="7"/>
        <v>-24.402194960207179</v>
      </c>
      <c r="H30" s="115">
        <f t="shared" si="8"/>
        <v>-23.349505662851055</v>
      </c>
      <c r="I30" s="116">
        <f t="shared" si="9"/>
        <v>0.60825776304228185</v>
      </c>
      <c r="J30" s="93">
        <f t="shared" si="10"/>
        <v>0.44443153431384275</v>
      </c>
      <c r="K30" s="17"/>
      <c r="L30" s="17"/>
      <c r="M30" s="17"/>
      <c r="N30" s="17"/>
      <c r="O30" s="17"/>
      <c r="P30" s="17"/>
      <c r="Q30" s="17"/>
      <c r="R30" s="17"/>
      <c r="S30" s="17"/>
    </row>
    <row r="31" spans="1:19">
      <c r="A31" s="17"/>
      <c r="B31" s="86">
        <f t="shared" si="4"/>
        <v>358</v>
      </c>
      <c r="C31" s="114">
        <v>4.0299999999999999E-11</v>
      </c>
      <c r="D31" s="43">
        <f t="shared" si="5"/>
        <v>2.015E-11</v>
      </c>
      <c r="E31" s="45">
        <v>1.2510000000000001E-10</v>
      </c>
      <c r="F31" s="114">
        <f t="shared" si="6"/>
        <v>6.2550000000000006E-11</v>
      </c>
      <c r="G31" s="115">
        <f t="shared" si="7"/>
        <v>-24.627816827535856</v>
      </c>
      <c r="H31" s="115">
        <f t="shared" si="8"/>
        <v>-23.49505487901563</v>
      </c>
      <c r="I31" s="116">
        <f t="shared" si="9"/>
        <v>0.6469343374048151</v>
      </c>
      <c r="J31" s="93">
        <f t="shared" si="10"/>
        <v>0.48582761111541117</v>
      </c>
      <c r="K31" s="17"/>
      <c r="L31" s="17"/>
      <c r="M31" s="17"/>
      <c r="N31" s="17"/>
      <c r="O31" s="17"/>
      <c r="P31" s="17"/>
      <c r="Q31" s="17"/>
      <c r="R31" s="17"/>
      <c r="S31" s="17"/>
    </row>
    <row r="32" spans="1:19">
      <c r="A32" s="17"/>
      <c r="B32" s="86">
        <f t="shared" si="4"/>
        <v>378</v>
      </c>
      <c r="C32" s="114">
        <v>3.2139999999999998E-11</v>
      </c>
      <c r="D32" s="43">
        <f t="shared" si="5"/>
        <v>1.6069999999999999E-11</v>
      </c>
      <c r="E32" s="45">
        <v>1.072E-10</v>
      </c>
      <c r="F32" s="114">
        <f t="shared" si="6"/>
        <v>5.3600000000000001E-11</v>
      </c>
      <c r="G32" s="115">
        <f t="shared" si="7"/>
        <v>-24.854066936179127</v>
      </c>
      <c r="H32" s="115">
        <f t="shared" si="8"/>
        <v>-23.649472047851791</v>
      </c>
      <c r="I32" s="116">
        <f t="shared" si="9"/>
        <v>0.68078105287299095</v>
      </c>
      <c r="J32" s="93">
        <f t="shared" si="10"/>
        <v>0.52381383545434446</v>
      </c>
      <c r="K32" s="17"/>
      <c r="L32" s="17"/>
      <c r="M32" s="17"/>
      <c r="N32" s="17"/>
      <c r="O32" s="17"/>
      <c r="P32" s="17"/>
      <c r="Q32" s="17"/>
      <c r="R32" s="17"/>
      <c r="S32" s="17"/>
    </row>
    <row r="33" spans="1:19">
      <c r="A33" s="17"/>
      <c r="B33" s="86">
        <f t="shared" si="4"/>
        <v>398</v>
      </c>
      <c r="C33" s="114">
        <v>2.567E-11</v>
      </c>
      <c r="D33" s="43">
        <f t="shared" si="5"/>
        <v>1.2835E-11</v>
      </c>
      <c r="E33" s="45">
        <v>9.124E-11</v>
      </c>
      <c r="F33" s="114">
        <f t="shared" si="6"/>
        <v>4.562E-11</v>
      </c>
      <c r="G33" s="115">
        <f t="shared" si="7"/>
        <v>-25.078845301605444</v>
      </c>
      <c r="H33" s="115">
        <f t="shared" si="8"/>
        <v>-23.810674899072307</v>
      </c>
      <c r="I33" s="116">
        <f t="shared" si="9"/>
        <v>0.7093762848255345</v>
      </c>
      <c r="J33" s="93">
        <f t="shared" si="10"/>
        <v>0.55879411770760257</v>
      </c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thickBot="1">
      <c r="A34" s="17"/>
      <c r="B34" s="94">
        <f t="shared" si="4"/>
        <v>418</v>
      </c>
      <c r="C34" s="117">
        <v>2.0560000000000001E-11</v>
      </c>
      <c r="D34" s="82">
        <f t="shared" si="5"/>
        <v>1.0280000000000001E-11</v>
      </c>
      <c r="E34" s="118">
        <v>7.7179999999999999E-11</v>
      </c>
      <c r="F34" s="117">
        <f t="shared" si="6"/>
        <v>3.8589999999999999E-11</v>
      </c>
      <c r="G34" s="119">
        <f t="shared" si="7"/>
        <v>-25.300820855901531</v>
      </c>
      <c r="H34" s="119">
        <f t="shared" si="8"/>
        <v>-23.978027940379022</v>
      </c>
      <c r="I34" s="120">
        <f t="shared" si="9"/>
        <v>0.73319066200078709</v>
      </c>
      <c r="J34" s="96">
        <f t="shared" si="10"/>
        <v>0.58960225352172202</v>
      </c>
      <c r="K34" s="17"/>
      <c r="L34" s="17"/>
      <c r="M34" s="17"/>
      <c r="N34" s="17"/>
      <c r="O34" s="17"/>
      <c r="P34" s="17"/>
      <c r="Q34" s="17"/>
      <c r="R34" s="17"/>
      <c r="S34" s="17"/>
    </row>
    <row r="35" spans="1:19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zoomScale="80" zoomScaleNormal="80" workbookViewId="0">
      <selection activeCell="E18" sqref="E18"/>
    </sheetView>
  </sheetViews>
  <sheetFormatPr defaultRowHeight="14.4"/>
  <cols>
    <col min="1" max="1" width="46.21875" customWidth="1"/>
    <col min="2" max="2" width="19.5546875" customWidth="1"/>
    <col min="3" max="3" width="31.5546875" customWidth="1"/>
    <col min="4" max="4" width="34.77734375" customWidth="1"/>
    <col min="5" max="5" width="13.5546875" customWidth="1"/>
  </cols>
  <sheetData>
    <row r="1" spans="1:5" ht="23.4">
      <c r="A1" s="11" t="s">
        <v>14</v>
      </c>
      <c r="B1" s="17"/>
      <c r="C1" s="17"/>
    </row>
    <row r="2" spans="1:5">
      <c r="A2" s="17"/>
      <c r="B2" s="17"/>
      <c r="C2" s="17"/>
    </row>
    <row r="3" spans="1:5" ht="16.8">
      <c r="A3" s="20" t="s">
        <v>16</v>
      </c>
      <c r="B3" s="17"/>
      <c r="C3" s="17"/>
    </row>
    <row r="4" spans="1:5">
      <c r="A4" s="17"/>
      <c r="B4" s="17"/>
      <c r="C4" s="17"/>
    </row>
    <row r="5" spans="1:5">
      <c r="A5" s="20" t="s">
        <v>8</v>
      </c>
      <c r="B5" s="20"/>
      <c r="C5" s="20"/>
    </row>
    <row r="6" spans="1:5">
      <c r="A6" s="9" t="s">
        <v>170</v>
      </c>
      <c r="B6" s="20"/>
      <c r="C6" s="20"/>
    </row>
    <row r="7" spans="1:5" ht="15.6">
      <c r="A7" s="9" t="s">
        <v>171</v>
      </c>
      <c r="B7" s="10"/>
      <c r="C7" s="10"/>
    </row>
    <row r="8" spans="1:5">
      <c r="A8" s="9" t="s">
        <v>18</v>
      </c>
      <c r="B8" s="10"/>
      <c r="C8" s="10"/>
    </row>
    <row r="9" spans="1:5" ht="16.8">
      <c r="A9" s="10" t="s">
        <v>9</v>
      </c>
      <c r="B9" s="9"/>
      <c r="C9" s="9"/>
    </row>
    <row r="10" spans="1:5" ht="16.2">
      <c r="A10" s="9" t="s">
        <v>10</v>
      </c>
      <c r="B10" s="9"/>
      <c r="C10" s="9"/>
    </row>
    <row r="11" spans="1:5" s="1" customFormat="1" ht="15" thickBot="1">
      <c r="A11" s="17"/>
      <c r="B11" s="17"/>
      <c r="C11" s="17"/>
      <c r="D11" s="15"/>
      <c r="E11" s="16"/>
    </row>
    <row r="12" spans="1:5" ht="17.399999999999999" thickBot="1">
      <c r="A12" s="121" t="s">
        <v>11</v>
      </c>
      <c r="B12" s="122" t="s">
        <v>17</v>
      </c>
      <c r="C12" s="20"/>
      <c r="D12" s="13"/>
      <c r="E12" s="14"/>
    </row>
    <row r="13" spans="1:5" ht="16.8">
      <c r="A13" s="123" t="s">
        <v>172</v>
      </c>
      <c r="B13" s="124">
        <v>4.6000000000000001E-4</v>
      </c>
      <c r="C13" s="20"/>
      <c r="D13" s="13"/>
      <c r="E13" s="14"/>
    </row>
    <row r="14" spans="1:5" ht="16.8">
      <c r="A14" s="12" t="s">
        <v>173</v>
      </c>
      <c r="B14" s="43">
        <v>4.7699999999999999E-4</v>
      </c>
      <c r="C14" s="17"/>
      <c r="D14" s="13"/>
      <c r="E14" s="14"/>
    </row>
    <row r="15" spans="1:5" ht="16.8">
      <c r="A15" s="125" t="s">
        <v>174</v>
      </c>
      <c r="B15" s="55">
        <v>1.0399999999999999E-3</v>
      </c>
      <c r="C15" s="17"/>
      <c r="D15" s="13"/>
      <c r="E15" s="14"/>
    </row>
    <row r="16" spans="1:5" ht="17.399999999999999" thickBot="1">
      <c r="A16" s="126" t="s">
        <v>175</v>
      </c>
      <c r="B16" s="127">
        <v>1.08E-3</v>
      </c>
      <c r="C16" s="17"/>
      <c r="D16" s="13"/>
      <c r="E16" s="14"/>
    </row>
    <row r="17" spans="1:3">
      <c r="A17" s="17"/>
      <c r="B17" s="17"/>
      <c r="C17" s="17"/>
    </row>
    <row r="18" spans="1:3">
      <c r="A18" s="128"/>
      <c r="B18" s="17"/>
      <c r="C18" s="17"/>
    </row>
    <row r="19" spans="1:3">
      <c r="A19" s="128"/>
      <c r="B19" s="17"/>
      <c r="C19" s="17"/>
    </row>
    <row r="20" spans="1:3">
      <c r="A20" s="129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zoomScale="80" zoomScaleNormal="80" workbookViewId="0">
      <selection activeCell="E21" sqref="E21"/>
    </sheetView>
  </sheetViews>
  <sheetFormatPr defaultRowHeight="14.4"/>
  <cols>
    <col min="1" max="1" width="46.21875" customWidth="1"/>
    <col min="2" max="2" width="19.5546875" customWidth="1"/>
    <col min="3" max="3" width="31.5546875" customWidth="1"/>
    <col min="4" max="4" width="36.5546875" customWidth="1"/>
  </cols>
  <sheetData>
    <row r="1" spans="1:5" ht="23.4">
      <c r="A1" s="11" t="s">
        <v>14</v>
      </c>
      <c r="B1" s="17"/>
      <c r="C1" s="17"/>
    </row>
    <row r="2" spans="1:5">
      <c r="A2" s="17"/>
      <c r="B2" s="17"/>
      <c r="C2" s="17"/>
    </row>
    <row r="3" spans="1:5" ht="16.8">
      <c r="A3" s="20" t="s">
        <v>19</v>
      </c>
      <c r="B3" s="17"/>
      <c r="C3" s="17"/>
    </row>
    <row r="4" spans="1:5">
      <c r="A4" s="17"/>
      <c r="B4" s="17"/>
      <c r="C4" s="17"/>
    </row>
    <row r="5" spans="1:5">
      <c r="A5" s="20" t="s">
        <v>8</v>
      </c>
      <c r="B5" s="20"/>
      <c r="C5" s="20"/>
    </row>
    <row r="6" spans="1:5">
      <c r="A6" s="9" t="s">
        <v>170</v>
      </c>
      <c r="B6" s="20"/>
      <c r="C6" s="20"/>
    </row>
    <row r="7" spans="1:5" ht="15.6">
      <c r="A7" s="9" t="s">
        <v>176</v>
      </c>
      <c r="B7" s="10"/>
      <c r="C7" s="10"/>
    </row>
    <row r="8" spans="1:5">
      <c r="A8" s="9" t="s">
        <v>18</v>
      </c>
      <c r="B8" s="10"/>
      <c r="C8" s="10"/>
    </row>
    <row r="9" spans="1:5" ht="16.8">
      <c r="A9" s="10" t="s">
        <v>9</v>
      </c>
      <c r="B9" s="9"/>
      <c r="C9" s="9"/>
    </row>
    <row r="10" spans="1:5" ht="16.2">
      <c r="A10" s="9" t="s">
        <v>10</v>
      </c>
      <c r="B10" s="9"/>
      <c r="C10" s="9"/>
    </row>
    <row r="11" spans="1:5" ht="15" thickBot="1">
      <c r="A11" s="17"/>
      <c r="B11" s="17"/>
      <c r="C11" s="17"/>
      <c r="D11" s="15"/>
      <c r="E11" s="16"/>
    </row>
    <row r="12" spans="1:5" ht="17.399999999999999" thickBot="1">
      <c r="A12" s="2" t="s">
        <v>11</v>
      </c>
      <c r="B12" s="6" t="s">
        <v>20</v>
      </c>
      <c r="C12" s="20"/>
      <c r="D12" s="13"/>
      <c r="E12" s="14"/>
    </row>
    <row r="13" spans="1:5" ht="16.8">
      <c r="A13" s="125" t="s">
        <v>177</v>
      </c>
      <c r="B13" s="55">
        <v>1.15E-3</v>
      </c>
      <c r="C13" s="20"/>
      <c r="D13" s="13"/>
      <c r="E13" s="14"/>
    </row>
    <row r="14" spans="1:5" ht="16.8">
      <c r="A14" s="12" t="s">
        <v>178</v>
      </c>
      <c r="B14" s="43">
        <v>1.4599999999999999E-3</v>
      </c>
      <c r="C14" s="17"/>
      <c r="D14" s="13"/>
      <c r="E14" s="14"/>
    </row>
    <row r="15" spans="1:5" ht="16.8">
      <c r="A15" s="125" t="s">
        <v>179</v>
      </c>
      <c r="B15" s="55">
        <v>1.91E-3</v>
      </c>
      <c r="C15" s="17"/>
      <c r="D15" s="13"/>
      <c r="E15" s="14"/>
    </row>
    <row r="16" spans="1:5" ht="17.399999999999999" thickBot="1">
      <c r="A16" s="126" t="s">
        <v>180</v>
      </c>
      <c r="B16" s="127">
        <v>2.4299999999999999E-3</v>
      </c>
      <c r="C16" s="17"/>
      <c r="D16" s="13"/>
      <c r="E16" s="14"/>
    </row>
    <row r="17" spans="1:3">
      <c r="A17" s="17"/>
      <c r="B17" s="17"/>
      <c r="C17" s="17"/>
    </row>
    <row r="18" spans="1:3">
      <c r="A18" s="129"/>
      <c r="B18" s="17"/>
      <c r="C18" s="17"/>
    </row>
    <row r="19" spans="1:3">
      <c r="A19" s="129"/>
      <c r="B19" s="17"/>
      <c r="C19" s="17"/>
    </row>
    <row r="20" spans="1:3">
      <c r="A20" s="129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zoomScale="80" zoomScaleNormal="80" workbookViewId="0">
      <selection activeCell="E26" sqref="E26"/>
    </sheetView>
  </sheetViews>
  <sheetFormatPr defaultRowHeight="14.4"/>
  <cols>
    <col min="1" max="1" width="45.77734375" customWidth="1"/>
    <col min="2" max="2" width="19.5546875" customWidth="1"/>
    <col min="3" max="3" width="31.5546875" customWidth="1"/>
  </cols>
  <sheetData>
    <row r="1" spans="1:5" ht="23.4">
      <c r="A1" s="11" t="s">
        <v>21</v>
      </c>
      <c r="B1" s="17"/>
    </row>
    <row r="2" spans="1:5">
      <c r="A2" s="17"/>
      <c r="B2" s="17"/>
    </row>
    <row r="3" spans="1:5" ht="16.8">
      <c r="A3" s="20" t="s">
        <v>22</v>
      </c>
      <c r="B3" s="17"/>
    </row>
    <row r="4" spans="1:5">
      <c r="A4" s="17"/>
      <c r="B4" s="17"/>
    </row>
    <row r="5" spans="1:5">
      <c r="A5" s="20" t="s">
        <v>8</v>
      </c>
      <c r="B5" s="20"/>
      <c r="C5" s="1"/>
    </row>
    <row r="6" spans="1:5">
      <c r="A6" s="9" t="s">
        <v>170</v>
      </c>
      <c r="B6" s="20"/>
      <c r="C6" s="10"/>
    </row>
    <row r="7" spans="1:5" ht="15.6">
      <c r="A7" s="9" t="s">
        <v>176</v>
      </c>
      <c r="B7" s="10"/>
      <c r="C7" s="10"/>
    </row>
    <row r="8" spans="1:5">
      <c r="A8" s="9" t="s">
        <v>18</v>
      </c>
      <c r="B8" s="10"/>
      <c r="C8" s="9"/>
    </row>
    <row r="9" spans="1:5" ht="16.8">
      <c r="A9" s="10" t="s">
        <v>9</v>
      </c>
      <c r="B9" s="9"/>
      <c r="C9" s="9"/>
    </row>
    <row r="10" spans="1:5" ht="16.2">
      <c r="A10" s="9" t="s">
        <v>10</v>
      </c>
      <c r="B10" s="9"/>
    </row>
    <row r="11" spans="1:5" ht="15" thickBot="1">
      <c r="A11" s="17"/>
      <c r="B11" s="17"/>
      <c r="C11" s="1"/>
      <c r="D11" s="15"/>
      <c r="E11" s="16"/>
    </row>
    <row r="12" spans="1:5" ht="17.399999999999999" thickBot="1">
      <c r="A12" s="2" t="s">
        <v>11</v>
      </c>
      <c r="B12" s="6" t="s">
        <v>181</v>
      </c>
      <c r="D12" s="13"/>
      <c r="E12" s="14"/>
    </row>
    <row r="13" spans="1:5" ht="16.8">
      <c r="A13" s="125" t="s">
        <v>182</v>
      </c>
      <c r="B13" s="55">
        <v>1.8000000000000001E-4</v>
      </c>
      <c r="D13" s="13"/>
      <c r="E13" s="14"/>
    </row>
    <row r="14" spans="1:5" ht="16.8">
      <c r="A14" s="12" t="s">
        <v>183</v>
      </c>
      <c r="B14" s="43">
        <v>2.9000000000000001E-2</v>
      </c>
      <c r="D14" s="13"/>
      <c r="E14" s="14"/>
    </row>
    <row r="15" spans="1:5" ht="16.8">
      <c r="A15" s="125" t="s">
        <v>184</v>
      </c>
      <c r="B15" s="55">
        <v>1.3600000000000001E-3</v>
      </c>
    </row>
    <row r="16" spans="1:5" ht="17.399999999999999" thickBot="1">
      <c r="A16" s="126" t="s">
        <v>185</v>
      </c>
      <c r="B16" s="127">
        <v>0.17299999999999999</v>
      </c>
    </row>
    <row r="17" spans="1:2">
      <c r="A17" s="17"/>
      <c r="B17" s="17"/>
    </row>
    <row r="18" spans="1:2">
      <c r="A18" s="129"/>
      <c r="B18" s="17"/>
    </row>
    <row r="19" spans="1:2">
      <c r="A19" s="129"/>
      <c r="B19" s="17"/>
    </row>
    <row r="20" spans="1:2">
      <c r="A20" s="129"/>
      <c r="B20" s="17"/>
    </row>
    <row r="21" spans="1:2">
      <c r="A21" s="17"/>
      <c r="B21" s="17"/>
    </row>
    <row r="22" spans="1:2">
      <c r="A22" s="17"/>
      <c r="B22" s="17"/>
    </row>
    <row r="23" spans="1:2">
      <c r="A23" s="17"/>
      <c r="B23" s="1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"/>
  <sheetViews>
    <sheetView zoomScale="80" zoomScaleNormal="80" workbookViewId="0">
      <selection activeCell="H22" sqref="H22"/>
    </sheetView>
  </sheetViews>
  <sheetFormatPr defaultRowHeight="14.4"/>
  <cols>
    <col min="1" max="1" width="45.77734375" customWidth="1"/>
    <col min="2" max="2" width="19.5546875" customWidth="1"/>
    <col min="3" max="3" width="31.5546875" customWidth="1"/>
  </cols>
  <sheetData>
    <row r="1" spans="1:5" ht="23.4">
      <c r="A1" s="11" t="s">
        <v>21</v>
      </c>
      <c r="B1" s="17"/>
      <c r="C1" s="17"/>
    </row>
    <row r="2" spans="1:5">
      <c r="A2" s="17"/>
      <c r="B2" s="17"/>
      <c r="C2" s="17"/>
    </row>
    <row r="3" spans="1:5" ht="16.8">
      <c r="A3" s="20" t="s">
        <v>23</v>
      </c>
      <c r="B3" s="17"/>
      <c r="C3" s="17"/>
    </row>
    <row r="4" spans="1:5">
      <c r="A4" s="17"/>
      <c r="B4" s="17"/>
      <c r="C4" s="17"/>
    </row>
    <row r="5" spans="1:5">
      <c r="A5" s="20" t="s">
        <v>8</v>
      </c>
      <c r="B5" s="20"/>
      <c r="C5" s="20"/>
    </row>
    <row r="6" spans="1:5">
      <c r="A6" s="9" t="s">
        <v>170</v>
      </c>
      <c r="B6" s="20"/>
      <c r="C6" s="20"/>
    </row>
    <row r="7" spans="1:5" ht="15.6">
      <c r="A7" s="9" t="s">
        <v>176</v>
      </c>
      <c r="B7" s="10"/>
      <c r="C7" s="10"/>
    </row>
    <row r="8" spans="1:5">
      <c r="A8" s="9" t="s">
        <v>18</v>
      </c>
      <c r="B8" s="10"/>
      <c r="C8" s="10"/>
    </row>
    <row r="9" spans="1:5" ht="16.8">
      <c r="A9" s="10" t="s">
        <v>9</v>
      </c>
      <c r="B9" s="9"/>
      <c r="C9" s="9"/>
    </row>
    <row r="10" spans="1:5" ht="16.2">
      <c r="A10" s="9" t="s">
        <v>10</v>
      </c>
      <c r="B10" s="9"/>
      <c r="C10" s="9"/>
    </row>
    <row r="11" spans="1:5" ht="15" thickBot="1">
      <c r="A11" s="17"/>
      <c r="B11" s="17"/>
      <c r="C11" s="17"/>
      <c r="D11" s="15"/>
      <c r="E11" s="16"/>
    </row>
    <row r="12" spans="1:5" ht="17.399999999999999" thickBot="1">
      <c r="A12" s="2" t="s">
        <v>11</v>
      </c>
      <c r="B12" s="6" t="s">
        <v>186</v>
      </c>
      <c r="C12" s="20"/>
      <c r="D12" s="13"/>
      <c r="E12" s="14"/>
    </row>
    <row r="13" spans="1:5" ht="16.8">
      <c r="A13" s="125" t="s">
        <v>187</v>
      </c>
      <c r="B13" s="55">
        <v>1.1800000000000001E-3</v>
      </c>
      <c r="C13" s="20"/>
      <c r="D13" s="13"/>
      <c r="E13" s="14"/>
    </row>
    <row r="14" spans="1:5" ht="16.8">
      <c r="A14" s="12" t="s">
        <v>188</v>
      </c>
      <c r="B14" s="43">
        <v>0.106</v>
      </c>
      <c r="C14" s="17"/>
      <c r="D14" s="13"/>
      <c r="E14" s="14"/>
    </row>
    <row r="15" spans="1:5" ht="16.8">
      <c r="A15" s="125" t="s">
        <v>189</v>
      </c>
      <c r="B15" s="55">
        <v>2.31E-3</v>
      </c>
      <c r="C15" s="17"/>
    </row>
    <row r="16" spans="1:5" ht="17.399999999999999" thickBot="1">
      <c r="A16" s="126" t="s">
        <v>190</v>
      </c>
      <c r="B16" s="127">
        <v>0.18</v>
      </c>
      <c r="C16" s="17"/>
    </row>
    <row r="17" spans="1:3">
      <c r="A17" s="17"/>
      <c r="B17" s="17"/>
      <c r="C17" s="17"/>
    </row>
    <row r="18" spans="1:3">
      <c r="A18" s="129"/>
      <c r="B18" s="17"/>
      <c r="C18" s="17"/>
    </row>
    <row r="19" spans="1:3">
      <c r="A19" s="129"/>
      <c r="B19" s="17"/>
      <c r="C19" s="17"/>
    </row>
    <row r="20" spans="1:3">
      <c r="A20" s="17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PES Isoprene+OH</vt:lpstr>
      <vt:lpstr>PES IsopOOH+OH</vt:lpstr>
      <vt:lpstr>1,5-H shift Barriers</vt:lpstr>
      <vt:lpstr>Isoprene+OH k calcs</vt:lpstr>
      <vt:lpstr>b-(1,2)-HO-Isop-OOH+OH k calcs</vt:lpstr>
      <vt:lpstr>1,5-H shift (1,2)-HO-Isop-OO</vt:lpstr>
      <vt:lpstr>1,5-H shift (4,3)-HO-Isop-OO</vt:lpstr>
      <vt:lpstr>1,5-H shift 3-IsopO4H3-OO</vt:lpstr>
      <vt:lpstr>1,5-H shift 2-IsopO4H3-OO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Piletic, Ivan</dc:creator>
  <cp:lastModifiedBy>Piletic, Ivan</cp:lastModifiedBy>
  <dcterms:created xsi:type="dcterms:W3CDTF">2018-07-02T20:44:34Z</dcterms:created>
  <dcterms:modified xsi:type="dcterms:W3CDTF">2019-02-08T18:27:44Z</dcterms:modified>
</cp:coreProperties>
</file>