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M:\CMAPS\"/>
    </mc:Choice>
  </mc:AlternateContent>
  <bookViews>
    <workbookView xWindow="0" yWindow="0" windowWidth="19200" windowHeight="11370" firstSheet="8" activeTab="9"/>
  </bookViews>
  <sheets>
    <sheet name="Figure 1" sheetId="12" r:id="rId1"/>
    <sheet name="Figure 2" sheetId="3" r:id="rId2"/>
    <sheet name="Figure 3" sheetId="2" r:id="rId3"/>
    <sheet name="Figure 4" sheetId="4" r:id="rId4"/>
    <sheet name="Table 1 PM at CLM" sheetId="9" r:id="rId5"/>
    <sheet name="Table 1 PM at GTC" sheetId="10" r:id="rId6"/>
    <sheet name="Table 1 Chemistry" sheetId="5" r:id="rId7"/>
    <sheet name="Table 2 Biochemistry" sheetId="6" r:id="rId8"/>
    <sheet name="Table 3 Histopath raw data" sheetId="7" r:id="rId9"/>
    <sheet name="Table 3 stats and summary" sheetId="1" r:id="rId10"/>
  </sheets>
  <definedNames>
    <definedName name="_ENREF_22" localSheetId="0">'Figure 1'!$A$19</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 i="1" l="1"/>
  <c r="L49" i="5" l="1"/>
  <c r="N69" i="9" l="1"/>
  <c r="L155" i="10"/>
  <c r="G155" i="10"/>
  <c r="H155" i="10" s="1"/>
  <c r="I155" i="10" s="1"/>
  <c r="L154" i="10"/>
  <c r="L153" i="10"/>
  <c r="L152" i="10"/>
  <c r="G152" i="10"/>
  <c r="H152" i="10" s="1"/>
  <c r="I152" i="10" s="1"/>
  <c r="L151" i="10"/>
  <c r="L150" i="10"/>
  <c r="L149" i="10"/>
  <c r="M149" i="10" s="1"/>
  <c r="N149" i="10" s="1"/>
  <c r="G149" i="10"/>
  <c r="H149" i="10" s="1"/>
  <c r="I149" i="10" s="1"/>
  <c r="L148" i="10"/>
  <c r="L147" i="10"/>
  <c r="L146" i="10"/>
  <c r="G146" i="10"/>
  <c r="H146" i="10" s="1"/>
  <c r="L145" i="10"/>
  <c r="L144" i="10"/>
  <c r="L143" i="10"/>
  <c r="G143" i="10"/>
  <c r="H143" i="10" s="1"/>
  <c r="I143" i="10" s="1"/>
  <c r="L142" i="10"/>
  <c r="L141" i="10"/>
  <c r="L140" i="10"/>
  <c r="G140" i="10"/>
  <c r="H140" i="10" s="1"/>
  <c r="I140" i="10" s="1"/>
  <c r="I138" i="10" s="1"/>
  <c r="L139" i="10"/>
  <c r="L138" i="10"/>
  <c r="M138" i="10" s="1"/>
  <c r="N138" i="10" s="1"/>
  <c r="M137" i="10"/>
  <c r="N137" i="10" s="1"/>
  <c r="L137" i="10"/>
  <c r="G137" i="10"/>
  <c r="H137" i="10" s="1"/>
  <c r="I137" i="10" s="1"/>
  <c r="I135" i="10" s="1"/>
  <c r="L136" i="10"/>
  <c r="L135" i="10"/>
  <c r="M135" i="10" s="1"/>
  <c r="N135" i="10" s="1"/>
  <c r="L134" i="10"/>
  <c r="G134" i="10"/>
  <c r="H134" i="10" s="1"/>
  <c r="I134" i="10" s="1"/>
  <c r="I132" i="10" s="1"/>
  <c r="L133" i="10"/>
  <c r="I133" i="10"/>
  <c r="L132" i="10"/>
  <c r="M132" i="10" s="1"/>
  <c r="N132" i="10" s="1"/>
  <c r="L131" i="10"/>
  <c r="M131" i="10" s="1"/>
  <c r="N131" i="10" s="1"/>
  <c r="G131" i="10"/>
  <c r="H131" i="10" s="1"/>
  <c r="I131" i="10" s="1"/>
  <c r="I129" i="10" s="1"/>
  <c r="L130" i="10"/>
  <c r="L129" i="10"/>
  <c r="M129" i="10" s="1"/>
  <c r="N129" i="10" s="1"/>
  <c r="L128" i="10"/>
  <c r="M128" i="10" s="1"/>
  <c r="N128" i="10" s="1"/>
  <c r="G128" i="10"/>
  <c r="H128" i="10" s="1"/>
  <c r="I128" i="10" s="1"/>
  <c r="I126" i="10" s="1"/>
  <c r="L127" i="10"/>
  <c r="I127" i="10"/>
  <c r="M126" i="10"/>
  <c r="N126" i="10" s="1"/>
  <c r="L126" i="10"/>
  <c r="L125" i="10"/>
  <c r="M125" i="10" s="1"/>
  <c r="N125" i="10" s="1"/>
  <c r="G125" i="10"/>
  <c r="H125" i="10" s="1"/>
  <c r="I125" i="10" s="1"/>
  <c r="I123" i="10" s="1"/>
  <c r="L124" i="10"/>
  <c r="L123" i="10"/>
  <c r="L122" i="10"/>
  <c r="G122" i="10"/>
  <c r="H122" i="10" s="1"/>
  <c r="I122" i="10" s="1"/>
  <c r="I120" i="10" s="1"/>
  <c r="L121" i="10"/>
  <c r="L120" i="10"/>
  <c r="M120" i="10" s="1"/>
  <c r="N120" i="10" s="1"/>
  <c r="L117" i="10"/>
  <c r="G117" i="10"/>
  <c r="H117" i="10" s="1"/>
  <c r="I117" i="10" s="1"/>
  <c r="I116" i="10" s="1"/>
  <c r="L116" i="10"/>
  <c r="M116" i="10" s="1"/>
  <c r="N116" i="10" s="1"/>
  <c r="L115" i="10"/>
  <c r="L114" i="10"/>
  <c r="G114" i="10"/>
  <c r="H114" i="10" s="1"/>
  <c r="I114" i="10" s="1"/>
  <c r="L113" i="10"/>
  <c r="L112" i="10"/>
  <c r="L111" i="10"/>
  <c r="H111" i="10"/>
  <c r="I111" i="10" s="1"/>
  <c r="I110" i="10" s="1"/>
  <c r="M110" i="10" s="1"/>
  <c r="N110" i="10" s="1"/>
  <c r="G111" i="10"/>
  <c r="L110" i="10"/>
  <c r="L109" i="10"/>
  <c r="I109" i="10"/>
  <c r="M109" i="10" s="1"/>
  <c r="N109" i="10" s="1"/>
  <c r="L108" i="10"/>
  <c r="G108" i="10"/>
  <c r="H108" i="10" s="1"/>
  <c r="I108" i="10" s="1"/>
  <c r="L107" i="10"/>
  <c r="L106" i="10"/>
  <c r="L105" i="10"/>
  <c r="H105" i="10"/>
  <c r="I105" i="10" s="1"/>
  <c r="G105" i="10"/>
  <c r="L104" i="10"/>
  <c r="L103" i="10"/>
  <c r="L102" i="10"/>
  <c r="G102" i="10"/>
  <c r="H102" i="10" s="1"/>
  <c r="I102" i="10" s="1"/>
  <c r="L101" i="10"/>
  <c r="L100" i="10"/>
  <c r="L97" i="10"/>
  <c r="G97" i="10"/>
  <c r="H97" i="10" s="1"/>
  <c r="I97" i="10" s="1"/>
  <c r="L96" i="10"/>
  <c r="L95" i="10"/>
  <c r="L94" i="10"/>
  <c r="G94" i="10"/>
  <c r="H94" i="10" s="1"/>
  <c r="I94" i="10" s="1"/>
  <c r="I93" i="10" s="1"/>
  <c r="M93" i="10" s="1"/>
  <c r="N93" i="10" s="1"/>
  <c r="L93" i="10"/>
  <c r="L92" i="10"/>
  <c r="L91" i="10"/>
  <c r="G91" i="10"/>
  <c r="H91" i="10" s="1"/>
  <c r="I91" i="10" s="1"/>
  <c r="I90" i="10" s="1"/>
  <c r="M90" i="10" s="1"/>
  <c r="N90" i="10" s="1"/>
  <c r="L90" i="10"/>
  <c r="L89" i="10"/>
  <c r="L88" i="10"/>
  <c r="G88" i="10"/>
  <c r="H88" i="10" s="1"/>
  <c r="I88" i="10" s="1"/>
  <c r="L87" i="10"/>
  <c r="L86" i="10"/>
  <c r="L85" i="10"/>
  <c r="H85" i="10"/>
  <c r="I85" i="10" s="1"/>
  <c r="G85" i="10"/>
  <c r="L84" i="10"/>
  <c r="L83" i="10"/>
  <c r="L82" i="10"/>
  <c r="H82" i="10"/>
  <c r="I82" i="10" s="1"/>
  <c r="I81" i="10" s="1"/>
  <c r="M81" i="10" s="1"/>
  <c r="N81" i="10" s="1"/>
  <c r="G82" i="10"/>
  <c r="L81" i="10"/>
  <c r="L80" i="10"/>
  <c r="L79" i="10"/>
  <c r="G79" i="10"/>
  <c r="H79" i="10" s="1"/>
  <c r="I79" i="10" s="1"/>
  <c r="I78" i="10" s="1"/>
  <c r="M78" i="10" s="1"/>
  <c r="N78" i="10" s="1"/>
  <c r="L78" i="10"/>
  <c r="L77" i="10"/>
  <c r="L74" i="10"/>
  <c r="M74" i="10" s="1"/>
  <c r="N74" i="10" s="1"/>
  <c r="G74" i="10"/>
  <c r="H74" i="10" s="1"/>
  <c r="I74" i="10" s="1"/>
  <c r="L73" i="10"/>
  <c r="L72" i="10"/>
  <c r="L71" i="10"/>
  <c r="M71" i="10" s="1"/>
  <c r="N71" i="10" s="1"/>
  <c r="G71" i="10"/>
  <c r="H71" i="10" s="1"/>
  <c r="I71" i="10" s="1"/>
  <c r="L70" i="10"/>
  <c r="L69" i="10"/>
  <c r="L68" i="10"/>
  <c r="G68" i="10"/>
  <c r="H68" i="10" s="1"/>
  <c r="I68" i="10" s="1"/>
  <c r="L67" i="10"/>
  <c r="L66" i="10"/>
  <c r="M65" i="10"/>
  <c r="N65" i="10" s="1"/>
  <c r="L65" i="10"/>
  <c r="G65" i="10"/>
  <c r="H65" i="10" s="1"/>
  <c r="I65" i="10" s="1"/>
  <c r="L64" i="10"/>
  <c r="I64" i="10"/>
  <c r="M64" i="10" s="1"/>
  <c r="N64" i="10" s="1"/>
  <c r="L63" i="10"/>
  <c r="I63" i="10"/>
  <c r="L59" i="10"/>
  <c r="G59" i="10"/>
  <c r="H59" i="10" s="1"/>
  <c r="I59" i="10" s="1"/>
  <c r="L58" i="10"/>
  <c r="L57" i="10"/>
  <c r="L56" i="10"/>
  <c r="G56" i="10"/>
  <c r="H56" i="10" s="1"/>
  <c r="I56" i="10" s="1"/>
  <c r="L55" i="10"/>
  <c r="L54" i="10"/>
  <c r="L53" i="10"/>
  <c r="G53" i="10"/>
  <c r="H53" i="10" s="1"/>
  <c r="I53" i="10" s="1"/>
  <c r="I51" i="10" s="1"/>
  <c r="M51" i="10" s="1"/>
  <c r="N51" i="10" s="1"/>
  <c r="L52" i="10"/>
  <c r="L51" i="10"/>
  <c r="L50" i="10"/>
  <c r="G50" i="10"/>
  <c r="H50" i="10" s="1"/>
  <c r="I50" i="10" s="1"/>
  <c r="L49" i="10"/>
  <c r="L48" i="10"/>
  <c r="L47" i="10"/>
  <c r="G47" i="10"/>
  <c r="H47" i="10" s="1"/>
  <c r="I47" i="10" s="1"/>
  <c r="L46" i="10"/>
  <c r="L45" i="10"/>
  <c r="L44" i="10"/>
  <c r="M44" i="10" s="1"/>
  <c r="N44" i="10" s="1"/>
  <c r="G44" i="10"/>
  <c r="H44" i="10" s="1"/>
  <c r="I44" i="10" s="1"/>
  <c r="I43" i="10" s="1"/>
  <c r="M43" i="10" s="1"/>
  <c r="N43" i="10" s="1"/>
  <c r="L43" i="10"/>
  <c r="L42" i="10"/>
  <c r="I42" i="10"/>
  <c r="M42" i="10" s="1"/>
  <c r="N42" i="10" s="1"/>
  <c r="L41" i="10"/>
  <c r="G41" i="10"/>
  <c r="H41" i="10" s="1"/>
  <c r="I41" i="10" s="1"/>
  <c r="L40" i="10"/>
  <c r="L39" i="10"/>
  <c r="L38" i="10"/>
  <c r="G38" i="10"/>
  <c r="H38" i="10" s="1"/>
  <c r="I38" i="10" s="1"/>
  <c r="L37" i="10"/>
  <c r="L36" i="10"/>
  <c r="L35" i="10"/>
  <c r="G35" i="10"/>
  <c r="H35" i="10" s="1"/>
  <c r="I35" i="10" s="1"/>
  <c r="L34" i="10"/>
  <c r="L33" i="10"/>
  <c r="L30" i="10"/>
  <c r="G30" i="10"/>
  <c r="H30" i="10" s="1"/>
  <c r="I30" i="10" s="1"/>
  <c r="L29" i="10"/>
  <c r="L28" i="10"/>
  <c r="L27" i="10"/>
  <c r="G27" i="10"/>
  <c r="H27" i="10" s="1"/>
  <c r="I27" i="10" s="1"/>
  <c r="L26" i="10"/>
  <c r="L25" i="10"/>
  <c r="L24" i="10"/>
  <c r="G24" i="10"/>
  <c r="H24" i="10" s="1"/>
  <c r="I24" i="10" s="1"/>
  <c r="L23" i="10"/>
  <c r="L22" i="10"/>
  <c r="L21" i="10"/>
  <c r="G21" i="10"/>
  <c r="H21" i="10" s="1"/>
  <c r="I21" i="10" s="1"/>
  <c r="L20" i="10"/>
  <c r="L19" i="10"/>
  <c r="L18" i="10"/>
  <c r="G18" i="10"/>
  <c r="H18" i="10" s="1"/>
  <c r="I18" i="10" s="1"/>
  <c r="L17" i="10"/>
  <c r="L16" i="10"/>
  <c r="L157" i="9"/>
  <c r="M157" i="9" s="1"/>
  <c r="N157" i="9" s="1"/>
  <c r="G157" i="9"/>
  <c r="H157" i="9" s="1"/>
  <c r="I157" i="9" s="1"/>
  <c r="L156" i="9"/>
  <c r="L155" i="9"/>
  <c r="L154" i="9"/>
  <c r="G154" i="9"/>
  <c r="H154" i="9" s="1"/>
  <c r="I154" i="9" s="1"/>
  <c r="L153" i="9"/>
  <c r="L152" i="9"/>
  <c r="L149" i="9"/>
  <c r="M149" i="9" s="1"/>
  <c r="N149" i="9" s="1"/>
  <c r="I149" i="9"/>
  <c r="I148" i="9" s="1"/>
  <c r="M148" i="9" s="1"/>
  <c r="N148" i="9" s="1"/>
  <c r="H149" i="9"/>
  <c r="G149" i="9"/>
  <c r="L148" i="9"/>
  <c r="L147" i="9"/>
  <c r="L146" i="9"/>
  <c r="G146" i="9"/>
  <c r="H146" i="9" s="1"/>
  <c r="I146" i="9" s="1"/>
  <c r="L145" i="9"/>
  <c r="L144" i="9"/>
  <c r="L143" i="9"/>
  <c r="M143" i="9" s="1"/>
  <c r="N143" i="9" s="1"/>
  <c r="I143" i="9"/>
  <c r="I142" i="9" s="1"/>
  <c r="M142" i="9" s="1"/>
  <c r="N142" i="9" s="1"/>
  <c r="H143" i="9"/>
  <c r="G143" i="9"/>
  <c r="L142" i="9"/>
  <c r="L141" i="9"/>
  <c r="L140" i="9"/>
  <c r="G140" i="9"/>
  <c r="H140" i="9" s="1"/>
  <c r="I140" i="9" s="1"/>
  <c r="L139" i="9"/>
  <c r="L138" i="9"/>
  <c r="L137" i="9"/>
  <c r="M137" i="9" s="1"/>
  <c r="N137" i="9" s="1"/>
  <c r="I137" i="9"/>
  <c r="I136" i="9" s="1"/>
  <c r="M136" i="9" s="1"/>
  <c r="N136" i="9" s="1"/>
  <c r="H137" i="9"/>
  <c r="G137" i="9"/>
  <c r="L136" i="9"/>
  <c r="L135" i="9"/>
  <c r="L134" i="9"/>
  <c r="G134" i="9"/>
  <c r="H134" i="9" s="1"/>
  <c r="I134" i="9" s="1"/>
  <c r="L133" i="9"/>
  <c r="L132" i="9"/>
  <c r="L131" i="9"/>
  <c r="M131" i="9" s="1"/>
  <c r="N131" i="9" s="1"/>
  <c r="I131" i="9"/>
  <c r="I130" i="9" s="1"/>
  <c r="M130" i="9" s="1"/>
  <c r="N130" i="9" s="1"/>
  <c r="H131" i="9"/>
  <c r="G131" i="9"/>
  <c r="L130" i="9"/>
  <c r="L129" i="9"/>
  <c r="L128" i="9"/>
  <c r="G128" i="9"/>
  <c r="H128" i="9" s="1"/>
  <c r="I128" i="9" s="1"/>
  <c r="L127" i="9"/>
  <c r="L126" i="9"/>
  <c r="L125" i="9"/>
  <c r="M125" i="9" s="1"/>
  <c r="N125" i="9" s="1"/>
  <c r="I125" i="9"/>
  <c r="I124" i="9" s="1"/>
  <c r="M124" i="9" s="1"/>
  <c r="N124" i="9" s="1"/>
  <c r="H125" i="9"/>
  <c r="G125" i="9"/>
  <c r="L124" i="9"/>
  <c r="L123" i="9"/>
  <c r="L122" i="9"/>
  <c r="G122" i="9"/>
  <c r="H122" i="9" s="1"/>
  <c r="I122" i="9" s="1"/>
  <c r="L121" i="9"/>
  <c r="L120" i="9"/>
  <c r="L119" i="9"/>
  <c r="M119" i="9" s="1"/>
  <c r="N119" i="9" s="1"/>
  <c r="I119" i="9"/>
  <c r="I118" i="9" s="1"/>
  <c r="M118" i="9" s="1"/>
  <c r="N118" i="9" s="1"/>
  <c r="H119" i="9"/>
  <c r="G119" i="9"/>
  <c r="L118" i="9"/>
  <c r="L117" i="9"/>
  <c r="L116" i="9"/>
  <c r="G116" i="9"/>
  <c r="H116" i="9" s="1"/>
  <c r="I116" i="9" s="1"/>
  <c r="L115" i="9"/>
  <c r="L114" i="9"/>
  <c r="L111" i="9"/>
  <c r="G111" i="9"/>
  <c r="H111" i="9" s="1"/>
  <c r="I111" i="9" s="1"/>
  <c r="L110" i="9"/>
  <c r="L109" i="9"/>
  <c r="L108" i="9"/>
  <c r="M108" i="9" s="1"/>
  <c r="N108" i="9" s="1"/>
  <c r="I108" i="9"/>
  <c r="I107" i="9" s="1"/>
  <c r="M107" i="9" s="1"/>
  <c r="N107" i="9" s="1"/>
  <c r="H108" i="9"/>
  <c r="G108" i="9"/>
  <c r="L107" i="9"/>
  <c r="L106" i="9"/>
  <c r="L105" i="9"/>
  <c r="G105" i="9"/>
  <c r="H105" i="9" s="1"/>
  <c r="I105" i="9" s="1"/>
  <c r="L104" i="9"/>
  <c r="L103" i="9"/>
  <c r="L102" i="9"/>
  <c r="M102" i="9" s="1"/>
  <c r="N102" i="9" s="1"/>
  <c r="I102" i="9"/>
  <c r="I101" i="9" s="1"/>
  <c r="M101" i="9" s="1"/>
  <c r="N101" i="9" s="1"/>
  <c r="H102" i="9"/>
  <c r="G102" i="9"/>
  <c r="L101" i="9"/>
  <c r="L100" i="9"/>
  <c r="L99" i="9"/>
  <c r="G99" i="9"/>
  <c r="H99" i="9" s="1"/>
  <c r="I99" i="9" s="1"/>
  <c r="L98" i="9"/>
  <c r="L97" i="9"/>
  <c r="L96" i="9"/>
  <c r="M96" i="9" s="1"/>
  <c r="N96" i="9" s="1"/>
  <c r="I96" i="9"/>
  <c r="I95" i="9" s="1"/>
  <c r="M95" i="9" s="1"/>
  <c r="N95" i="9" s="1"/>
  <c r="H96" i="9"/>
  <c r="G96" i="9"/>
  <c r="L95" i="9"/>
  <c r="L94" i="9"/>
  <c r="L91" i="9"/>
  <c r="M91" i="9" s="1"/>
  <c r="N91" i="9" s="1"/>
  <c r="I91" i="9"/>
  <c r="I90" i="9" s="1"/>
  <c r="M90" i="9" s="1"/>
  <c r="N90" i="9" s="1"/>
  <c r="H91" i="9"/>
  <c r="G91" i="9"/>
  <c r="L90" i="9"/>
  <c r="L89" i="9"/>
  <c r="L88" i="9"/>
  <c r="G88" i="9"/>
  <c r="H88" i="9" s="1"/>
  <c r="I88" i="9" s="1"/>
  <c r="L87" i="9"/>
  <c r="L86" i="9"/>
  <c r="L85" i="9"/>
  <c r="M85" i="9" s="1"/>
  <c r="N85" i="9" s="1"/>
  <c r="I85" i="9"/>
  <c r="I84" i="9" s="1"/>
  <c r="M84" i="9" s="1"/>
  <c r="N84" i="9" s="1"/>
  <c r="H85" i="9"/>
  <c r="G85" i="9"/>
  <c r="L84" i="9"/>
  <c r="L83" i="9"/>
  <c r="L82" i="9"/>
  <c r="G82" i="9"/>
  <c r="H82" i="9" s="1"/>
  <c r="I82" i="9" s="1"/>
  <c r="L81" i="9"/>
  <c r="L80" i="9"/>
  <c r="L79" i="9"/>
  <c r="M79" i="9" s="1"/>
  <c r="N79" i="9" s="1"/>
  <c r="I79" i="9"/>
  <c r="I78" i="9" s="1"/>
  <c r="M78" i="9" s="1"/>
  <c r="N78" i="9" s="1"/>
  <c r="H79" i="9"/>
  <c r="G79" i="9"/>
  <c r="L78" i="9"/>
  <c r="L77" i="9"/>
  <c r="L76" i="9"/>
  <c r="G76" i="9"/>
  <c r="H76" i="9" s="1"/>
  <c r="I76" i="9" s="1"/>
  <c r="L75" i="9"/>
  <c r="L74" i="9"/>
  <c r="L73" i="9"/>
  <c r="M73" i="9" s="1"/>
  <c r="N73" i="9" s="1"/>
  <c r="I73" i="9"/>
  <c r="I72" i="9" s="1"/>
  <c r="M72" i="9" s="1"/>
  <c r="N72" i="9" s="1"/>
  <c r="H73" i="9"/>
  <c r="G73" i="9"/>
  <c r="L72" i="9"/>
  <c r="L71" i="9"/>
  <c r="L68" i="9"/>
  <c r="G68" i="9"/>
  <c r="H68" i="9" s="1"/>
  <c r="I68" i="9" s="1"/>
  <c r="L67" i="9"/>
  <c r="L66" i="9"/>
  <c r="L65" i="9"/>
  <c r="G65" i="9"/>
  <c r="H65" i="9" s="1"/>
  <c r="I65" i="9" s="1"/>
  <c r="M65" i="9" s="1"/>
  <c r="N65" i="9" s="1"/>
  <c r="L64" i="9"/>
  <c r="I64" i="9"/>
  <c r="M64" i="9" s="1"/>
  <c r="N64" i="9" s="1"/>
  <c r="L63" i="9"/>
  <c r="I63" i="9"/>
  <c r="M63" i="9" s="1"/>
  <c r="N63" i="9" s="1"/>
  <c r="L62" i="9"/>
  <c r="I62" i="9"/>
  <c r="G62" i="9"/>
  <c r="H62" i="9" s="1"/>
  <c r="L61" i="9"/>
  <c r="L60" i="9"/>
  <c r="L56" i="9"/>
  <c r="G56" i="9"/>
  <c r="H56" i="9" s="1"/>
  <c r="I56" i="9" s="1"/>
  <c r="M56" i="9" s="1"/>
  <c r="N56" i="9" s="1"/>
  <c r="L55" i="9"/>
  <c r="L54" i="9"/>
  <c r="L47" i="9"/>
  <c r="G47" i="9"/>
  <c r="H47" i="9" s="1"/>
  <c r="I47" i="9" s="1"/>
  <c r="L46" i="9"/>
  <c r="L45" i="9"/>
  <c r="L30" i="9"/>
  <c r="G30" i="9"/>
  <c r="H30" i="9" s="1"/>
  <c r="I30" i="9" s="1"/>
  <c r="L29" i="9"/>
  <c r="L28" i="9"/>
  <c r="M27" i="9"/>
  <c r="N27" i="9" s="1"/>
  <c r="L27" i="9"/>
  <c r="G27" i="9"/>
  <c r="H27" i="9" s="1"/>
  <c r="I27" i="9" s="1"/>
  <c r="I25" i="9" s="1"/>
  <c r="M25" i="9" s="1"/>
  <c r="N25" i="9" s="1"/>
  <c r="L26" i="9"/>
  <c r="I26" i="9"/>
  <c r="M26" i="9" s="1"/>
  <c r="N26" i="9" s="1"/>
  <c r="L25" i="9"/>
  <c r="L24" i="9"/>
  <c r="I24" i="9"/>
  <c r="G24" i="9"/>
  <c r="H24" i="9" s="1"/>
  <c r="L23" i="9"/>
  <c r="L22" i="9"/>
  <c r="L21" i="9"/>
  <c r="I21" i="9"/>
  <c r="I20" i="9" s="1"/>
  <c r="M20" i="9" s="1"/>
  <c r="N20" i="9" s="1"/>
  <c r="G21" i="9"/>
  <c r="H21" i="9" s="1"/>
  <c r="L20" i="9"/>
  <c r="L19" i="9"/>
  <c r="L18" i="9"/>
  <c r="G18" i="9"/>
  <c r="H18" i="9" s="1"/>
  <c r="I18" i="9" s="1"/>
  <c r="L17" i="9"/>
  <c r="L16" i="9"/>
  <c r="I84" i="10" l="1"/>
  <c r="M84" i="10" s="1"/>
  <c r="N84" i="10" s="1"/>
  <c r="I83" i="10"/>
  <c r="I87" i="10"/>
  <c r="M87" i="10" s="1"/>
  <c r="N87" i="10" s="1"/>
  <c r="I86" i="10"/>
  <c r="M86" i="10"/>
  <c r="N86" i="10" s="1"/>
  <c r="M122" i="10"/>
  <c r="N122" i="10" s="1"/>
  <c r="M63" i="10"/>
  <c r="N63" i="10" s="1"/>
  <c r="M85" i="10"/>
  <c r="N85" i="10" s="1"/>
  <c r="M97" i="10"/>
  <c r="N97" i="10" s="1"/>
  <c r="I121" i="10"/>
  <c r="M123" i="10"/>
  <c r="N123" i="10" s="1"/>
  <c r="M140" i="10"/>
  <c r="N140" i="10" s="1"/>
  <c r="M68" i="10"/>
  <c r="N68" i="10" s="1"/>
  <c r="M117" i="10"/>
  <c r="N117" i="10" s="1"/>
  <c r="M134" i="10"/>
  <c r="N134" i="10" s="1"/>
  <c r="I139" i="10"/>
  <c r="I37" i="10"/>
  <c r="M37" i="10" s="1"/>
  <c r="N37" i="10" s="1"/>
  <c r="I36" i="10"/>
  <c r="M36" i="10" s="1"/>
  <c r="N36" i="10" s="1"/>
  <c r="I23" i="10"/>
  <c r="M23" i="10" s="1"/>
  <c r="N23" i="10" s="1"/>
  <c r="M24" i="10"/>
  <c r="N24" i="10" s="1"/>
  <c r="I22" i="10"/>
  <c r="M22" i="10" s="1"/>
  <c r="N22" i="10" s="1"/>
  <c r="M38" i="10"/>
  <c r="N38" i="10" s="1"/>
  <c r="I20" i="10"/>
  <c r="M21" i="10"/>
  <c r="N21" i="10" s="1"/>
  <c r="I19" i="10"/>
  <c r="M19" i="10" s="1"/>
  <c r="N19" i="10" s="1"/>
  <c r="M35" i="10"/>
  <c r="N35" i="10" s="1"/>
  <c r="I34" i="10"/>
  <c r="I33" i="10"/>
  <c r="M33" i="10" s="1"/>
  <c r="N33" i="10" s="1"/>
  <c r="I40" i="10"/>
  <c r="M40" i="10" s="1"/>
  <c r="N40" i="10" s="1"/>
  <c r="I39" i="10"/>
  <c r="M41" i="10"/>
  <c r="N41" i="10" s="1"/>
  <c r="I26" i="10"/>
  <c r="M26" i="10" s="1"/>
  <c r="N26" i="10" s="1"/>
  <c r="I25" i="10"/>
  <c r="M25" i="10" s="1"/>
  <c r="N25" i="10" s="1"/>
  <c r="M27" i="10"/>
  <c r="N27" i="10" s="1"/>
  <c r="M39" i="10"/>
  <c r="N39" i="10" s="1"/>
  <c r="I17" i="10"/>
  <c r="M17" i="10" s="1"/>
  <c r="N17" i="10" s="1"/>
  <c r="I16" i="10"/>
  <c r="M16" i="10" s="1"/>
  <c r="N16" i="10" s="1"/>
  <c r="M18" i="10"/>
  <c r="N18" i="10" s="1"/>
  <c r="M20" i="10"/>
  <c r="N20" i="10" s="1"/>
  <c r="I29" i="10"/>
  <c r="M29" i="10" s="1"/>
  <c r="N29" i="10" s="1"/>
  <c r="I28" i="10"/>
  <c r="M28" i="10" s="1"/>
  <c r="N28" i="10" s="1"/>
  <c r="M30" i="10"/>
  <c r="N30" i="10" s="1"/>
  <c r="M34" i="10"/>
  <c r="N34" i="10" s="1"/>
  <c r="I80" i="10"/>
  <c r="M80" i="10" s="1"/>
  <c r="N80" i="10" s="1"/>
  <c r="M108" i="10"/>
  <c r="N108" i="10" s="1"/>
  <c r="I107" i="10"/>
  <c r="M107" i="10" s="1"/>
  <c r="N107" i="10" s="1"/>
  <c r="I106" i="10"/>
  <c r="M106" i="10" s="1"/>
  <c r="N106" i="10" s="1"/>
  <c r="M148" i="10"/>
  <c r="N148" i="10" s="1"/>
  <c r="M102" i="10"/>
  <c r="N102" i="10" s="1"/>
  <c r="I101" i="10"/>
  <c r="M101" i="10" s="1"/>
  <c r="N101" i="10" s="1"/>
  <c r="I100" i="10"/>
  <c r="M100" i="10" s="1"/>
  <c r="N100" i="10" s="1"/>
  <c r="M82" i="10"/>
  <c r="N82" i="10" s="1"/>
  <c r="I92" i="10"/>
  <c r="M92" i="10" s="1"/>
  <c r="N92" i="10" s="1"/>
  <c r="M94" i="10"/>
  <c r="N94" i="10" s="1"/>
  <c r="I52" i="10"/>
  <c r="M52" i="10" s="1"/>
  <c r="N52" i="10" s="1"/>
  <c r="M53" i="10"/>
  <c r="N53" i="10" s="1"/>
  <c r="M59" i="10"/>
  <c r="N59" i="10" s="1"/>
  <c r="I58" i="10"/>
  <c r="M58" i="10" s="1"/>
  <c r="N58" i="10" s="1"/>
  <c r="I72" i="10"/>
  <c r="M72" i="10" s="1"/>
  <c r="N72" i="10" s="1"/>
  <c r="I73" i="10"/>
  <c r="M73" i="10" s="1"/>
  <c r="N73" i="10" s="1"/>
  <c r="I77" i="10"/>
  <c r="M79" i="10"/>
  <c r="N79" i="10" s="1"/>
  <c r="I89" i="10"/>
  <c r="M89" i="10" s="1"/>
  <c r="N89" i="10" s="1"/>
  <c r="M91" i="10"/>
  <c r="N91" i="10" s="1"/>
  <c r="I113" i="10"/>
  <c r="M113" i="10" s="1"/>
  <c r="N113" i="10" s="1"/>
  <c r="I112" i="10"/>
  <c r="M112" i="10" s="1"/>
  <c r="N112" i="10" s="1"/>
  <c r="M50" i="10"/>
  <c r="N50" i="10" s="1"/>
  <c r="I49" i="10"/>
  <c r="M49" i="10" s="1"/>
  <c r="N49" i="10" s="1"/>
  <c r="I66" i="10"/>
  <c r="M66" i="10" s="1"/>
  <c r="N66" i="10" s="1"/>
  <c r="I67" i="10"/>
  <c r="I151" i="10"/>
  <c r="I150" i="10"/>
  <c r="M150" i="10" s="1"/>
  <c r="N150" i="10" s="1"/>
  <c r="M152" i="10"/>
  <c r="N152" i="10" s="1"/>
  <c r="I48" i="10"/>
  <c r="M48" i="10" s="1"/>
  <c r="N48" i="10" s="1"/>
  <c r="M56" i="10"/>
  <c r="N56" i="10" s="1"/>
  <c r="I55" i="10"/>
  <c r="M55" i="10" s="1"/>
  <c r="N55" i="10" s="1"/>
  <c r="I54" i="10"/>
  <c r="M54" i="10" s="1"/>
  <c r="N54" i="10" s="1"/>
  <c r="M83" i="10"/>
  <c r="N83" i="10" s="1"/>
  <c r="M47" i="10"/>
  <c r="N47" i="10" s="1"/>
  <c r="I46" i="10"/>
  <c r="M46" i="10" s="1"/>
  <c r="N46" i="10" s="1"/>
  <c r="I45" i="10"/>
  <c r="M45" i="10" s="1"/>
  <c r="N45" i="10" s="1"/>
  <c r="I57" i="10"/>
  <c r="M57" i="10" s="1"/>
  <c r="N57" i="10" s="1"/>
  <c r="M67" i="10"/>
  <c r="N67" i="10" s="1"/>
  <c r="I69" i="10"/>
  <c r="M69" i="10" s="1"/>
  <c r="N69" i="10" s="1"/>
  <c r="I70" i="10"/>
  <c r="M70" i="10" s="1"/>
  <c r="N70" i="10" s="1"/>
  <c r="M77" i="10"/>
  <c r="N77" i="10" s="1"/>
  <c r="M88" i="10"/>
  <c r="N88" i="10" s="1"/>
  <c r="I96" i="10"/>
  <c r="M96" i="10" s="1"/>
  <c r="N96" i="10" s="1"/>
  <c r="I95" i="10"/>
  <c r="M95" i="10" s="1"/>
  <c r="N95" i="10" s="1"/>
  <c r="M105" i="10"/>
  <c r="N105" i="10" s="1"/>
  <c r="I104" i="10"/>
  <c r="M104" i="10" s="1"/>
  <c r="N104" i="10" s="1"/>
  <c r="I142" i="10"/>
  <c r="I141" i="10"/>
  <c r="M141" i="10" s="1"/>
  <c r="N141" i="10" s="1"/>
  <c r="M151" i="10"/>
  <c r="N151" i="10" s="1"/>
  <c r="I154" i="10"/>
  <c r="I153" i="10"/>
  <c r="M153" i="10" s="1"/>
  <c r="N153" i="10" s="1"/>
  <c r="M114" i="10"/>
  <c r="N114" i="10" s="1"/>
  <c r="M121" i="10"/>
  <c r="N121" i="10" s="1"/>
  <c r="M127" i="10"/>
  <c r="N127" i="10" s="1"/>
  <c r="M133" i="10"/>
  <c r="N133" i="10" s="1"/>
  <c r="M139" i="10"/>
  <c r="N139" i="10" s="1"/>
  <c r="M143" i="10"/>
  <c r="N143" i="10" s="1"/>
  <c r="I148" i="10"/>
  <c r="I147" i="10"/>
  <c r="M155" i="10"/>
  <c r="N155" i="10" s="1"/>
  <c r="I103" i="10"/>
  <c r="M103" i="10" s="1"/>
  <c r="N103" i="10" s="1"/>
  <c r="M111" i="10"/>
  <c r="N111" i="10" s="1"/>
  <c r="I115" i="10"/>
  <c r="M115" i="10" s="1"/>
  <c r="N115" i="10" s="1"/>
  <c r="I124" i="10"/>
  <c r="M124" i="10" s="1"/>
  <c r="N124" i="10" s="1"/>
  <c r="I130" i="10"/>
  <c r="M130" i="10" s="1"/>
  <c r="N130" i="10" s="1"/>
  <c r="I136" i="10"/>
  <c r="M136" i="10" s="1"/>
  <c r="N136" i="10" s="1"/>
  <c r="M142" i="10"/>
  <c r="N142" i="10" s="1"/>
  <c r="M154" i="10"/>
  <c r="N154" i="10" s="1"/>
  <c r="I16" i="9"/>
  <c r="M16" i="9" s="1"/>
  <c r="N16" i="9" s="1"/>
  <c r="I17" i="9"/>
  <c r="M17" i="9" s="1"/>
  <c r="N17" i="9" s="1"/>
  <c r="M18" i="9"/>
  <c r="N18" i="9" s="1"/>
  <c r="M47" i="9"/>
  <c r="N47" i="9" s="1"/>
  <c r="I46" i="9"/>
  <c r="M46" i="9" s="1"/>
  <c r="N46" i="9" s="1"/>
  <c r="I45" i="9"/>
  <c r="M45" i="9" s="1"/>
  <c r="N45" i="9" s="1"/>
  <c r="M30" i="9"/>
  <c r="N30" i="9" s="1"/>
  <c r="I29" i="9"/>
  <c r="M29" i="9" s="1"/>
  <c r="N29" i="9" s="1"/>
  <c r="I28" i="9"/>
  <c r="M28" i="9" s="1"/>
  <c r="N28" i="9" s="1"/>
  <c r="I54" i="9"/>
  <c r="M54" i="9" s="1"/>
  <c r="N54" i="9" s="1"/>
  <c r="M62" i="9"/>
  <c r="N62" i="9" s="1"/>
  <c r="I61" i="9"/>
  <c r="M61" i="9" s="1"/>
  <c r="N61" i="9" s="1"/>
  <c r="I60" i="9"/>
  <c r="M60" i="9" s="1"/>
  <c r="N60" i="9" s="1"/>
  <c r="I19" i="9"/>
  <c r="M19" i="9" s="1"/>
  <c r="N19" i="9" s="1"/>
  <c r="M121" i="9"/>
  <c r="N121" i="9" s="1"/>
  <c r="M21" i="9"/>
  <c r="N21" i="9" s="1"/>
  <c r="I55" i="9"/>
  <c r="M55" i="9" s="1"/>
  <c r="N55" i="9" s="1"/>
  <c r="I67" i="9"/>
  <c r="M67" i="9" s="1"/>
  <c r="N67" i="9" s="1"/>
  <c r="I66" i="9"/>
  <c r="M66" i="9" s="1"/>
  <c r="N66" i="9" s="1"/>
  <c r="M82" i="9"/>
  <c r="N82" i="9" s="1"/>
  <c r="I81" i="9"/>
  <c r="M81" i="9" s="1"/>
  <c r="N81" i="9" s="1"/>
  <c r="I80" i="9"/>
  <c r="M80" i="9" s="1"/>
  <c r="N80" i="9" s="1"/>
  <c r="M105" i="9"/>
  <c r="N105" i="9" s="1"/>
  <c r="I104" i="9"/>
  <c r="I103" i="9"/>
  <c r="M122" i="9"/>
  <c r="N122" i="9" s="1"/>
  <c r="I121" i="9"/>
  <c r="I120" i="9"/>
  <c r="M134" i="9"/>
  <c r="N134" i="9" s="1"/>
  <c r="I133" i="9"/>
  <c r="I132" i="9"/>
  <c r="M146" i="9"/>
  <c r="N146" i="9" s="1"/>
  <c r="I145" i="9"/>
  <c r="I144" i="9"/>
  <c r="M76" i="9"/>
  <c r="N76" i="9" s="1"/>
  <c r="I75" i="9"/>
  <c r="I74" i="9"/>
  <c r="M74" i="9" s="1"/>
  <c r="N74" i="9" s="1"/>
  <c r="M104" i="9"/>
  <c r="N104" i="9" s="1"/>
  <c r="M133" i="9"/>
  <c r="N133" i="9" s="1"/>
  <c r="M145" i="9"/>
  <c r="N145" i="9" s="1"/>
  <c r="M68" i="9"/>
  <c r="N68" i="9" s="1"/>
  <c r="M75" i="9"/>
  <c r="N75" i="9" s="1"/>
  <c r="M98" i="9"/>
  <c r="N98" i="9" s="1"/>
  <c r="M115" i="9"/>
  <c r="N115" i="9" s="1"/>
  <c r="M24" i="9"/>
  <c r="N24" i="9" s="1"/>
  <c r="I23" i="9"/>
  <c r="M23" i="9" s="1"/>
  <c r="N23" i="9" s="1"/>
  <c r="I22" i="9"/>
  <c r="M22" i="9" s="1"/>
  <c r="N22" i="9" s="1"/>
  <c r="M88" i="9"/>
  <c r="N88" i="9" s="1"/>
  <c r="I87" i="9"/>
  <c r="M87" i="9" s="1"/>
  <c r="N87" i="9" s="1"/>
  <c r="I86" i="9"/>
  <c r="M86" i="9" s="1"/>
  <c r="N86" i="9" s="1"/>
  <c r="M99" i="9"/>
  <c r="N99" i="9" s="1"/>
  <c r="I98" i="9"/>
  <c r="I97" i="9"/>
  <c r="M97" i="9" s="1"/>
  <c r="N97" i="9" s="1"/>
  <c r="M103" i="9"/>
  <c r="N103" i="9" s="1"/>
  <c r="M111" i="9"/>
  <c r="N111" i="9" s="1"/>
  <c r="I110" i="9"/>
  <c r="M110" i="9" s="1"/>
  <c r="N110" i="9" s="1"/>
  <c r="I109" i="9"/>
  <c r="M109" i="9" s="1"/>
  <c r="N109" i="9" s="1"/>
  <c r="M116" i="9"/>
  <c r="N116" i="9" s="1"/>
  <c r="I115" i="9"/>
  <c r="I114" i="9"/>
  <c r="M114" i="9" s="1"/>
  <c r="N114" i="9" s="1"/>
  <c r="M120" i="9"/>
  <c r="N120" i="9" s="1"/>
  <c r="M128" i="9"/>
  <c r="N128" i="9" s="1"/>
  <c r="I127" i="9"/>
  <c r="M127" i="9" s="1"/>
  <c r="N127" i="9" s="1"/>
  <c r="I126" i="9"/>
  <c r="M126" i="9" s="1"/>
  <c r="N126" i="9" s="1"/>
  <c r="M132" i="9"/>
  <c r="N132" i="9" s="1"/>
  <c r="M140" i="9"/>
  <c r="N140" i="9" s="1"/>
  <c r="I139" i="9"/>
  <c r="M139" i="9" s="1"/>
  <c r="N139" i="9" s="1"/>
  <c r="I138" i="9"/>
  <c r="M138" i="9" s="1"/>
  <c r="N138" i="9" s="1"/>
  <c r="M144" i="9"/>
  <c r="N144" i="9" s="1"/>
  <c r="M154" i="9"/>
  <c r="N154" i="9" s="1"/>
  <c r="I153" i="9"/>
  <c r="M153" i="9" s="1"/>
  <c r="N153" i="9" s="1"/>
  <c r="I152" i="9"/>
  <c r="M152" i="9" s="1"/>
  <c r="N152" i="9" s="1"/>
  <c r="I156" i="9"/>
  <c r="M156" i="9" s="1"/>
  <c r="N156" i="9" s="1"/>
  <c r="I155" i="9"/>
  <c r="M155" i="9" s="1"/>
  <c r="N155" i="9" s="1"/>
  <c r="I71" i="9"/>
  <c r="M71" i="9" s="1"/>
  <c r="N71" i="9" s="1"/>
  <c r="I77" i="9"/>
  <c r="M77" i="9" s="1"/>
  <c r="N77" i="9" s="1"/>
  <c r="I83" i="9"/>
  <c r="M83" i="9" s="1"/>
  <c r="N83" i="9" s="1"/>
  <c r="I89" i="9"/>
  <c r="M89" i="9" s="1"/>
  <c r="N89" i="9" s="1"/>
  <c r="I94" i="9"/>
  <c r="M94" i="9" s="1"/>
  <c r="N94" i="9" s="1"/>
  <c r="I100" i="9"/>
  <c r="M100" i="9" s="1"/>
  <c r="N100" i="9" s="1"/>
  <c r="I106" i="9"/>
  <c r="M106" i="9" s="1"/>
  <c r="N106" i="9" s="1"/>
  <c r="I117" i="9"/>
  <c r="M117" i="9" s="1"/>
  <c r="N117" i="9" s="1"/>
  <c r="I123" i="9"/>
  <c r="M123" i="9" s="1"/>
  <c r="N123" i="9" s="1"/>
  <c r="I129" i="9"/>
  <c r="M129" i="9" s="1"/>
  <c r="N129" i="9" s="1"/>
  <c r="I135" i="9"/>
  <c r="M135" i="9" s="1"/>
  <c r="N135" i="9" s="1"/>
  <c r="I141" i="9"/>
  <c r="M141" i="9" s="1"/>
  <c r="N141" i="9" s="1"/>
  <c r="I147" i="9"/>
  <c r="M147" i="9" s="1"/>
  <c r="N147" i="9" s="1"/>
  <c r="N98" i="10" l="1"/>
  <c r="N99" i="10"/>
  <c r="N32" i="10"/>
  <c r="N31" i="10"/>
  <c r="N75" i="10"/>
  <c r="N76" i="10"/>
  <c r="I145" i="10"/>
  <c r="M145" i="10" s="1"/>
  <c r="N145" i="10" s="1"/>
  <c r="I146" i="10"/>
  <c r="M147" i="10"/>
  <c r="N147" i="10" s="1"/>
  <c r="N119" i="10"/>
  <c r="N118" i="10"/>
  <c r="N113" i="9"/>
  <c r="N112" i="9"/>
  <c r="N93" i="9"/>
  <c r="N92" i="9"/>
  <c r="N70" i="9"/>
  <c r="N151" i="9"/>
  <c r="N150" i="9"/>
  <c r="N32" i="9"/>
  <c r="N31" i="9"/>
  <c r="I144" i="10" l="1"/>
  <c r="M144" i="10" s="1"/>
  <c r="N144" i="10" s="1"/>
  <c r="M146" i="10"/>
  <c r="N146" i="10" s="1"/>
  <c r="N156" i="10" l="1"/>
  <c r="N157" i="10"/>
  <c r="B4" i="5" l="1"/>
  <c r="R22" i="5" l="1"/>
  <c r="R18" i="5"/>
  <c r="R14" i="5"/>
  <c r="R10" i="5"/>
  <c r="R6" i="5"/>
  <c r="R20" i="5"/>
  <c r="R16" i="5"/>
  <c r="R12" i="5"/>
  <c r="R8" i="5"/>
  <c r="R4" i="5"/>
  <c r="G22" i="5"/>
  <c r="G18" i="5"/>
  <c r="G14" i="5"/>
  <c r="G10" i="5"/>
  <c r="G6" i="5"/>
  <c r="G20" i="5"/>
  <c r="G16" i="5"/>
  <c r="G12" i="5"/>
  <c r="G8" i="5"/>
  <c r="G4" i="5"/>
  <c r="J22" i="5"/>
  <c r="V22" i="5"/>
  <c r="N22" i="5"/>
  <c r="Q22" i="5"/>
  <c r="U22" i="5"/>
  <c r="T22" i="5"/>
  <c r="E22" i="5"/>
  <c r="K22" i="5"/>
  <c r="P22" i="5"/>
  <c r="B22" i="5"/>
  <c r="W22" i="5"/>
  <c r="L22" i="5"/>
  <c r="F22" i="5"/>
  <c r="I22" i="5"/>
  <c r="D22" i="5"/>
  <c r="O22" i="5"/>
  <c r="S22" i="5"/>
  <c r="C22" i="5"/>
  <c r="M22" i="5"/>
  <c r="X22" i="5"/>
  <c r="H22" i="5"/>
  <c r="J18" i="5"/>
  <c r="V18" i="5"/>
  <c r="N18" i="5"/>
  <c r="Q18" i="5"/>
  <c r="U18" i="5"/>
  <c r="T18" i="5"/>
  <c r="E18" i="5"/>
  <c r="K18" i="5"/>
  <c r="P18" i="5"/>
  <c r="B18" i="5"/>
  <c r="W18" i="5"/>
  <c r="L18" i="5"/>
  <c r="F18" i="5"/>
  <c r="I18" i="5"/>
  <c r="D18" i="5"/>
  <c r="O18" i="5"/>
  <c r="S18" i="5"/>
  <c r="C18" i="5"/>
  <c r="M18" i="5"/>
  <c r="X18" i="5"/>
  <c r="H18" i="5"/>
  <c r="J14" i="5"/>
  <c r="V14" i="5"/>
  <c r="N14" i="5"/>
  <c r="Q14" i="5"/>
  <c r="U14" i="5"/>
  <c r="T14" i="5"/>
  <c r="E14" i="5"/>
  <c r="K14" i="5"/>
  <c r="P14" i="5"/>
  <c r="B14" i="5"/>
  <c r="W14" i="5"/>
  <c r="L14" i="5"/>
  <c r="F14" i="5"/>
  <c r="I14" i="5"/>
  <c r="D14" i="5"/>
  <c r="O14" i="5"/>
  <c r="S14" i="5"/>
  <c r="C14" i="5"/>
  <c r="M14" i="5"/>
  <c r="X14" i="5"/>
  <c r="H14" i="5"/>
  <c r="J10" i="5"/>
  <c r="V10" i="5"/>
  <c r="N10" i="5"/>
  <c r="Q10" i="5"/>
  <c r="U10" i="5"/>
  <c r="T10" i="5"/>
  <c r="E10" i="5"/>
  <c r="K10" i="5"/>
  <c r="P10" i="5"/>
  <c r="B10" i="5"/>
  <c r="W10" i="5"/>
  <c r="L10" i="5"/>
  <c r="F10" i="5"/>
  <c r="I10" i="5"/>
  <c r="D10" i="5"/>
  <c r="O10" i="5"/>
  <c r="S10" i="5"/>
  <c r="C10" i="5"/>
  <c r="M10" i="5"/>
  <c r="X10" i="5"/>
  <c r="H10" i="5"/>
  <c r="J6" i="5"/>
  <c r="V6" i="5"/>
  <c r="N6" i="5"/>
  <c r="Q6" i="5"/>
  <c r="U6" i="5"/>
  <c r="T6" i="5"/>
  <c r="E6" i="5"/>
  <c r="K6" i="5"/>
  <c r="P6" i="5"/>
  <c r="B6" i="5"/>
  <c r="W6" i="5"/>
  <c r="L6" i="5"/>
  <c r="F6" i="5"/>
  <c r="I6" i="5"/>
  <c r="D6" i="5"/>
  <c r="O6" i="5"/>
  <c r="S6" i="5"/>
  <c r="C6" i="5"/>
  <c r="M6" i="5"/>
  <c r="X6" i="5"/>
  <c r="H6" i="5"/>
  <c r="J20" i="5"/>
  <c r="V20" i="5"/>
  <c r="N20" i="5"/>
  <c r="Q20" i="5"/>
  <c r="U20" i="5"/>
  <c r="T20" i="5"/>
  <c r="E20" i="5"/>
  <c r="K20" i="5"/>
  <c r="P20" i="5"/>
  <c r="B20" i="5"/>
  <c r="W20" i="5"/>
  <c r="L20" i="5"/>
  <c r="F20" i="5"/>
  <c r="I20" i="5"/>
  <c r="D20" i="5"/>
  <c r="O20" i="5"/>
  <c r="S20" i="5"/>
  <c r="C20" i="5"/>
  <c r="M20" i="5"/>
  <c r="X20" i="5"/>
  <c r="H20" i="5"/>
  <c r="J16" i="5"/>
  <c r="V16" i="5"/>
  <c r="N16" i="5"/>
  <c r="Q16" i="5"/>
  <c r="U16" i="5"/>
  <c r="T16" i="5"/>
  <c r="E16" i="5"/>
  <c r="K16" i="5"/>
  <c r="P16" i="5"/>
  <c r="B16" i="5"/>
  <c r="W16" i="5"/>
  <c r="L16" i="5"/>
  <c r="F16" i="5"/>
  <c r="I16" i="5"/>
  <c r="D16" i="5"/>
  <c r="O16" i="5"/>
  <c r="S16" i="5"/>
  <c r="C16" i="5"/>
  <c r="M16" i="5"/>
  <c r="X16" i="5"/>
  <c r="H16" i="5"/>
  <c r="J12" i="5"/>
  <c r="V12" i="5"/>
  <c r="N12" i="5"/>
  <c r="Q12" i="5"/>
  <c r="U12" i="5"/>
  <c r="T12" i="5"/>
  <c r="E12" i="5"/>
  <c r="K12" i="5"/>
  <c r="P12" i="5"/>
  <c r="B12" i="5"/>
  <c r="W12" i="5"/>
  <c r="L12" i="5"/>
  <c r="F12" i="5"/>
  <c r="I12" i="5"/>
  <c r="D12" i="5"/>
  <c r="O12" i="5"/>
  <c r="S12" i="5"/>
  <c r="C12" i="5"/>
  <c r="M12" i="5"/>
  <c r="X12" i="5"/>
  <c r="H12" i="5"/>
  <c r="J8" i="5"/>
  <c r="V8" i="5"/>
  <c r="N8" i="5"/>
  <c r="Q8" i="5"/>
  <c r="U8" i="5"/>
  <c r="T8" i="5"/>
  <c r="E8" i="5"/>
  <c r="K8" i="5"/>
  <c r="P8" i="5"/>
  <c r="B8" i="5"/>
  <c r="W8" i="5"/>
  <c r="L8" i="5"/>
  <c r="F8" i="5"/>
  <c r="I8" i="5"/>
  <c r="D8" i="5"/>
  <c r="O8" i="5"/>
  <c r="S8" i="5"/>
  <c r="C8" i="5"/>
  <c r="M8" i="5"/>
  <c r="X8" i="5"/>
  <c r="H8" i="5"/>
  <c r="J4" i="5"/>
  <c r="V4" i="5"/>
  <c r="N4" i="5"/>
  <c r="Q4" i="5"/>
  <c r="U4" i="5"/>
  <c r="T4" i="5"/>
  <c r="E4" i="5"/>
  <c r="K4" i="5"/>
  <c r="P4" i="5"/>
  <c r="W4" i="5"/>
  <c r="L4" i="5"/>
  <c r="F4" i="5"/>
  <c r="I4" i="5"/>
  <c r="D4" i="5"/>
  <c r="O4" i="5"/>
  <c r="S4" i="5"/>
  <c r="C4" i="5"/>
  <c r="M4" i="5"/>
  <c r="X4" i="5"/>
  <c r="H4" i="5"/>
  <c r="J57" i="5" l="1"/>
  <c r="I57" i="5"/>
  <c r="H57" i="5"/>
  <c r="J55" i="5"/>
  <c r="I55" i="5"/>
  <c r="H55" i="5"/>
  <c r="J53" i="5"/>
  <c r="I53" i="5"/>
  <c r="H53" i="5"/>
  <c r="J51" i="5"/>
  <c r="I51" i="5"/>
  <c r="H51" i="5"/>
  <c r="J49" i="5"/>
  <c r="I49" i="5"/>
  <c r="H49" i="5"/>
  <c r="J58" i="5"/>
  <c r="I58" i="5"/>
  <c r="H58" i="5"/>
  <c r="J56" i="5"/>
  <c r="I56" i="5"/>
  <c r="H56" i="5"/>
  <c r="J54" i="5"/>
  <c r="I54" i="5"/>
  <c r="H54" i="5"/>
  <c r="J52" i="5"/>
  <c r="I52" i="5"/>
  <c r="H52" i="5"/>
  <c r="J50" i="5"/>
  <c r="I50" i="5"/>
  <c r="H50" i="5"/>
  <c r="L54" i="5" l="1"/>
  <c r="L51" i="5"/>
  <c r="O50" i="5"/>
  <c r="O55" i="5"/>
  <c r="N52" i="5"/>
  <c r="N49" i="5"/>
  <c r="N57" i="5"/>
  <c r="O58" i="5"/>
  <c r="L55" i="5"/>
  <c r="L50" i="5"/>
  <c r="L58" i="5"/>
  <c r="O56" i="5"/>
  <c r="O53" i="5"/>
  <c r="O54" i="5"/>
  <c r="O51" i="5"/>
  <c r="O52" i="5"/>
  <c r="N56" i="5"/>
  <c r="O49" i="5"/>
  <c r="N53" i="5"/>
  <c r="O57" i="5"/>
  <c r="N58" i="5"/>
  <c r="N51" i="5"/>
  <c r="N55" i="5"/>
  <c r="L52" i="5"/>
  <c r="L56" i="5"/>
  <c r="L53" i="5"/>
  <c r="L57" i="5"/>
  <c r="N50" i="5"/>
  <c r="N54" i="5"/>
  <c r="O59" i="5" l="1"/>
  <c r="O60" i="5"/>
  <c r="N59" i="5"/>
  <c r="N60" i="5"/>
  <c r="P10" i="1" l="1"/>
  <c r="O10" i="1"/>
  <c r="N10" i="1"/>
  <c r="M10" i="1"/>
  <c r="L10" i="1"/>
  <c r="K10" i="1"/>
  <c r="I10" i="1"/>
  <c r="H10" i="1"/>
</calcChain>
</file>

<file path=xl/sharedStrings.xml><?xml version="1.0" encoding="utf-8"?>
<sst xmlns="http://schemas.openxmlformats.org/spreadsheetml/2006/main" count="2723" uniqueCount="799">
  <si>
    <t>Incidence</t>
  </si>
  <si>
    <t>total n</t>
  </si>
  <si>
    <t>particulate matter</t>
  </si>
  <si>
    <t>alveolar histiocytosis</t>
  </si>
  <si>
    <t>mixed cell pv &amp; pb inflammation</t>
  </si>
  <si>
    <t>intrabronchiolar mucus</t>
  </si>
  <si>
    <t>mucous cell hyperplasia/metaplasia</t>
  </si>
  <si>
    <t>multinucleated giant cells</t>
  </si>
  <si>
    <t>lymphoid hyperplasia</t>
  </si>
  <si>
    <t>foreign body</t>
  </si>
  <si>
    <t>bronchiolo-alveolar hyperplasia</t>
  </si>
  <si>
    <t>Allergic &gt;</t>
  </si>
  <si>
    <t>all groups (including controls)</t>
  </si>
  <si>
    <t>allergic (n)</t>
  </si>
  <si>
    <t>allergic (y)</t>
  </si>
  <si>
    <r>
      <t xml:space="preserve">&gt; 2-tailed Fisher's Exact Test </t>
    </r>
    <r>
      <rPr>
        <i/>
        <sz val="10"/>
        <color theme="1"/>
        <rFont val="Calibri"/>
        <family val="2"/>
        <scheme val="minor"/>
      </rPr>
      <t>P</t>
    </r>
    <r>
      <rPr>
        <sz val="10"/>
        <color theme="1"/>
        <rFont val="Calibri"/>
        <family val="2"/>
        <scheme val="minor"/>
      </rPr>
      <t>-value</t>
    </r>
  </si>
  <si>
    <t>n vs y</t>
  </si>
  <si>
    <t>0.0002</t>
  </si>
  <si>
    <t>&lt;0.0001</t>
  </si>
  <si>
    <t>PM sites 1 &amp; 2 (no controls)</t>
  </si>
  <si>
    <t>0.003</t>
  </si>
  <si>
    <t>Site &gt;</t>
  </si>
  <si>
    <t>allergic &amp; non-allergic</t>
  </si>
  <si>
    <t>PM site 1 (CL)</t>
  </si>
  <si>
    <t>PM site 2 (GTC)</t>
  </si>
  <si>
    <t>1 vs 2</t>
  </si>
  <si>
    <t>non-allergic only</t>
  </si>
  <si>
    <t>40</t>
  </si>
  <si>
    <t>0.0075</t>
  </si>
  <si>
    <t>allergic only</t>
  </si>
  <si>
    <t>Source &gt;</t>
  </si>
  <si>
    <t>traffic</t>
  </si>
  <si>
    <t>PM sites 1 &amp; 2</t>
  </si>
  <si>
    <t>crustal/coal</t>
  </si>
  <si>
    <t>steel1</t>
  </si>
  <si>
    <r>
      <t>16</t>
    </r>
    <r>
      <rPr>
        <i/>
        <vertAlign val="superscript"/>
        <sz val="10"/>
        <color theme="1"/>
        <rFont val="Calibri"/>
        <family val="2"/>
        <scheme val="minor"/>
      </rPr>
      <t>a</t>
    </r>
  </si>
  <si>
    <t>steel2</t>
  </si>
  <si>
    <r>
      <t>10</t>
    </r>
    <r>
      <rPr>
        <i/>
        <vertAlign val="superscript"/>
        <sz val="10"/>
        <color theme="1"/>
        <rFont val="Calibri"/>
        <family val="2"/>
        <scheme val="minor"/>
      </rPr>
      <t>a</t>
    </r>
  </si>
  <si>
    <r>
      <rPr>
        <i/>
        <vertAlign val="superscript"/>
        <sz val="10"/>
        <color theme="8" tint="-0.249977111117893"/>
        <rFont val="Calibri"/>
        <family val="2"/>
        <scheme val="minor"/>
      </rPr>
      <t>a</t>
    </r>
    <r>
      <rPr>
        <sz val="10"/>
        <color theme="8" tint="-0.249977111117893"/>
        <rFont val="Calibri"/>
        <family val="2"/>
        <scheme val="minor"/>
      </rPr>
      <t xml:space="preserve">0.0021 vs traffic </t>
    </r>
  </si>
  <si>
    <r>
      <t>11</t>
    </r>
    <r>
      <rPr>
        <i/>
        <vertAlign val="superscript"/>
        <sz val="10"/>
        <color theme="1"/>
        <rFont val="Calibri"/>
        <family val="2"/>
        <scheme val="minor"/>
      </rPr>
      <t>a</t>
    </r>
  </si>
  <si>
    <r>
      <t>8</t>
    </r>
    <r>
      <rPr>
        <i/>
        <vertAlign val="superscript"/>
        <sz val="10"/>
        <color theme="1"/>
        <rFont val="Calibri"/>
        <family val="2"/>
        <scheme val="minor"/>
      </rPr>
      <t>a</t>
    </r>
  </si>
  <si>
    <r>
      <t>7</t>
    </r>
    <r>
      <rPr>
        <i/>
        <vertAlign val="superscript"/>
        <sz val="10"/>
        <color theme="1"/>
        <rFont val="Calibri"/>
        <family val="2"/>
        <scheme val="minor"/>
      </rPr>
      <t>a</t>
    </r>
  </si>
  <si>
    <r>
      <t>16</t>
    </r>
    <r>
      <rPr>
        <vertAlign val="superscript"/>
        <sz val="10"/>
        <color theme="1"/>
        <rFont val="Calibri"/>
        <family val="2"/>
        <scheme val="minor"/>
      </rPr>
      <t>a</t>
    </r>
  </si>
  <si>
    <r>
      <rPr>
        <i/>
        <vertAlign val="superscript"/>
        <sz val="10"/>
        <color theme="8" tint="-0.249977111117893"/>
        <rFont val="Calibri"/>
        <family val="2"/>
        <scheme val="minor"/>
      </rPr>
      <t>a</t>
    </r>
    <r>
      <rPr>
        <sz val="10"/>
        <color theme="8" tint="-0.249977111117893"/>
        <rFont val="Calibri"/>
        <family val="2"/>
        <scheme val="minor"/>
      </rPr>
      <t>0.0155 vs traffic</t>
    </r>
  </si>
  <si>
    <r>
      <rPr>
        <i/>
        <vertAlign val="superscript"/>
        <sz val="10"/>
        <color theme="8" tint="-0.249977111117893"/>
        <rFont val="Calibri"/>
        <family val="2"/>
        <scheme val="minor"/>
      </rPr>
      <t>a</t>
    </r>
    <r>
      <rPr>
        <sz val="10"/>
        <color theme="8" tint="-0.249977111117893"/>
        <rFont val="Calibri"/>
        <family val="2"/>
        <scheme val="minor"/>
      </rPr>
      <t>0.0059 vs traffic, 0.0233 vs steel1 and steel2</t>
    </r>
  </si>
  <si>
    <r>
      <rPr>
        <i/>
        <vertAlign val="superscript"/>
        <sz val="10"/>
        <color theme="8" tint="-0.249977111117893"/>
        <rFont val="Calibri"/>
        <family val="2"/>
        <scheme val="minor"/>
      </rPr>
      <t>a</t>
    </r>
    <r>
      <rPr>
        <sz val="10"/>
        <color theme="8" tint="-0.249977111117893"/>
        <rFont val="Calibri"/>
        <family val="2"/>
        <scheme val="minor"/>
      </rPr>
      <t xml:space="preserve">0.0434 vs crustal/coal and steel1 </t>
    </r>
  </si>
  <si>
    <t>Severity</t>
  </si>
  <si>
    <t>na</t>
  </si>
  <si>
    <t>Incidence only</t>
  </si>
  <si>
    <t>Histologic change:</t>
  </si>
  <si>
    <r>
      <t>foreign body</t>
    </r>
    <r>
      <rPr>
        <b/>
        <vertAlign val="superscript"/>
        <sz val="10"/>
        <color theme="1"/>
        <rFont val="Calibri"/>
        <family val="2"/>
        <scheme val="minor"/>
      </rPr>
      <t>a</t>
    </r>
  </si>
  <si>
    <t>Source</t>
  </si>
  <si>
    <t>Site</t>
  </si>
  <si>
    <t>Allergic?</t>
  </si>
  <si>
    <t>IDs</t>
  </si>
  <si>
    <t>n</t>
  </si>
  <si>
    <t>incidence</t>
  </si>
  <si>
    <t>33-40</t>
  </si>
  <si>
    <t>49-56</t>
  </si>
  <si>
    <t>PUF</t>
  </si>
  <si>
    <t>161-168</t>
  </si>
  <si>
    <t>saline</t>
  </si>
  <si>
    <t>177-184</t>
  </si>
  <si>
    <t>65-72</t>
  </si>
  <si>
    <t>81-88</t>
  </si>
  <si>
    <t>97-104</t>
  </si>
  <si>
    <t>113-120</t>
  </si>
  <si>
    <t>1-8</t>
  </si>
  <si>
    <t>17-24</t>
  </si>
  <si>
    <t>129-136</t>
  </si>
  <si>
    <t>145-152</t>
  </si>
  <si>
    <t>y</t>
  </si>
  <si>
    <t>41-48</t>
  </si>
  <si>
    <t>57-64</t>
  </si>
  <si>
    <t>169-176</t>
  </si>
  <si>
    <t>185-191</t>
  </si>
  <si>
    <t>73-80</t>
  </si>
  <si>
    <t>89-96</t>
  </si>
  <si>
    <t>105-112</t>
  </si>
  <si>
    <t>121-128</t>
  </si>
  <si>
    <t>9-16</t>
  </si>
  <si>
    <t>25-32</t>
  </si>
  <si>
    <t>137-144</t>
  </si>
  <si>
    <t>153-160</t>
  </si>
  <si>
    <t>Severity only</t>
  </si>
  <si>
    <t>severity</t>
  </si>
  <si>
    <t>Nonallergic</t>
  </si>
  <si>
    <t>Allergic</t>
  </si>
  <si>
    <t>Coarse PUF</t>
  </si>
  <si>
    <t>Saline</t>
  </si>
  <si>
    <t>CL Traffic</t>
  </si>
  <si>
    <t>GT Traffic</t>
  </si>
  <si>
    <t>CL Coal</t>
  </si>
  <si>
    <t>GT Coal</t>
  </si>
  <si>
    <t>CL Steel 1</t>
  </si>
  <si>
    <t>GT Steel 1</t>
  </si>
  <si>
    <t>CL Steel 2</t>
  </si>
  <si>
    <t>GT Steel 2</t>
  </si>
  <si>
    <t>CL Road Salt</t>
  </si>
  <si>
    <t>GT Road Salt</t>
  </si>
  <si>
    <t>IL-5</t>
  </si>
  <si>
    <t>IL-13</t>
  </si>
  <si>
    <r>
      <t>TNF-</t>
    </r>
    <r>
      <rPr>
        <b/>
        <sz val="10"/>
        <color theme="1"/>
        <rFont val="Calibri"/>
        <family val="2"/>
      </rPr>
      <t>α</t>
    </r>
  </si>
  <si>
    <t>Macrophages</t>
  </si>
  <si>
    <t>Neutrophils</t>
  </si>
  <si>
    <t>Eosinophils</t>
  </si>
  <si>
    <t>Coarse PUF-NA</t>
  </si>
  <si>
    <t>Saline-NA</t>
  </si>
  <si>
    <t>CL Traffic-NA</t>
  </si>
  <si>
    <t>GT Traffic-NA</t>
  </si>
  <si>
    <t>CL Coal-NA</t>
  </si>
  <si>
    <t>GT Coal-NA</t>
  </si>
  <si>
    <t>CL Steel 1-NA</t>
  </si>
  <si>
    <t>GT Steel 1-NA</t>
  </si>
  <si>
    <t>CL Steel 2-NA</t>
  </si>
  <si>
    <t>GT Steel 2-NA</t>
  </si>
  <si>
    <t>CL Winter-NA</t>
  </si>
  <si>
    <t>GT Winter-NA</t>
  </si>
  <si>
    <t>Resistance-NA</t>
  </si>
  <si>
    <t>Resistance-A</t>
  </si>
  <si>
    <t>Elastance-NA</t>
  </si>
  <si>
    <t>Figure 2. Top right panel</t>
  </si>
  <si>
    <t>Figure 2. Bottom left panel</t>
  </si>
  <si>
    <t>Figure 2. Bottom right panel</t>
  </si>
  <si>
    <t>Figure 3A.</t>
  </si>
  <si>
    <t>Figure 3B.</t>
  </si>
  <si>
    <t>Figure 3C.</t>
  </si>
  <si>
    <t>Figure 4A.</t>
  </si>
  <si>
    <t>Figure 4B.</t>
  </si>
  <si>
    <t>Figure 4C.</t>
  </si>
  <si>
    <t>LDH</t>
  </si>
  <si>
    <t>Protein</t>
  </si>
  <si>
    <t>NAG</t>
  </si>
  <si>
    <t>GGT</t>
  </si>
  <si>
    <t>Coarse PUF-A</t>
  </si>
  <si>
    <t>Saline-A</t>
  </si>
  <si>
    <t>CL Traffic-A</t>
  </si>
  <si>
    <t>GT Traffic-A</t>
  </si>
  <si>
    <t>CL Coal-A</t>
  </si>
  <si>
    <t>GT Coal-A</t>
  </si>
  <si>
    <t>CL Steel 1-A</t>
  </si>
  <si>
    <t>GT Steel 1-A</t>
  </si>
  <si>
    <t>CL Steel 2-A</t>
  </si>
  <si>
    <t>GT Steel 2-A</t>
  </si>
  <si>
    <t>CL Winter-A</t>
  </si>
  <si>
    <t>GT Winter-A</t>
  </si>
  <si>
    <t>Elastance-A</t>
  </si>
  <si>
    <t>Note:</t>
  </si>
  <si>
    <t>QA:</t>
  </si>
  <si>
    <t>John Mcgee's samples</t>
  </si>
  <si>
    <t xml:space="preserve">column </t>
  </si>
  <si>
    <t xml:space="preserve">mg PM / </t>
  </si>
  <si>
    <t>aliquot</t>
  </si>
  <si>
    <t>I+J</t>
  </si>
  <si>
    <t>Transmittance</t>
  </si>
  <si>
    <t>mL MeOH</t>
  </si>
  <si>
    <t>size for</t>
  </si>
  <si>
    <t>Results</t>
  </si>
  <si>
    <t>check on</t>
  </si>
  <si>
    <t>Ratio</t>
  </si>
  <si>
    <t>Filter ID</t>
  </si>
  <si>
    <t>STUDY</t>
  </si>
  <si>
    <t>suspension</t>
  </si>
  <si>
    <t>EC/OC, mL</t>
  </si>
  <si>
    <t>OC/EC</t>
  </si>
  <si>
    <t>TC/EC</t>
  </si>
  <si>
    <t>Gilmour, CMAPS</t>
  </si>
  <si>
    <t>CMAPS Blank 1-5</t>
  </si>
  <si>
    <t>GTC 40%</t>
  </si>
  <si>
    <t>CMAPS Blank 2-5</t>
  </si>
  <si>
    <t>CL 40%</t>
  </si>
  <si>
    <t>CMAPS Blank3-5</t>
  </si>
  <si>
    <t>CMAPS Blank 4-5</t>
  </si>
  <si>
    <t>CMAPS Blank 5-5</t>
  </si>
  <si>
    <t>`</t>
  </si>
  <si>
    <t>CLM Traffic</t>
  </si>
  <si>
    <t>GTC Traffic</t>
  </si>
  <si>
    <t>CLM Steel-1</t>
  </si>
  <si>
    <t>GTC Steel-1</t>
  </si>
  <si>
    <t>CLM Coal</t>
  </si>
  <si>
    <t>GTC Coal</t>
  </si>
  <si>
    <t>Carbon Species</t>
  </si>
  <si>
    <r>
      <t>Used 1.5cm</t>
    </r>
    <r>
      <rPr>
        <vertAlign val="superscript"/>
        <sz val="10"/>
        <color theme="1"/>
        <rFont val="Calibri"/>
        <family val="2"/>
        <scheme val="minor"/>
      </rPr>
      <t>2</t>
    </r>
    <r>
      <rPr>
        <sz val="10"/>
        <color theme="1"/>
        <rFont val="Calibri"/>
        <family val="2"/>
        <scheme val="minor"/>
      </rPr>
      <t xml:space="preserve"> as punch size for all sample punches</t>
    </r>
  </si>
  <si>
    <t>CLM Road Salt</t>
  </si>
  <si>
    <t>GTC Road Salt</t>
  </si>
  <si>
    <t>CLM Steel-2</t>
  </si>
  <si>
    <t>GTC Steel-2</t>
  </si>
  <si>
    <t>ug/g</t>
  </si>
  <si>
    <t>Sequence ID</t>
  </si>
  <si>
    <t>Sample ID</t>
  </si>
  <si>
    <t>Location</t>
  </si>
  <si>
    <t>ChippewaLake</t>
  </si>
  <si>
    <t>GTCraig</t>
  </si>
  <si>
    <t>Type</t>
  </si>
  <si>
    <t>Pooled MeOH Extract</t>
  </si>
  <si>
    <t>Fluoride_conc</t>
  </si>
  <si>
    <t>Chloride_conc</t>
  </si>
  <si>
    <t>Sulfate_conc</t>
  </si>
  <si>
    <t>Nitrate_conc</t>
  </si>
  <si>
    <t>Sodium_conc</t>
  </si>
  <si>
    <t>Ammonium_conc</t>
  </si>
  <si>
    <t>Potassium_conc</t>
  </si>
  <si>
    <t>Magnesium_conc</t>
  </si>
  <si>
    <t>Calcium_conc</t>
  </si>
  <si>
    <t>Ionic Components</t>
  </si>
  <si>
    <t>OC/EC analysis</t>
  </si>
  <si>
    <t>VialID</t>
  </si>
  <si>
    <t>Al27</t>
  </si>
  <si>
    <t>As75</t>
  </si>
  <si>
    <t>Ba137</t>
  </si>
  <si>
    <t>Ca44</t>
  </si>
  <si>
    <t>Cr52</t>
  </si>
  <si>
    <t>Cu63</t>
  </si>
  <si>
    <t>Fe57</t>
  </si>
  <si>
    <t>K39</t>
  </si>
  <si>
    <t>Mg25</t>
  </si>
  <si>
    <t>Mn55</t>
  </si>
  <si>
    <t>Mo95</t>
  </si>
  <si>
    <t>Na23</t>
  </si>
  <si>
    <t>Ni60</t>
  </si>
  <si>
    <t>P31</t>
  </si>
  <si>
    <t>Pb208</t>
  </si>
  <si>
    <t>S32</t>
  </si>
  <si>
    <t>Sb121</t>
  </si>
  <si>
    <t>Si28</t>
  </si>
  <si>
    <t>Sn118</t>
  </si>
  <si>
    <t>Sr88</t>
  </si>
  <si>
    <t>Ti47</t>
  </si>
  <si>
    <t>V51</t>
  </si>
  <si>
    <t>Zn66</t>
  </si>
  <si>
    <t>CLM Traffic (ng/ml)</t>
  </si>
  <si>
    <t>CLM Traffic (ug/g)</t>
  </si>
  <si>
    <t>CLM Steel 1 (ng/ml)</t>
  </si>
  <si>
    <t>CLM Steel 1 (ug/g)</t>
  </si>
  <si>
    <t>CLM coal (ng/ml)</t>
  </si>
  <si>
    <t>CLM coal (ug/g)</t>
  </si>
  <si>
    <t>CLM Road salt (ng/ml)</t>
  </si>
  <si>
    <t>CLM Road salt (ug/g)</t>
  </si>
  <si>
    <t>CLM Steel-2 (ng/ml)</t>
  </si>
  <si>
    <t>CLM Steel-2 (ug/g)</t>
  </si>
  <si>
    <t>GTC Traffic (ng/ml)</t>
  </si>
  <si>
    <t>GTC Traffic (ug/g)</t>
  </si>
  <si>
    <t>GTC Steel 1 (ng/ml)</t>
  </si>
  <si>
    <t>GTC Steel 1 (ug/g)</t>
  </si>
  <si>
    <t>GTC coal (ng/ml)</t>
  </si>
  <si>
    <t>GTC coal (ug/g)</t>
  </si>
  <si>
    <t>GTC Road salt (ng/ml)</t>
  </si>
  <si>
    <t>GTC Road salt (ug/g)</t>
  </si>
  <si>
    <t>GTC Steel-2 (ng/ml)</t>
  </si>
  <si>
    <t>GTC Steel-2 (ug/g)</t>
  </si>
  <si>
    <t>Elemental Constituents</t>
  </si>
  <si>
    <t>OC(mg/g)</t>
  </si>
  <si>
    <t>EC(mg/g)</t>
  </si>
  <si>
    <t>TC(mg/g)</t>
  </si>
  <si>
    <t>FILTER LOG FOR COLLECTION OF AMBIENT PARTICLES AT CHIPPEWA LAKE, CLEVELAND, OHIO BY THE NHEERL MOBILE SAMPLER (TRAILER 1/1835)</t>
  </si>
  <si>
    <t>COLLECTION STARTED 7/28/2009       ENDED  ?</t>
  </si>
  <si>
    <t>THIS DATA QAed  BY JOHN SULLIVAN AND JOHN MCGEE DURING APRIL 2011</t>
  </si>
  <si>
    <t>VERIFICATION OF RUN TIME CALCULATION (column G)</t>
  </si>
  <si>
    <t>From: 7/28/09 @ 10:52 AM to 8/4/09 @2:30 PM equals</t>
  </si>
  <si>
    <t xml:space="preserve">equals (7da x 24 hr/da x 60 min/hr) + (3 hrs x 60 min/hr) + 38 min           </t>
  </si>
  <si>
    <t xml:space="preserve"> = 10298 min (column G)</t>
  </si>
  <si>
    <t>FILTER ID</t>
  </si>
  <si>
    <t>START</t>
  </si>
  <si>
    <t>STOP</t>
  </si>
  <si>
    <t>RUN TIME</t>
  </si>
  <si>
    <t>VOLUME</t>
  </si>
  <si>
    <t>FILTER</t>
  </si>
  <si>
    <t>MASS</t>
  </si>
  <si>
    <t>EST. CONC</t>
  </si>
  <si>
    <t>PRE WT</t>
  </si>
  <si>
    <t>POST WT</t>
  </si>
  <si>
    <t>WEEK #</t>
  </si>
  <si>
    <t>COARSE</t>
  </si>
  <si>
    <t>FINE</t>
  </si>
  <si>
    <t>ULTRAFINE</t>
  </si>
  <si>
    <t>DATE/TIME</t>
  </si>
  <si>
    <t># min</t>
  </si>
  <si>
    <t>SAMPLED (L )</t>
  </si>
  <si>
    <t>m3</t>
  </si>
  <si>
    <t>PRE WT (g)</t>
  </si>
  <si>
    <t>POST WT (g)</t>
  </si>
  <si>
    <t>mg</t>
  </si>
  <si>
    <t>mg/m3</t>
  </si>
  <si>
    <t>ug/m3</t>
  </si>
  <si>
    <t>DATE</t>
  </si>
  <si>
    <t>COMMENTS</t>
  </si>
  <si>
    <t>HV09C01</t>
  </si>
  <si>
    <t>Batch 1 for extraction &amp; analysis - Intensive Sampling Study</t>
  </si>
  <si>
    <t>HV09F01</t>
  </si>
  <si>
    <t>HV09V01</t>
  </si>
  <si>
    <t>HV09C02</t>
  </si>
  <si>
    <t>HV09F02</t>
  </si>
  <si>
    <t>HV09U02</t>
  </si>
  <si>
    <t>HV09C03</t>
  </si>
  <si>
    <t>HV09F03</t>
  </si>
  <si>
    <t>HV09U03</t>
  </si>
  <si>
    <t>HV09C04</t>
  </si>
  <si>
    <t>HV09F04</t>
  </si>
  <si>
    <t>HV09U04</t>
  </si>
  <si>
    <t>HV09C05</t>
  </si>
  <si>
    <t>HV09F05</t>
  </si>
  <si>
    <t>HV09U05</t>
  </si>
  <si>
    <t>Avg</t>
  </si>
  <si>
    <t>SEM</t>
  </si>
  <si>
    <t>Sampler was not operated</t>
  </si>
  <si>
    <t>HV09C06</t>
  </si>
  <si>
    <t>Batch 2 for extraction &amp; analysis</t>
  </si>
  <si>
    <t>HV09F06</t>
  </si>
  <si>
    <t>HV09U06</t>
  </si>
  <si>
    <t>HV09C25</t>
  </si>
  <si>
    <t>HV09F25</t>
  </si>
  <si>
    <t>HV09U25</t>
  </si>
  <si>
    <t>HV09C26</t>
  </si>
  <si>
    <t>HV09F26</t>
  </si>
  <si>
    <t>HV09U26</t>
  </si>
  <si>
    <t>HV09C27</t>
  </si>
  <si>
    <t>Reweighed on 6/2/2011 reweigh value was 0.71914g, replace original weighing value of 0.78128g, weighed on 6/21/2010</t>
  </si>
  <si>
    <t>HV09F27</t>
  </si>
  <si>
    <t>HV09U27</t>
  </si>
  <si>
    <t>HV09C29</t>
  </si>
  <si>
    <t>HV09F29</t>
  </si>
  <si>
    <t>HV09U29</t>
  </si>
  <si>
    <t>Reweighed on 6/1/2011 reweigh value was 1.22409g, accept original weighing</t>
  </si>
  <si>
    <t>HV09C28</t>
  </si>
  <si>
    <t>HV09F28</t>
  </si>
  <si>
    <t>HV09U28</t>
  </si>
  <si>
    <t>HV09C47</t>
  </si>
  <si>
    <t>HV09F47</t>
  </si>
  <si>
    <t>HV09U47</t>
  </si>
  <si>
    <t>HV09C46</t>
  </si>
  <si>
    <t>HV09F46</t>
  </si>
  <si>
    <t>HV09U46</t>
  </si>
  <si>
    <t>HV09C48</t>
  </si>
  <si>
    <t>HV09F48</t>
  </si>
  <si>
    <t>HV09U48</t>
  </si>
  <si>
    <t>HV09C45</t>
  </si>
  <si>
    <t>HV09F45</t>
  </si>
  <si>
    <t>HV09U45</t>
  </si>
  <si>
    <t>HV09C44</t>
  </si>
  <si>
    <t>HV09F44</t>
  </si>
  <si>
    <t>HV09U44</t>
  </si>
  <si>
    <t>HV09C43</t>
  </si>
  <si>
    <t>HV09F43</t>
  </si>
  <si>
    <t>HV09U43</t>
  </si>
  <si>
    <t>HV09C40</t>
  </si>
  <si>
    <t>HV09F40</t>
  </si>
  <si>
    <t>HV09U40</t>
  </si>
  <si>
    <t>Reweighed on 4/27/2011 reweigh value was 1.20414g, replace original weighing value of 5.78253g, weighed on 6/29/2010</t>
  </si>
  <si>
    <t>HV09C41</t>
  </si>
  <si>
    <t>HV09F41</t>
  </si>
  <si>
    <t>HV09U41</t>
  </si>
  <si>
    <t>HV09C49</t>
  </si>
  <si>
    <t>HV09F49</t>
  </si>
  <si>
    <t>HV09U49</t>
  </si>
  <si>
    <t>HV09C42</t>
  </si>
  <si>
    <t>HV09F42</t>
  </si>
  <si>
    <t>HV09U42</t>
  </si>
  <si>
    <t>HV10C6</t>
  </si>
  <si>
    <t>HV10F6</t>
  </si>
  <si>
    <t>HV10U6</t>
  </si>
  <si>
    <t>HV10C9</t>
  </si>
  <si>
    <t>HV10F9</t>
  </si>
  <si>
    <t>HV10U9</t>
  </si>
  <si>
    <t>HV10C7</t>
  </si>
  <si>
    <t>HV10F7</t>
  </si>
  <si>
    <t>HV10U7</t>
  </si>
  <si>
    <t>HV10C8</t>
  </si>
  <si>
    <t>HV10F8</t>
  </si>
  <si>
    <t>HV10U8</t>
  </si>
  <si>
    <t>HV10C10</t>
  </si>
  <si>
    <t>HV10F10</t>
  </si>
  <si>
    <t>HV10U10</t>
  </si>
  <si>
    <t>Reweighed on 6/1/2011, reweigh value was 5.78206g,replaced original weighing value of 5.77386g, weighed on 6/29/2010</t>
  </si>
  <si>
    <t>HV10C11</t>
  </si>
  <si>
    <t>HV10F11</t>
  </si>
  <si>
    <t>HV10U11</t>
  </si>
  <si>
    <t>Reweighed on 5/24/2011, reweigh value was 5.47346, replaced original weighing value of 5.71239, weighed on 6/29/2010</t>
  </si>
  <si>
    <t>HV10C12</t>
  </si>
  <si>
    <t>HV10F12</t>
  </si>
  <si>
    <t>HV10U12</t>
  </si>
  <si>
    <t>HV10C13</t>
  </si>
  <si>
    <t>HV10F13</t>
  </si>
  <si>
    <t>HV10U13</t>
  </si>
  <si>
    <t>HV10C14</t>
  </si>
  <si>
    <t>HV10F14</t>
  </si>
  <si>
    <t>HV10U14</t>
  </si>
  <si>
    <t>HV10C15</t>
  </si>
  <si>
    <t>Batch 3 for extraction &amp; analysis</t>
  </si>
  <si>
    <t>HV10F15</t>
  </si>
  <si>
    <t>HV10U15</t>
  </si>
  <si>
    <t>HV10C16</t>
  </si>
  <si>
    <t>HV10F16</t>
  </si>
  <si>
    <t>HV10U16</t>
  </si>
  <si>
    <t>HV10C39</t>
  </si>
  <si>
    <t xml:space="preserve">Shut down one day early due to a </t>
  </si>
  <si>
    <t>HV10F39</t>
  </si>
  <si>
    <t>schedule conflict.</t>
  </si>
  <si>
    <t>HV10U39</t>
  </si>
  <si>
    <t>HV10C26</t>
  </si>
  <si>
    <t>Check dates on sampling data log</t>
  </si>
  <si>
    <t>HV10F26</t>
  </si>
  <si>
    <t>They don't match up with GT Craig!</t>
  </si>
  <si>
    <t>HV10U26</t>
  </si>
  <si>
    <t>HV10C24</t>
  </si>
  <si>
    <t>HV10F24</t>
  </si>
  <si>
    <t>HV10U24</t>
  </si>
  <si>
    <t>HV10C27</t>
  </si>
  <si>
    <t>HV10F27</t>
  </si>
  <si>
    <t>HV10U27</t>
  </si>
  <si>
    <t>HV10C29</t>
  </si>
  <si>
    <t>HV10F29</t>
  </si>
  <si>
    <t>HV10U29</t>
  </si>
  <si>
    <t>Sampling terminated; trailer returned to the RTP.</t>
  </si>
  <si>
    <t>FILTER LOG FOR COLLECTION OF AMBIENT PARTICLES AT G.T. CRAIG, CLEVELAND, OHIO BY THE NHEERL MOBILE SAMPLER (TRAILER2/1940)</t>
  </si>
  <si>
    <t>COLLECTION STARTED 7/28/2009       ENDED</t>
  </si>
  <si>
    <t>From:7/28/09 @ 8:30AM to 8/4/09 @ 7:30 AM equals</t>
  </si>
  <si>
    <t xml:space="preserve">equals (7 da x 24 hr/da x 60 min/hr) + (23 hrs x 60 min/hr) =          </t>
  </si>
  <si>
    <t xml:space="preserve"> = 10020 min (column G)</t>
  </si>
  <si>
    <t>HV09C07</t>
  </si>
  <si>
    <t>HV09F07</t>
  </si>
  <si>
    <t>HV09U07</t>
  </si>
  <si>
    <t>HV09C08</t>
  </si>
  <si>
    <t>HV09F08</t>
  </si>
  <si>
    <t>HV09U08</t>
  </si>
  <si>
    <t>HV09C09</t>
  </si>
  <si>
    <t>HV09F09</t>
  </si>
  <si>
    <t>HV09U09</t>
  </si>
  <si>
    <t>HV09C11</t>
  </si>
  <si>
    <t>HV09F11</t>
  </si>
  <si>
    <t>HV09U11</t>
  </si>
  <si>
    <t>HV09C12</t>
  </si>
  <si>
    <t>HV09F12</t>
  </si>
  <si>
    <t>HV09U12</t>
  </si>
  <si>
    <t>HV09C10</t>
  </si>
  <si>
    <t>HV09F10</t>
  </si>
  <si>
    <t>HV09U10</t>
  </si>
  <si>
    <t>HV08C22</t>
  </si>
  <si>
    <t>HV08F22</t>
  </si>
  <si>
    <t>HV08U22</t>
  </si>
  <si>
    <t>HV07C27</t>
  </si>
  <si>
    <t>HV09F15</t>
  </si>
  <si>
    <t>HV09U15</t>
  </si>
  <si>
    <t>HV08C23</t>
  </si>
  <si>
    <t>HV08F23</t>
  </si>
  <si>
    <t>HV08U23</t>
  </si>
  <si>
    <t>HV09C13</t>
  </si>
  <si>
    <t>HV09F13</t>
  </si>
  <si>
    <t>HV09U13</t>
  </si>
  <si>
    <t>HV09C14</t>
  </si>
  <si>
    <t>HV09F14</t>
  </si>
  <si>
    <t>HV09U14</t>
  </si>
  <si>
    <t>HV07C49</t>
  </si>
  <si>
    <t>HV09F16</t>
  </si>
  <si>
    <t>HV09U16</t>
  </si>
  <si>
    <t>HV07C50</t>
  </si>
  <si>
    <t>HV09F17</t>
  </si>
  <si>
    <t>HV09U17</t>
  </si>
  <si>
    <t>HV09C20</t>
  </si>
  <si>
    <t>HV09F20</t>
  </si>
  <si>
    <t>6.22/2010</t>
  </si>
  <si>
    <t>HV09U20</t>
  </si>
  <si>
    <t>Reweighed on  6/1/2011 reweigh value was 1.22273g,accept original weighing</t>
  </si>
  <si>
    <t>?  2/5/2010 - Filters were not in the group carried back to RTP by Todd.</t>
  </si>
  <si>
    <t>6/22/10  This week was omitted.   Wk 16 was actually 15 (notice the stop date of wk 14 &amp; start date of 16)</t>
  </si>
  <si>
    <t>HV09C21</t>
  </si>
  <si>
    <t>HV09F21</t>
  </si>
  <si>
    <t>HV09U21</t>
  </si>
  <si>
    <t>HV09C22</t>
  </si>
  <si>
    <t>HV09F22</t>
  </si>
  <si>
    <t>HV09U22</t>
  </si>
  <si>
    <t>H0V09C23</t>
  </si>
  <si>
    <t>Reweighed on 6/2/2011 reweigh value was 0.72302g ,accept original weighing</t>
  </si>
  <si>
    <t>HV09F23</t>
  </si>
  <si>
    <t>HV09U23</t>
  </si>
  <si>
    <t>HV09C24</t>
  </si>
  <si>
    <t>HV09F24</t>
  </si>
  <si>
    <t>HV09U24</t>
  </si>
  <si>
    <t>Reweighed on 6/1/2011 reweigh value was  5.80475g ,accept original weighing</t>
  </si>
  <si>
    <t>HV09C35</t>
  </si>
  <si>
    <t>Batch 4 for extraction &amp; analysis</t>
  </si>
  <si>
    <t>HV09F35</t>
  </si>
  <si>
    <t>HV09U35</t>
  </si>
  <si>
    <t>HV09C36</t>
  </si>
  <si>
    <t>HV09F36</t>
  </si>
  <si>
    <t>HV09U36</t>
  </si>
  <si>
    <t>HV09C30</t>
  </si>
  <si>
    <t>HV09F30</t>
  </si>
  <si>
    <t>HV09U30</t>
  </si>
  <si>
    <t>6.23.2010</t>
  </si>
  <si>
    <t>HV09C38</t>
  </si>
  <si>
    <t>HV09F38</t>
  </si>
  <si>
    <t>HV09U38</t>
  </si>
  <si>
    <t>Reweighed on 6/1/2011 reweigh value was  5.82768g ,accept original weighing</t>
  </si>
  <si>
    <t>HV09C37</t>
  </si>
  <si>
    <t>HV09F37</t>
  </si>
  <si>
    <t>HV09U37</t>
  </si>
  <si>
    <t>HV09C31</t>
  </si>
  <si>
    <t>HV09F31</t>
  </si>
  <si>
    <t>HV09U31</t>
  </si>
  <si>
    <t>HV09C32</t>
  </si>
  <si>
    <t>HV09F32</t>
  </si>
  <si>
    <t>HV09U32</t>
  </si>
  <si>
    <t>HV09C39</t>
  </si>
  <si>
    <t>HV09F39</t>
  </si>
  <si>
    <t>HV09U39</t>
  </si>
  <si>
    <t>HV09C34</t>
  </si>
  <si>
    <t>HV09F34</t>
  </si>
  <si>
    <t>HV09U34</t>
  </si>
  <si>
    <t>HV09C33</t>
  </si>
  <si>
    <t>HV09F33</t>
  </si>
  <si>
    <t>HV09U33</t>
  </si>
  <si>
    <t>HV10C3</t>
  </si>
  <si>
    <t>HV10F3</t>
  </si>
  <si>
    <t>HV10U3</t>
  </si>
  <si>
    <t>HV10C4</t>
  </si>
  <si>
    <t>HV10F4</t>
  </si>
  <si>
    <t>HV10U4</t>
  </si>
  <si>
    <t>HV10C5</t>
  </si>
  <si>
    <t>HV10F5</t>
  </si>
  <si>
    <t>HV10U5</t>
  </si>
  <si>
    <t>HV10C1</t>
  </si>
  <si>
    <t>HV10F1</t>
  </si>
  <si>
    <t>HV10U1</t>
  </si>
  <si>
    <t>HV10C17</t>
  </si>
  <si>
    <t>HV10F17</t>
  </si>
  <si>
    <t>HV10U17</t>
  </si>
  <si>
    <t>HV10C2</t>
  </si>
  <si>
    <t>HV10F2</t>
  </si>
  <si>
    <t>HV10U2</t>
  </si>
  <si>
    <t>Reweighed on 6/1/2011 reweigh value was 5.78754g,accept original weighing</t>
  </si>
  <si>
    <t>HV10C18</t>
  </si>
  <si>
    <t>HV10F18</t>
  </si>
  <si>
    <t>HV10U18</t>
  </si>
  <si>
    <t>Reweighed on 6/1/2011 reweigh value was 5.39505g,accept original weighing</t>
  </si>
  <si>
    <t>HV10C22</t>
  </si>
  <si>
    <t>HV10F22</t>
  </si>
  <si>
    <t>HV10U22</t>
  </si>
  <si>
    <t>HV10C21</t>
  </si>
  <si>
    <t>Reweighed on 6/2/2011 reweigh value was 0.75846g, accept original weighing</t>
  </si>
  <si>
    <t>HV10F21</t>
  </si>
  <si>
    <t>HV10U21</t>
  </si>
  <si>
    <t>HV10C20</t>
  </si>
  <si>
    <t>HV10F20</t>
  </si>
  <si>
    <t>HV10U20</t>
  </si>
  <si>
    <t>HV10C19</t>
  </si>
  <si>
    <t>HV10F19</t>
  </si>
  <si>
    <t>HV10U19</t>
  </si>
  <si>
    <t>HV10C23</t>
  </si>
  <si>
    <t>HV10F23</t>
  </si>
  <si>
    <t>HV10U23</t>
  </si>
  <si>
    <t>HV10C31</t>
  </si>
  <si>
    <t>HV10F31</t>
  </si>
  <si>
    <t>HV10U31</t>
  </si>
  <si>
    <t>HV10C32</t>
  </si>
  <si>
    <t>HV10F32</t>
  </si>
  <si>
    <t>HV10U32</t>
  </si>
  <si>
    <t>HV10C36</t>
  </si>
  <si>
    <t>HV10F36</t>
  </si>
  <si>
    <t>HV10U36</t>
  </si>
  <si>
    <t>The remaining filter logs were never received or located.</t>
  </si>
  <si>
    <t>This spreadsheet takes raw air volume sampling and filter weight data for the CLM site to calculate PM concentration. Pooled samples are highlighted yellow or orange in column N. Dates and coarse PM levels are in first 2 rows of Table 1.</t>
  </si>
  <si>
    <t>This spreadsheet takes raw air volume sampling and filter weight data for the GTC site to calculate PM concentration. Pooled samples are highlighted yellow or orange in column N. Dates and coarse PM levels are in first 2 rows of Table 1.</t>
  </si>
  <si>
    <t>Analyzed November, 2016</t>
  </si>
  <si>
    <r>
      <t>OC(mg/cm</t>
    </r>
    <r>
      <rPr>
        <u/>
        <vertAlign val="superscript"/>
        <sz val="10"/>
        <color theme="1"/>
        <rFont val="Calibri"/>
        <family val="2"/>
        <scheme val="minor"/>
      </rPr>
      <t>2</t>
    </r>
    <r>
      <rPr>
        <u/>
        <sz val="10"/>
        <color theme="1"/>
        <rFont val="Calibri"/>
        <family val="2"/>
        <scheme val="minor"/>
      </rPr>
      <t>)</t>
    </r>
  </si>
  <si>
    <r>
      <t>EC(mg/cm</t>
    </r>
    <r>
      <rPr>
        <u/>
        <vertAlign val="superscript"/>
        <sz val="10"/>
        <color theme="1"/>
        <rFont val="Calibri"/>
        <family val="2"/>
        <scheme val="minor"/>
      </rPr>
      <t>2</t>
    </r>
    <r>
      <rPr>
        <u/>
        <sz val="10"/>
        <color theme="1"/>
        <rFont val="Calibri"/>
        <family val="2"/>
        <scheme val="minor"/>
      </rPr>
      <t>)</t>
    </r>
  </si>
  <si>
    <r>
      <t>TC(mg/cm</t>
    </r>
    <r>
      <rPr>
        <u/>
        <vertAlign val="superscript"/>
        <sz val="10"/>
        <color theme="1"/>
        <rFont val="Calibri"/>
        <family val="2"/>
        <scheme val="minor"/>
      </rPr>
      <t>2</t>
    </r>
    <r>
      <rPr>
        <u/>
        <sz val="10"/>
        <color theme="1"/>
        <rFont val="Calibri"/>
        <family val="2"/>
        <scheme val="minor"/>
      </rPr>
      <t>)</t>
    </r>
  </si>
  <si>
    <t>column J</t>
  </si>
  <si>
    <t>5 mg/ml MCh</t>
  </si>
  <si>
    <t>10 mg/ml MCh</t>
  </si>
  <si>
    <t>20 mg/ml MCh</t>
  </si>
  <si>
    <t>40 mg/ml MCh</t>
  </si>
  <si>
    <t>Grey Cells: No data (bad lavage, etc.)</t>
  </si>
  <si>
    <t>Bold numbers in columns B-X are in final table</t>
  </si>
  <si>
    <t>Bold numbers in columns B-K are in final table</t>
  </si>
  <si>
    <t>Bold numbers I columns H-I-J are in final table</t>
  </si>
  <si>
    <t>Individual mouse data: LDH beginning column A, protein beginning column K, NAG beginning column U, GGT beginning column AE</t>
  </si>
  <si>
    <t>QAPP E-EPHD-0030133-1-1</t>
  </si>
  <si>
    <t>OP No. NHEERL-H/ISTD/CB/CW/2013-001-r1</t>
  </si>
  <si>
    <t>Histology: EPL Project #431-648</t>
  </si>
  <si>
    <t>slide ID</t>
  </si>
  <si>
    <t>allergic</t>
  </si>
  <si>
    <t>site</t>
  </si>
  <si>
    <t>PM size</t>
  </si>
  <si>
    <t>PM type</t>
  </si>
  <si>
    <t>tissue</t>
  </si>
  <si>
    <t>slide box</t>
  </si>
  <si>
    <t>histopathology findings (H&amp;E)</t>
  </si>
  <si>
    <t>recheck?</t>
  </si>
  <si>
    <t>EPL 17-001</t>
  </si>
  <si>
    <t>no</t>
  </si>
  <si>
    <t>coarse</t>
  </si>
  <si>
    <t>lung</t>
  </si>
  <si>
    <t>mixed cell inflammation (mild, multifocal; neutrophilic, histiocytic, and lymphocytic; alveolar, perivascular &amp; peribronchiolar +/- subpleural); intrabronchiolar mucus (minimal, multifocal, with foamy macrophages); intracytoplasmic pigmented material, alveolar macrophages (minimal, scattered particles and aggregates); lymphoid hyperplasia (minimal, focal, subpleural)</t>
  </si>
  <si>
    <t>mixed cell inflammation (minimal, multifocal; neutrophilic, histiocytic, and lymphocytic; alveolar, perivascular &amp; peribronchiolar); intracytoplasmic pigmented material, alveolar macrophages (minimal, scattered particles and aggregates)</t>
  </si>
  <si>
    <t>mixed cell inflammation (minimal, multifocal; neutrophilic, histiocytic, and lymphocytic; alveolar, perivascular, &amp; peribronchiolar); histiocytosis (minimal, multifocal)</t>
  </si>
  <si>
    <t>mixed cell inflammation (minimal, multifocal; neutrophilic, histiocytic, and lymphocytic; alveolar, perivascular, &amp; peribronchiolar); intrabronchiolar mucus (minimal, multifocal); intracytoplasmic pigmented material, alveolar macrophages (minimal, scattered particles and aggregates); histiocytosis (minimal, multifocal)</t>
  </si>
  <si>
    <t>mixed cell inflammation (minimal, multifocal; neutrophilic, histiocytic, and lymphocytic; alveolar, perivascular, &amp; peribronchiolar); histiocytosis (minimal, multifocal); intracytoplasmic pigmented material, alveolar macrophages (minimal, scattered course particles)</t>
  </si>
  <si>
    <t>mixed cell inflammation (mild, multifocal; neutrophilic, histiocytic, and lymphocytic; alveolar, perivascular, &amp; peribronchiolar); intracytoplasmic pigmented material, alveolar macrophages (minimal, scattered particles)</t>
  </si>
  <si>
    <t>intrabronchiolar mucus (minimal, focal); intracytoplasmic pigmented material, alveolar macrophages (minimal, scattered particles)</t>
  </si>
  <si>
    <t>mixed cell inflammation (minimal, multifocal; neutrophilic, histiocytic, and lymphocytic; alveolar, perivascular, &amp; peribronchiolar); intracytoplasmic pigmented material, alveolar macrophages (minimal, scattered particles)</t>
  </si>
  <si>
    <t>yes</t>
  </si>
  <si>
    <t>mixed cell inflammation (mild multifocal; lymphocytic, histiocytic, neutrophilic +/- eosinophilic; alveolar, perivascular, peribronchiolar, &amp; subpleural); intrabronchiolar mucus (mild, multifocal); mucous cell hyperplasia/metaplasia (minimal multifocal bronchiolar); histiocytosis (minimal multifocal alveolar with admixed lymphocytes +/- neutrophils and cell debris); intracytoplasmic pigmented material, alveolar macrophages (minimal, scattered particles); rare multinucleated giant cells; lymphoid hyperplasia (minimal, multifocal)</t>
  </si>
  <si>
    <t>mixed cell inflammation (moderate multifocal; lymphocytic, histiocytic, neutrophilic +/- eosinophilic; alveolar, perivascular, peribronchiolar, &amp; subpleural); intrabronchiolar mucus (moderate, multifocal); mucous cell hyperplasia/metaplasia (minimal multifocal bronchiolar); histiocytosis (minimal multifocal alveolar); intracytoplasmic pigmented material, alveolar macrophages (minimal, scattered particles); lymphoid hyperplasia (mild, multifocal)</t>
  </si>
  <si>
    <t>mixed cell inflammation (mild multifocal; lymphocytic, histiocytic, neutrophilic +/- eosinophilic; alveolar, perivascular, peribronchiolar, &amp; subpleural); intrabronchiolar mucus (minimal, multifocal); mucous cell hyperplasia/metaplasia (minimal multifocal bronchiolar); histiocytosis (minimal multifocal alveolar); intracytoplasmic pigmented material, alveolar macrophages (minimal, scattered particles &amp; aggregates); lymphoid hyperplasia (minimal, multifocal); mineralization, pericardium</t>
  </si>
  <si>
    <t>mixed cell inflammation (moderate multifocal; lymphocytic, histiocytic, neutrophilic +/- eosinophilic; alveolar, perivascular &amp; peribronchiolar +/- subpleural); intrabronchiolar mucus (minimal, multifocal); mucous cell hyperplasia/metaplasia (minimal multifocal bronchiolar); histiocytosis (minimal multifocal alveolar); rare multinucleated giant cells; intracytoplasmic pigmented material, alveolar macrophages (minimal, scattered particles); lymphoid hyperplasia (minimal, multifocal)</t>
  </si>
  <si>
    <t>mixed cell inflammation (mild multifocal; lymphocytic, histiocytic, neutrophilic +/- eosinophilic; alveolar, perivascular &amp; peribronchiolar); mucous cell hyperplasia/metaplasia (minimal multifocal bronchiolar); histiocytosis (minimal multifocal alveolar); rare multinucleated giant cells; intracytoplasmic pigmented material, alveolar macrophages (minimal, scattered particles &amp; aggregates); lymphoid hyperplasia (minimal, multifocal)</t>
  </si>
  <si>
    <t>mixed cell inflammation (moderate multifocal; lymphocytic, histiocytic, neutrophilic +/- eosinophilic; alveolar, perivascular, peribronchiolar, &amp; subpleural); intrabronchiolar mucus (mild, multifocal); mucous cell hyperplasia/metaplasia (mild multifocal bronchiolar); rare multinucleated giant cells; histiocytosis (minimal multifocal alveolar); intracytoplasmic pigmented material, alveolar macrophages (minimal, scattered particles); lymphoid hyperplasia (minimal, multifocal)</t>
  </si>
  <si>
    <t>mixed cell inflammation (mild multifocal; lymphocytic, histiocytic, neutrophilic +/- eosinophilic; alveolar, perivascular &amp; peribronchiolar); intrabronchiolar mucus (mild, multifocal); mucous cell hyperplasia/metaplasia (minimal multifocal bronchiolar); bronchioloalveolar hyperplasia (focal, terminal bronchiole)</t>
  </si>
  <si>
    <t>mixed cell inflammation (mild multifocal; lymphocytic, histiocytic, neutrophilic +/- eosinophilic; alveolar, perivascular, peribronchiolar, &amp; subpleural); intrabronchiolar mucus (mild, multifocal); mucous cell hyperplasia/metaplasia (minimal multifocal bronchiolar); histiocytosis (minimal multifocal alveolar); intracytoplasmic pigmented material, alveolar macrophages (minimal, scattered particles); lymphoid hyperplasia (minimal, multifocal)</t>
  </si>
  <si>
    <t>mixed cell inflammation (minimal, multifocal; neutrophilic, histiocytic, and lymphocytic; alveolar, perivascular &amp; peribronchiolar); histiocytosis (minimal multifocal alveolar); intracytoplasmic pigmented material, alveolar macrophages (mild, scattered particles and aggregates)</t>
  </si>
  <si>
    <t>mixed cell inflammation (mild, multifocal; neutrophilic, histiocytic, and lymphocytic; alveolar, perivascular &amp; peribronchiolar); histiocytosis (minimal multifocal alveolar); intracytoplasmic pigmented material, alveolar macrophages (mild, scattered particles and aggregates)</t>
  </si>
  <si>
    <t>mixed cell inflammation (mild, multifocal; neutrophilic, histiocytic, and lymphocytic; alveolar, perivascular &amp; peribronchiolar); intrabronchiolar mucus (minimal, multifocal); histiocytosis (mild multifocal alveolar); intracytoplasmic pigmented material, alveolar macrophages (mild, scattered particles and aggregates)</t>
  </si>
  <si>
    <t>mixed cell inflammation (mild, multifocal; neutrophilic, histiocytic, and lymphocytic; alveolar, perivascular &amp; peribronchiolar); rare multinucleated giant cells; histiocytosis (minimal multifocal alveolar); intracytoplasmic pigmented material, alveolar macrophages (mild, scattered particles and aggregates)</t>
  </si>
  <si>
    <t>mixed cell inflammation (mild, multifocal; neutrophilic, histiocytic, and lymphocytic; alveolar, perivascular &amp; peribronchiolar); histiocytosis (moderate multifocal alveolar); intracytoplasmic pigmented material, alveolar macrophages (mild, scattered particles and aggregates)</t>
  </si>
  <si>
    <t>mixed cell inflammation (moderate multifocal; lymphocytic, histiocytic, neutrophilic +/- eosinophilic; alveolar, perivascular &amp; peribronchiolar); intrabronchiolar mucus (minimal, multifocal); mucous cell hyperplasia/metaplasia (minimal multifocal bronchiolar); histiocytosis (mild multifocal alveolar with admixed lymphocytes +/- neutrophils and cell debris); intracytoplasmic pigmented material, alveolar macrophages (minimal, scattered particles and aggregates); rare multinucleated giant cells; lymphoid hyperplasia (minimal, multifocal)</t>
  </si>
  <si>
    <t>mixed cell inflammation (moderate multifocal; lymphocytic, histiocytic, neutrophilic +/- eosinophilic; alveolar, perivascular, peribronchiolar, &amp; subpleural); intrabronchiolar mucus (mild, multifocal); mucous cell hyperplasia/metaplasia (mild multifocal bronchiolar); histiocytosis (mild multifocal alveolar with admixed lymphocytes +/- neutrophils and cell debris); intracytoplasmic pigmented material, alveolar macrophages (mild, scattered particles and aggregates); rare multinucleated giant cells</t>
  </si>
  <si>
    <t>mixed cell inflammation (mild multifocal; lymphocytic, histiocytic, neutrophilic +/- eosinophilic; alveolar, perivascular, peribronchiolar, &amp; subpleural); intrabronchiolar mucus (mild, multifocal); mucous cell hyperplasia/metaplasia (minimal multifocal bronchiolar); histiocytosis (mild multifocal alveolar with admixed lymphocytes +/- neutrophils and cell debris); intracytoplasmic pigmented material, alveolar macrophages (minimal, scattered particles and aggregates); rare multinucleated giant cells; lymphoid hyperplasia (minimal, multifocal)</t>
  </si>
  <si>
    <t>mixed cell inflammation (moderate multifocal; lymphocytic, histiocytic, neutrophilic +/- eosinophilic; alveolar, perivascular, peribronchiolar, &amp; subpleural); intrabronchiolar mucus (moderate, multifocal); mucous cell hyperplasia/metaplasia (mild multifocal bronchiolar); histiocytosis (mild multifocal alveolar with admixed lymphocytes +/- neutrophils and cell debris); intracytoplasmic pigmented material, alveolar macrophages (mild, scattered particles and aggregates); rare multinucleated giant cells; lymphoid hyperplasia (minimal, multifocal)</t>
  </si>
  <si>
    <t>mixed cell inflammation (mild multifocal; lymphocytic, histiocytic, neutrophilic +/- eosinophilic; alveolar, perivascular, peribronchiolar, &amp; subpleural); intrabronchiolar mucus (mild, multifocal); mucous cell hyperplasia/metaplasia (minimal multifocal bronchiolar); histiocytosis (mild multifocal alveolar with admixed lymphocytes &amp; cell debris); intracytoplasmic pigmented material, alveolar macrophages (mild, scattered particles and aggregates); rare multinucleated giant cells; lymphoid hyperplasia (minimal, multifocal)</t>
  </si>
  <si>
    <t>mixed cell inflammation (minimal multifocal; lymphocytic, histiocytic, neutrophilic +/- eosinophilic; alveolar, perivascular, peribronchiolar, &amp; subpleural); intrabronchiolar mucus (mild, multifocal); mucous cell hyperplasia/metaplasia (mild multifocal bronchiolar); histiocytosis (minimal multifocal alveolar with admixed lymphocytes +/- neutrophils and cell debris); intracytoplasmic pigmented material, alveolar macrophages (mild, scattered particles and aggregates); rare multinucleated giant cells; lymphoid hyperplasia (minimal, multifocal)</t>
  </si>
  <si>
    <t>mixed cell inflammation (mild multifocal; lymphocytic, histiocytic, neutrophilic +/- eosinophilic; alveolar, perivascular, peribronchiolar, &amp; subpleural); intrabronchiolar mucus (minimal, multifocal); mucous cell hyperplasia/metaplasia (minimal multifocal bronchiolar); histiocytosis (minimal multifocal alveolar with admixed lymphocytes +/- neutrophils and cell debris); intracytoplasmic pigmented material, alveolar macrophages (mild, scattered particles and aggregates); heterotopic ossification (minimal focal)</t>
  </si>
  <si>
    <t>mixed cell inflammation (moderate multifocal; lymphocytic, histiocytic, neutrophilic +/- eosinophilic; alveolar, perivascular, peribronchiolar, &amp; subpleural); intrabronchiolar mucus (mild, multifocal); mucous cell hyperplasia/metaplasia (minimal multifocal bronchiolar); histiocytosis (mild multifocal alveolar with admixed lymphocytes +/- neutrophils and cell debris); intracytoplasmic pigmented material, alveolar macrophages (mild, scattered particles and aggregates); rare multinucleated giant cells</t>
  </si>
  <si>
    <t>mixed cell inflammation (minimal, multifocal; neutrophilic, histiocytic, and lymphocytic; alveolar, perivascular &amp; peribronchiolar); foreign material (minimal focal, bedding or food fiber presumed) with associated multinucleated giant cells and histiocytosis</t>
  </si>
  <si>
    <t>mixed cell inflammation (minimal, multifocal; neutrophilic, histiocytic, and lymphocytic; alveolar, perivascular, peribronchiolar, &amp; subpleural); histiocytosis (minimal multifocal alveolar); intrabronchiolar mucus (minimal, multifocal); intracytoplasmic pigmented material, alveolar macrophages (minimal, scattered particles and aggregates)</t>
  </si>
  <si>
    <t>mixed cell inflammation (minimal, multifocal; neutrophilic, histiocytic, and lymphocytic; perivascular &amp; peribronchiolar)</t>
  </si>
  <si>
    <t>mixed cell inflammation (minimal, multifocal; neutrophilic, histiocytic, and lymphocytic; alveolar, perivascular &amp; peribronchiolar); histiocytosis (minimal multifocal alveolar); intracytoplasmic pigmented material, alveolar macrophages (minimal, scattered particles and aggregates)</t>
  </si>
  <si>
    <t>mixed cell inflammation (minimal, multifocal; neutrophilic, histiocytic, and lymphocytic; alveolar, perivascular &amp; peribronchiolar); intracytoplasmic pigmented material, alveolar macrophages (minimal, scattered particles and aggregates); lymphoid hyperplasia (moderate, multifocal)</t>
  </si>
  <si>
    <t>mixed cell inflammation (minimal, multifocal; neutrophilic, histiocytic, and lymphocytic; alveolar, perivascular &amp; peribronchiolar)</t>
  </si>
  <si>
    <t>mixed cell inflammation (minimal, multifocal; neutrophilic, histiocytic, and lymphocytic; alveolar, perivascular &amp; peribronchiolar); histiocytosis (minimal multifocal alveolar); intracytoplasmic pigmented material, alveolar macrophages (minimal, scattered particles and aggregates); lymphoid hyperplasia (minimal, multifocal)</t>
  </si>
  <si>
    <t>NOL</t>
  </si>
  <si>
    <t>mixed cell inflammation (minimal multifocal; lymphocytic, histiocytic, neutrophilic +/- eosinophilic; alveolar, perivascular &amp; peribronchiolar); intrabronchiolar mucus (minimal, multifocal); mucous cell hyperplasia/metaplasia (minimal multifocal bronchiolar)</t>
  </si>
  <si>
    <t>mixed cell inflammation (mild multifocal; lymphocytic, histiocytic, neutrophilic +/- eosinophilic; alveolar, perivascular &amp; peribronchiolar); intrabronchiolar mucus (minimal, multifocal); mucous cell hyperplasia/metaplasia (minimal multifocal bronchiolar); intracytoplasmic pigmented material, alveolar macrophages (minimal, scattered particles and aggregates)</t>
  </si>
  <si>
    <t>mixed cell inflammation (mild multifocal; lymphocytic, histiocytic, neutrophilic +/- eosinophilic; alveolar, perivascular, peribronchiolar, &amp; subpleural); intrabronchiolar mucus (mild, multifocal); mucous cell hyperplasia/metaplasia (mild multifocal bronchiolar); lymphoid hyperplasia (minimal, multifocal)</t>
  </si>
  <si>
    <t>mixed cell inflammation (mild multifocal; lymphocytic, histiocytic, neutrophilic +/- eosinophilic; alveolar, perivascular &amp; peribronchiolar); intrabronchiolar mucus (mild, multifocal); mucous cell hyperplasia/metaplasia (minimal multifocal bronchiolar); histiocytosis (minimal multifocal alveolar with admixed lymphocytes and cell debris); intracytoplasmic pigmented material, alveolar macrophages (minimal, scattered particles); lymphoid hyperplasia (minimal multifocal)</t>
  </si>
  <si>
    <t>mixed cell inflammation (minimal multifocal; lymphocytic, histiocytic, neutrophilic +/- eosinophilic; alveolar, perivascular, peribronchiolar, &amp; subpleural); intrabronchiolar mucus (minimal, multifocal); mucous cell hyperplasia/metaplasia (minimal multifocal bronchiolar); histiocytosis (minimal multifocal alveolar with admixed lymphocytes and cell debris); intracytoplasmic pigmented material, alveolar macrophages (minimal, scattered particles); lymphoid hyperplasia (mild multifocal)</t>
  </si>
  <si>
    <t>mixed cell inflammation (mild multifocal; lymphocytic, histiocytic, neutrophilic +/- eosinophilic; alveolar, perivascular &amp; peribronchiolar); intrabronchiolar mucus (minimal, multifocal); mucous cell hyperplasia/metaplasia (minimal multifocal bronchiolar); lymphoid hyperplasia (mild multifocal)</t>
  </si>
  <si>
    <t>mixed cell inflammation (mild multifocal; lymphocytic, histiocytic, neutrophilic +/- eosinophilic; alveolar, perivascular &amp; peribronchiolar); intrabronchiolar mucus (minimal, multifocal); mucous cell hyperplasia/metaplasia (minimal multifocal bronchiolar); lymphoid hyperplasia (minimal multifocal)</t>
  </si>
  <si>
    <t>mixed cell inflammation (minimal, multifocal; neutrophilic, histiocytic, and lymphocytic; alveolar, perivascular &amp; peribronchiolar); intracytoplasmic pigmented material, alveolar macrophages (minimal, scattered particles and aggregates); histiocytosis (minimal multifocal alveolar); lymphoid hyperplasia (minimal, focal); foreign material (minimal focal, bedding or food fiber presumed) with associated neutrophils and histiocytosis</t>
  </si>
  <si>
    <t>mixed cell inflammation (minimal, multifocal; neutrophilic, histiocytic, and lymphocytic; alveolar, perivascular, peribronchiolar, &amp; subpleural); intracytoplasmic pigmented material, alveolar macrophages (minimal, scattered particles and aggregates); intrabronchiolar mucus (minimal multifocal); histiocytosis (minimal multifocal alveolar)</t>
  </si>
  <si>
    <t>mixed cell inflammation (minimal, multifocal; neutrophilic, histiocytic, and lymphocytic; alveolar, perivascular, &amp; peribronchiolar); intracytoplasmic pigmented material, alveolar macrophages (minimal, scattered particles and aggregates)</t>
  </si>
  <si>
    <t>intracytoplasmic pigmented material, alveolar macrophages (minimal, scattered particles and aggregates); histiocytosis (minimal multifocal alveolar); lymphoid hyperplasia (minimal, focal)</t>
  </si>
  <si>
    <t>mixed cell inflammation (mild, focal; neutrophilic, histiocytic, and lymphocytic; perivascular &amp; bronchiolar); intraluminal pigmented material, alveolar macrophages (minimal, scattered particles and aggregates)</t>
  </si>
  <si>
    <t>mixed cell inflammation (mild multifocal; lymphocytic, histiocytic, neutrophilic +/- eosinophilic; alveolar, perivascular, peribronchiolar, &amp; subpleural); intrabronchiolar mucus (mild, multifocal); mucous cell hyperplasia/metaplasia (minimal multifocal bronchiolar); intracytoplasmic pigmented material, alveolar macrophages (minimal, scattered particles and aggregates); histiocytosis (minimal multifocal alveolar; lymphoid hyperplasia (minimal multifocal)</t>
  </si>
  <si>
    <t>mixed cell inflammation (moderate multifocal; lymphocytic, histiocytic, neutrophilic +/- eosinophilic; alveolar, perivascular, peribronchiolar, &amp; subpleural); intrabronchiolar mucus (mild, multifocal); mucous cell hyperplasia/metaplasia (minimal multifocal bronchiolar); lymphoid hyperplasia (mild multifocal)</t>
  </si>
  <si>
    <t>mixed cell inflammation (mild multifocal; lymphocytic, histiocytic, neutrophilic +/- eosinophilic; alveolar, perivascular &amp; peribronchiolar); intrabronchiolar mucus (minimal, multifocal); mucous cell hyperplasia/metaplasia (moderate multifocal bronchiolar); histiocytosis (minimal multifocal alveolar with admixed lymphocytes and cell debris); lymphoid hyperplasia (minimal multifocal); foreign material (minimal focal, bedding fiber presumed, with associated macrophages and multinucleated giant cell); intracytoplasmic pigmented material, alveolar macrophages (minimal, focal aggregate)</t>
  </si>
  <si>
    <t>mixed cell inflammation (mild multifocal; lymphocytic, histiocytic, neutrophilic +/- eosinophilic; alveolar, perivascular &amp; peribronchiolar); mucous cell hyperplasia/metaplasia (minimal multifocal bronchiolar); lymphoid hyperplasia (minimal multifocal)</t>
  </si>
  <si>
    <t>mixed cell inflammation (mild multifocal; lymphocytic, histiocytic, neutrophilic +/- eosinophilic; alveolar, perivascular, peribronchiolar, &amp; subpleural); intrabronchiolar mucus (mild, multifocal); mucous cell hyperplasia/metaplasia (minimal multifocal bronchiolar); histiocytosis (minimal multifocal alveolar with admixed lymphocytes and cell debris); bronchioloalveolar hyperplasia (focal, terminal bronchiole); foreign material (minimal focal, bedding or food fiber presumed, with associated multinucleated giant cells)</t>
  </si>
  <si>
    <t>mixed cell inflammation (moderate multifocal; lymphocytic, histiocytic, neutrophilic +/- eosinophilic; alveolar, perivascular, peribronchiolar +/- subpleural); intrabronchiolar mucus (moderate, multifocal); mucous cell hyperplasia/metaplasia (mild multifocal bronchiolar); histiocytosis (minimal multifocal alveolar with admixed lymphocytes and cell debris); rare multinucleated giant cells; intracytoplasmic pigmented material, alveolar macrophages (minimal, scattered particles); lymphoid hyperplasia (minimal multifocal)</t>
  </si>
  <si>
    <t>mixed cell inflammation (mild multifocal; lymphocytic, histiocytic, neutrophilic +/- eosinophilic; alveolar, perivascular &amp; peribronchiolar +/- subpleural); intrabronchiolar mucus (minimal, multifocal); mucous cell hyperplasia/metaplasia (minimal multifocal bronchiolar); histiocytosis (minimal multifocal alveolar with admixed lymphocytes and cell debris); intracytoplasmic pigmented material, alveolar macrophages (minimal, scattered particles); rare multinucleated giant cells; lymphoid hyperplasia (minimal multifocal)</t>
  </si>
  <si>
    <t>mixed cell inflammation (moderate multifocal; lymphocytic, histiocytic, neutrophilic +/- eosinophilic; alveolar, perivascular, peribronchiolar, &amp; subpleural); intrabronchiolar mucus (mild, multifocal); mucous cell hyperplasia/metaplasia (minimal multifocal bronchiolar); intracytoplasmic pigmented material, alveolar macrophages (minimal, scattered particles)</t>
  </si>
  <si>
    <t>steel 1</t>
  </si>
  <si>
    <t>intracytoplasmic pigmented material, alveolar macrophages (minimal, scattered particles and aggregates); histiocytosis (minimal multifocal alveolar); diffuse alveolar and bronchiolar hemorrhage (artifact)</t>
  </si>
  <si>
    <t>mixed cell inflammation (minimal multifocal; lymphocytic, histiocytic, neutrophilic; alveolar, perivascular &amp; peribronchiolar); intrabronchiolar mucus (minimal, multifocal); histiocytosis (minimal multifocal alveolar with admixed lymphocytes and cell debris); intracytoplasmic pigmented material, alveolar macrophages (minimal, scattered particles)</t>
  </si>
  <si>
    <t>mixed cell inflammation (minimal multifocal; lymphocytic, histiocytic, neutrophilic; alveolar, perivascular &amp; peribronchiolar +/- subpleural); histiocytosis (minimal multifocal alveolar with admixed lymphocytes and cell debris); intracytoplasmic pigmented material, alveolar macrophages (minimal, scattered particles); lymphoid hyperplasia (minimal multifocal)</t>
  </si>
  <si>
    <t>mixed cell inflammation (mild multifocal; lymphocytic, histiocytic, neutrophilic; alveolar, perivascular &amp; peribronchiolar); foreign body (focal, bedding or food fiber presumed, with neutrophilic bronchiolitis and bronchiectasis); histiocytosis (minimal multifocal alveolar with admixed lymphocytes and cell debris); intracytoplasmic pigmented material, alveolar macrophages (minimal, scattered particles); lymphoid hyperplasia (minimal multifocal)</t>
  </si>
  <si>
    <t>histiocytosis (minimal multifocal alveolar with admixed lymphocytes and cell debris); intracytoplasmic pigmented material, alveolar macrophages (minimal, scattered particles)</t>
  </si>
  <si>
    <t>mixed cell inflammation (minimal multifocal; lymphocytic, histiocytic, neutrophilic; alveolar, perivascular &amp; peribronchiolar); histiocytosis (minimal multifocal alveolar with admixed lymphocytes and cell debris); intracytoplasmic pigmented material, alveolar macrophages (minimal, scattered particles); lymphoid hyperplasia (minimal multifocal)</t>
  </si>
  <si>
    <t>mixed cell inflammation (minimal multifocal; lymphocytic, histiocytic, neutrophilic); histiocytosis (minimal multifocal alveolar with admixed lymphocytes and cell debris)</t>
  </si>
  <si>
    <t>mixed cell inflammation (mild multifocal; lymphocytic, histiocytic, neutrophilic +/- eosinophilic; alveolar, perivascular &amp; peribronchiolar); intrabronchiolar mucus (minimal, multifocal); histiocytosis (minimal multifocal alveolar with admixed lymphocytes and cell debris); intracytoplasmic pigmented material, alveolar macrophages (mild, scattered particles)</t>
  </si>
  <si>
    <t>mixed cell inflammation (minimal multifocal; lymphocytic, histiocytic, neutrophilic +/- eosinophilic; alveolar, perivascular, peribronchiolar, &amp; subpleural); intrabronchiolar mucus (minimal, multifocal); lymphoid hyperplasia (minimal, multifocal)</t>
  </si>
  <si>
    <t>mixed cell inflammation (mild multifocal; lymphocytic, histiocytic, neutrophilic +/- eosinophilic; alveolar, perivascular, peribronchiolar, &amp; subpleural); histiocytosis (minimal multifocal alveolar with admixed lymphocytes and cell debris); intrabronchiolar mucus (minimal, multifocal); mucous cell hyperplasia/metaplasia (mild multifocal bronchiolar); intracytoplasmic pigmented material, alveolar macrophages (mild, scattered particles &amp; aggregates); lymphoid hyperplasia (minimal, multifocal)</t>
  </si>
  <si>
    <t>mixed cell inflammation (mild multifocal; lymphocytic, histiocytic, neutrophilic +/- eosinophilic; alveolar, perivascular &amp; peribronchiolar); intrabronchiolar mucus (minimal, multifocal); mucous cell hyperplasia/metaplasia (minimal multifocal bronchiolar)</t>
  </si>
  <si>
    <t>mixed cell inflammation (moderate multifocal; lymphocytic, histiocytic, neutrophilic +/- eosinophilic; alveolar, perivascular, peribronchiolar, &amp; subpleural); histiocytosis (minimal multifocal alveolar with admixed lymphocytes and cell debris); intrabronchiolar mucus (moderate, multifocal); mucous cell hyperplasia/metaplasia (minimal multifocal bronchiolar); intracytoplasmic pigmented material, alveolar macrophages (minimal, scattered particles); lymphoid hyperplasia (minimal, multifocal)</t>
  </si>
  <si>
    <t>mixed cell inflammation (mild multifocal; lymphocytic, histiocytic, neutrophilic +/- eosinophilic; alveolar, perivascular, &amp; peribronchiolar); histiocytosis (minimal multifocal alveolar with admixed lymphocytes and cell debris); intrabronchiolar mucus (mild, multifocal); mucous cell hyperplasia/metaplasia (minimal multifocal bronchiolar); intracytoplasmic pigmented material, alveolar macrophages (minimal, scattered particles)</t>
  </si>
  <si>
    <t>mixed cell inflammation (mild multifocal; lymphocytic, histiocytic, neutrophilic +/- eosinophilic; alveolar, perivascular, &amp; peribronchiolar); histiocytosis (minimal multifocal alveolar with admixed lymphocytes and cell debris); mucous cell hyperplasia/metaplasia (minimal multifocal bronchiolar); intracytoplasmic pigmented material, alveolar macrophages (minimal, scattered particles); lymphoid hyperplasia (minimal, multifocal)</t>
  </si>
  <si>
    <t>mixed cell inflammation (minimal multifocal; lymphocytic, histiocytic, neutrophilic +/- eosinophilic; alveolar, perivascular, peribronchiolar, &amp; subpleural); histiocytosis (minimal multifocal alveolar with admixed lymphocytes and cell debris); rare multinucleated giant cells; intracytoplasmic pigmented material, alveolar macrophages (minimal, scattered particles)</t>
  </si>
  <si>
    <t>mixed cell inflammation (mild multifocal; lymphocytic, histiocytic, neutrophilic; alveolar, perivascular, peribronchiolar, &amp; subpleural); histiocytosis (minimal multifocal alveolar with admixed lymphocytes and cell debris); rare multinucleated giant cells; intracytoplasmic pigmented material, alveolar macrophages (mild, scattered particles &amp; aggregates)</t>
  </si>
  <si>
    <t>mixed cell inflammation (minimal multifocal; lymphocytic, histiocytic, neutrophilic; alveolar, perivascular, &amp; peribronchiolar); histiocytosis (minimal multifocal alveolar with admixed lymphocytes and cell debris); intracytoplasmic pigmented material, alveolar macrophages (mild, scattered particles &amp; aggregates); lymphoid hyperplasia (minimal, multifocal)</t>
  </si>
  <si>
    <t>mixed cell inflammation (mild multifocal; lymphocytic, histiocytic, neutrophilic; alveolar, perivascular, &amp; peribronchiolar); histiocytosis (minimal multifocal alveolar with admixed lymphocytes and cell debris); intracytoplasmic pigmented material, alveolar macrophages (mild, scattered particles &amp; aggregates)</t>
  </si>
  <si>
    <t>mixed cell inflammation (mild multifocal; lymphocytic, histiocytic, neutrophilic; alveolar, perivascular, &amp; peribronchiolar); histiocytosis (mild multifocal alveolar with admixed lymphocytes and cell debris); intracytoplasmic pigmented material, alveolar macrophages (mild, scattered particles &amp; aggregates)</t>
  </si>
  <si>
    <t>mixed cell inflammation (minimal multifocal; lymphocytic, histiocytic, neutrophilic; alveolar, perivascular, &amp; peribronchiolar); histiocytosis (minimal multifocal alveolar with admixed lymphocytes and cell debris); intracytoplasmic pigmented material, alveolar macrophages (minimal, scattered particles &amp; aggregates); lymphoid hyperplasia (minimal, multifocal)</t>
  </si>
  <si>
    <t>mixed cell inflammation (minimal multifocal; lymphocytic, histiocytic, neutrophilic; alveolar, perivascular, &amp; peribronchiolar); intrabronchiolar mucus (minimal, multifocal); histiocytosis (mild multifocal alveolar with admixed lymphocytes and cell debris); intracytoplasmic pigmented material, alveolar macrophages (mild, scattered particles &amp; aggregates); lymphoid hyperplasia (minimal multifocal)</t>
  </si>
  <si>
    <t>mixed cell inflammation (mild multifocal; lymphocytic, histiocytic, neutrophilic; alveolar, perivascular, &amp; peribronchiolar); histiocytosis (mild multifocal alveolar with admixed lymphocytes and cell debris); intracytoplasmic pigmented material, alveolar macrophages (mild, scattered particles &amp; aggregates); foreign material (minimal focal, bedding or food fiber presumed)</t>
  </si>
  <si>
    <t>mixed cell inflammation (mild multifocal; lymphocytic, histiocytic, neutrophilic +/- eosinophilic; alveolar, perivascular, &amp; peribronchiolar); histiocytosis (mild multifocal alveolar with admixed lymphocytes and cell debris); intrabronchiolar mucus (minimal, multifocal); mucous cell hyperplasia/metaplasia (minimal multifocal bronchiolar); intracytoplasmic pigmented material, alveolar macrophages (mild, scattered particles &amp; aggregates); lymphoid hyperplasia (minimal, multifocal)</t>
  </si>
  <si>
    <t>mixed cell inflammation (mild multifocal; lymphocytic, histiocytic, neutrophilic +/- eosinophilic; alveolar, perivascular, &amp; peribronchiolar); histiocytosis (mild multifocal alveolar with admixed lymphocytes and cell debris); intrabronchiolar mucus (minimal, multifocal); mucous cell hyperplasia/metaplasia (minimal multifocal bronchiolar); intracytoplasmic pigmented material, alveolar macrophages (mild, scattered particles &amp; aggregates)</t>
  </si>
  <si>
    <t>mixed cell inflammation (mild multifocal; lymphocytic, histiocytic, neutrophilic +/- eosinophilic; alveolar, perivascular, &amp; peribronchiolar); histiocytosis (mild multifocal alveolar with admixed lymphocytes and cell debris); intrabronchiolar mucus (mild, multifocal); mucous cell hyperplasia/metaplasia (mild multifocal bronchiolar); intracytoplasmic pigmented material, alveolar macrophages (mild, scattered particles &amp; aggregates); foreign material (minimal focal, bedding or food fiber presumed); lymphoid hyperplasia (minimal, multifocal)</t>
  </si>
  <si>
    <t>mixed cell inflammation (mild multifocal; lymphocytic, histiocytic, neutrophilic +/- eosinophilic; alveolar, perivascular, peribronchiolar, &amp; subpleural); histiocytosis (mild multifocal alveolar with admixed lymphocytes and cell debris); intrabronchiolar mucus (mild, multifocal); mucous cell hyperplasia/metaplasia (minimal multifocal bronchiolar); rare multinucleated giant cells; intracytoplasmic pigmented material, alveolar macrophages (mild, scattered particles &amp; aggregates); lymphoid hyperplasia (mild, multifocal)</t>
  </si>
  <si>
    <t>mixed cell inflammation (mild multifocal; lymphocytic, histiocytic, neutrophilic +/- eosinophilic; alveolar, perivascular, peribronchiolar, &amp; subpleural); histiocytosis (mild multifocal alveolar with admixed lymphocytes and cell debris); intrabronchiolar mucus (mild, multifocal); mucous cell hyperplasia/metaplasia (minimal multifocal bronchiolar); intracytoplasmic pigmented material, alveolar macrophages (minimal, scattered particles &amp; aggregates); lymphoid hyperplasia (minimal, multifocal)</t>
  </si>
  <si>
    <t>mixed cell inflammation (mild multifocal; lymphocytic, histiocytic, neutrophilic +/- eosinophilic; alveolar, perivascular, &amp; peribronchiolar); histiocytosis (minimal multifocal alveolar with admixed lymphocytes and cell debris); intrabronchiolar mucus (mild, multifocal); mucous cell hyperplasia/metaplasia (mild multifocal bronchiolar); intracytoplasmic pigmented material, alveolar macrophages (minimal, scattered particles &amp; aggregates); lymphoid hyperplasia (moderate, multifocal)</t>
  </si>
  <si>
    <t>mixed cell inflammation (minimal multifocal; lymphocytic, histiocytic, neutrophilic +/- eosinophilic; alveolar, perivascular, &amp; peribronchiolar); histiocytosis (minimal multifocal alveolar with admixed lymphocytes and cell debris); intrabronchiolar mucus (minimal, multifocal); mucous cell hyperplasia/metaplasia (mild multifocal bronchiolar); intracytoplasmic pigmented material, alveolar macrophages (minimal, scattered particles &amp; aggregates); lymphoid hyperplasia (minimal, multifocal)</t>
  </si>
  <si>
    <t>mixed cell inflammation (mild multifocal; lymphocytic, histiocytic, neutrophilic +/- eosinophilic; alveolar, perivascular, &amp; peribronchiolar); histiocytosis (minimal multifocal alveolar with admixed lymphocytes and cell debris); intrabronchiolar mucus (mild, multifocal); mucous cell hyperplasia/metaplasia (minimal multifocal bronchiolar); intracytoplasmic pigmented material, alveolar macrophages (mild, scattered particles &amp; aggregates); lymphoid hyperplasia (minimal, multifocal)</t>
  </si>
  <si>
    <t>steel 2</t>
  </si>
  <si>
    <t>mixed cell inflammation (minimal multifocal; lymphocytic, histiocytic, neutrophilic; alveolar, perivascular, &amp; peribronchiolar); histiocytosis (minimal multifocal alveolar with admixed lymphocytes and cell debris); intracytoplasmic pigmented material, alveolar macrophages (minimal, scattered particles); lymphoid hyperplasia (minimal, multifocal)</t>
  </si>
  <si>
    <t>mixed cell inflammation (mild multifocal; lymphocytic, histiocytic, neutrophilic; alveolar, perivascular, peribronchiolar, &amp; subpleural); histiocytosis (minimal multifocal alveolar with admixed lymphocytes and cell debris); intracytoplasmic pigmented material, alveolar macrophages (minimal, scattered particles); lymphoid hyperplasia (minimal, multifocal)</t>
  </si>
  <si>
    <t>mixed cell inflammation (mild multifocal; lymphocytic, histiocytic, neutrophilic; alveolar, perivascular, &amp; peribronchiolar); histiocytosis (minimal multifocal alveolar with admixed lymphocytes and cell debris); intrabronchiolar mucus (mild, multifocal); intracytoplasmic pigmented material, alveolar macrophages (minimal, scattered particles); lymphoid hyperplasia (minimal, multifocal)</t>
  </si>
  <si>
    <t>mixed cell inflammation (mild multifocal; lymphocytic, histiocytic, neutrophilic; alveolar, perivascular, &amp; peribronchiolar); histiocytosis (mild multifocal alveolar with admixed lymphocytes and cell debris); intracytoplasmic pigmented material, alveolar macrophages (minimal, scattered particles); lymphoid hyperplasia (minimal, multifocal)</t>
  </si>
  <si>
    <t>mixed cell inflammation (mild multifocal; lymphocytic, histiocytic, neutrophilic; alveolar, perivascular, &amp; peribronchiolar); histiocytosis (minimal multifocal alveolar with admixed lymphocytes and cell debris); intracytoplasmic pigmented material, alveolar macrophages (minimal, scattered particles); lymphoid hyperplasia (minimal, multifocal)</t>
  </si>
  <si>
    <t>mixed cell inflammation (minimal multifocal; lymphocytic, histiocytic, neutrophilic; alveolar, perivascular, &amp; peribronchiolar); histiocytosis (minimal multifocal alveolar with admixed lymphocytes and cell debris); intracytoplasmic pigmented material, alveolar macrophages (minimal, scattered particles); lymphoid hyperplasia (minimal, multifocal); heterotopic ossification (minimal focal)</t>
  </si>
  <si>
    <t>histiocytosis (marked diffuse, with accumulation of eosinophilic crystals within alveolar macrophages and multinucleated giant cells -- acidophilic macrophage pneumonia); mixed cell inflammation (marked diffuse multifocal; lymphocytic, histiocytic, &amp; neutrophilic; alveolar and bronchiolar, with multifocal alveolar hemorrhage and hemosiderosis); intracytoplasmic pigmented material, alveolar macrophages (minimal, scattered particles &amp; aggregates); intrabronchiolar mucus (marked, multifocal); mucous cell hyperplasia/metaplasia (moderate multifocal bronchiolar); lymphoid hyperplasia (moderate, multifocal)</t>
  </si>
  <si>
    <t>mixed cell inflammation (minimal multifocal; lymphocytic, histiocytic, neutrophilic +/- eosinophilic; alveolar, perivascular, peribronchiolar, &amp; subpleural); mucous cell hyperplasia/metaplasia (mild multifocal bronchiolar); lymphoid hyperplasia (minimal, multifocal)</t>
  </si>
  <si>
    <t>mixed cell inflammation (mild multifocal; lymphocytic, histiocytic, neutrophilic +/- eosinophilic; alveolar, perivascular, &amp; peribronchiolar); histiocytosis (minimal multifocal alveolar with admixed lymphocytes and cell debris); intrabronchiolar mucus (mild, multifocal); mucous cell hyperplasia/metaplasia (mild multifocal bronchiolar); intracytoplasmic pigmented material, alveolar macrophages (minimal, scattered particles &amp; aggregates); lymphoid hyperplasia (minimal, multifocal)</t>
  </si>
  <si>
    <t>mixed cell inflammation (minimal multifocal; lymphocytic, histiocytic, neutrophilic +/- eosinophilic; alveolar, perivascular, peribronchiolar, &amp; subpleural); histiocytosis (minimal multifocal alveolar with admixed lymphocytes and cell debris); intracytoplasmic pigmented material, alveolar macrophages (minimal, scattered particles); intrabronchiolar mucus (minimal, multifocal); mucous cell hyperplasia/metaplasia (minimal multifocal bronchiolar); lymphoid hyperplasia (minimal, multifocal)</t>
  </si>
  <si>
    <t>mixed cell inflammation (minimal multifocal; lymphocytic, histiocytic, neutrophilic +/- eosinophilic; alveolar, perivascular &amp; peribronchiolar +/- subpleural); histiocytosis (minimal multifocal alveolar with admixed lymphocytes and cell debris); intracytoplasmic pigmented material, alveolar macrophages (minimal, scattered particles); intrabronchiolar mucus (mild, multifocal); mucous cell hyperplasia/metaplasia (mild multifocal bronchiolar); lymphoid hyperplasia (minimal, multifocal); heterotopic ossification (minimal focal)</t>
  </si>
  <si>
    <t>mixed cell inflammation (minimal multifocal; lymphocytic, histiocytic, neutrophilic +/- eosinophilic; alveolar, perivascular, peribronchiolar, &amp; subpleural); intrabronchiolar mucus (mild, multifocal); mucous cell hyperplasia/metaplasia (minimal multifocal bronchiolar); lymphoid hyperplasia (mild, multifocal)</t>
  </si>
  <si>
    <t>mixed cell inflammation (mild multifocal; lymphocytic, histiocytic, neutrophilic +/- eosinophilic; alveolar, perivascular, peribronchiolar, &amp; subpleural); histiocytosis (minimal multifocal alveolar with admixed lymphocytes and cell debris); rare multinucleated giant cells; intracytoplasmic pigmented material, alveolar macrophages (minimal, scattered particles); mucous cell hyperplasia/metaplasia (mild multifocal bronchiolar); lymphoid hyperplasia (minimal, multifocal)</t>
  </si>
  <si>
    <t>mixed cell inflammation (moderate multifocal; lymphocytic, histiocytic, neutrophilic +/- eosinophilic; alveolar, perivascular, peribronchiolar, &amp; subpleural); histiocytosis (minimal multifocal alveolar with admixed lymphocytes and cell debris); intracytoplasmic pigmented material, alveolar macrophages (minimal, scattered particles); mucous cell hyperplasia/metaplasia (mild multifocal bronchiolar); lymphoid hyperplasia (minimal, multifocal)</t>
  </si>
  <si>
    <t>mixed cell inflammation (mild multifocal; lymphocytic, histiocytic, neutrophilic +/- eosinophilic; alveolar, perivascular, &amp; peribronchiolar); histiocytosis (minimal multifocal alveolar with admixed lymphocytes and cell debris);  multinucleated giant cell; intracytoplasmic pigmented material, alveolar macrophages (minimal, scattered particles); intrabronchiolar mucus (minimal, multifocal); mucous cell hyperplasia/metaplasia (mild multifocal bronchiolar); lymphoid hyperplasia (minimal, multifocal)</t>
  </si>
  <si>
    <t>mixed cell inflammation (minimal multifocal; lymphocytic, histiocytic, neutrophilic; alveolar, perivascular &amp; peribronchiolar); histiocytosis (minimal multifocal alveolar with admixed lymphocytes and cell debris); intrabronchiolar mucus (minimal, multifocal); intracytoplasmic pigmented material, alveolar macrophages (mild, scattered particles &amp; aggregates); lymphoid hyperplasia (minimal, multifocal)</t>
  </si>
  <si>
    <t>mixed cell inflammation (minimal multifocal; lymphocytic, histiocytic, neutrophilic; alveolar, perivascular &amp; peribronchiolar); histiocytosis (mild multifocal alveolar with admixed lymphocytes and cell debris); intracytoplasmic pigmented material, alveolar macrophages (mild, scattered particles &amp; aggregates); lymphoid hyperplasia (minimal, multifocal)</t>
  </si>
  <si>
    <t>mixed cell inflammation (minimal multifocal; lymphocytic, histiocytic, neutrophilic; alveolar, perivascular &amp; peribronchiolar); histiocytosis (minimal multifocal alveolar with admixed lymphocytes and cell debris); intracytoplasmic pigmented material, alveolar macrophages (mild, scattered particles &amp; aggregates); focal neutrophilic bronchiolitis with pigmented fibrous foreign material (bedding or feed)</t>
  </si>
  <si>
    <t>mixed cell inflammation (minimal multifocal; lymphocytic, histiocytic, neutrophilic; alveolar, perivascular &amp; peribronchiolar); histiocytosis (minimal multifocal alveolar with admixed lymphocytes and cell debris); intracytoplasmic pigmented material, alveolar macrophages (mild, scattered particles &amp; aggregates)</t>
  </si>
  <si>
    <t>mixed cell inflammation (mild multifocal; lymphocytic, histiocytic, neutrophilic; alveolar, perivascular &amp; peribronchiolar); histiocytosis (minimal multifocal alveolar with admixed lymphocytes and cell debris); intracytoplasmic pigmented material, alveolar macrophages (mild, scattered particles &amp; aggregates)</t>
  </si>
  <si>
    <t>mixed cell inflammation (moderate multifocal; lymphocytic, histiocytic, neutrophilic +/- eosinophilic; alveolar, perivascular, &amp; peribronchiolar); histiocytosis (mild multifocal alveolar with admixed lymphocytes and cell debris); intrabronchiolar mucus (minimal, multifocal); mucous cell hyperplasia/metaplasia (mild multifocal bronchiolar); intracytoplasmic pigmented material, alveolar macrophages (minimal, scattered particles &amp; aggregates); foreign material (minimal focal, bedding or food fiber presumed); lymphoid hyperplasia (mild, multifocal)</t>
  </si>
  <si>
    <t>mixed cell inflammation (mild multifocal; lymphocytic, histiocytic, neutrophilic +/- eosinophilic; alveolar, perivascular, peribronchiolar, &amp; subpleural); histiocytosis (minimal multifocal alveolar with admixed lymphocytes and cell debris); intrabronchiolar mucus (minimal, multifocal); mucous cell hyperplasia/metaplasia (minimal multifocal bronchiolar); intracytoplasmic pigmented material, alveolar macrophages (minimal, scattered particles &amp; aggregates); lymphoid hyperplasia (minimal, multifocal)</t>
  </si>
  <si>
    <t>mixed cell inflammation (moderate multifocal; lymphocytic, histiocytic, neutrophilic +/- eosinophilic; alveolar, perivascular, peribronchiolar, &amp; subpleural); histiocytosis (mild multifocal alveolar with admixed lymphocytes and cell debris); intrabronchiolar mucus (minimal, multifocal); mucous cell hyperplasia/metaplasia (minimal multifocal bronchiolar); intracytoplasmic pigmented material, alveolar macrophages (mild, scattered particles &amp; aggregates); rare multinucleated giant cells; lymphoid hyperplasia (mild, multifocal)</t>
  </si>
  <si>
    <t>mixed cell inflammation (moderate multifocal; lymphocytic, histiocytic, neutrophilic +/- eosinophilic; alveolar, perivascular, peribronchiolar, &amp; subpleural); histiocytosis (mild multifocal alveolar with admixed lymphocytes and cell debris); mucous cell hyperplasia/metaplasia (minimal multifocal bronchiolar); intracytoplasmic pigmented material, alveolar macrophages (mild, scattered particles &amp; aggregates); lymphoid hyperplasia (minimal, multifocal)</t>
  </si>
  <si>
    <t>mixed cell inflammation (moderate multifocal; lymphocytic, histiocytic, neutrophilic +/- eosinophilic; alveolar, perivascular, peribronchiolar, &amp; subpleural); histiocytosis (mild multifocal alveolar with admixed lymphocytes and cell debris); intrabronchiolar mucus (minimal, multifocal); mucous cell hyperplasia/metaplasia (mild multifocal bronchiolar); intracytoplasmic pigmented material, alveolar macrophages (minimal, scattered particles &amp; aggregates); lymphoid hyperplasia (moderate, multifocal)</t>
  </si>
  <si>
    <t>mixed cell inflammation (mild multifocal; lymphocytic, histiocytic, neutrophilic +/- eosinophilic; alveolar, perivascular, peribronchiolar, &amp; subpleural); histiocytosis (mild multifocal alveolar with admixed lymphocytes and cell debris); intrabronchiolar mucus (minimal, multifocal); mucous cell hyperplasia/metaplasia (minimal multifocal bronchiolar); intracytoplasmic pigmented material, alveolar macrophages (minimal, scattered particles &amp; aggregates); lymphoid hyperplasia (minimal, multifocal)</t>
  </si>
  <si>
    <t>mixed cell inflammation (mild multifocal; lymphocytic, histiocytic, neutrophilic +/- eosinophilic; alveolar, perivascular, peribronchiolar, &amp; subpleural); histiocytosis (minimal multifocal alveolar with admixed lymphocytes and cell debris); intrabronchiolar mucus (minimal, multifocal); mucous cell hyperplasia/metaplasia (minimal multifocal bronchiolar); intracytoplasmic pigmented material, alveolar macrophages (minimal, scattered particles &amp; aggregates); lymphoid hyperplasia (mild, multifocal)</t>
  </si>
  <si>
    <t>mixed cell inflammation (minimal multifocal; lymphocytic, histiocytic, neutrophilic +/- eosinophilic; alveolar, perivascular, peribronchiolar, &amp; subpleural); histiocytosis (minimal multifocal alveolar with admixed lymphocytes and cell debris); intrabronchiolar mucus (minimal, multifocal); mucous cell hyperplasia/metaplasia (minimal multifocal bronchiolar); intracytoplasmic pigmented material, alveolar macrophages (mild, scattered particles &amp; aggregates); lymphoid hyperplasia (minimal, multifocal)</t>
  </si>
  <si>
    <t>mixed cell inflammation (mild multifocal; neutrophilic, lymphocytic, &amp; histiocytic; alveolar, perivascular, &amp; peribronchiolar)</t>
  </si>
  <si>
    <t>mixed cell inflammation (mild multifocal; neutrophilic, lymphocytic, &amp; histiocytic; alveolar, perivascular, peribronchiolar, &amp; subpleural); intrabronchiolar mucus (minimal, multifocal); intracytoplasmic pigmented material, alveolar macrophages (minimal, scattered particles; lymphoid hyperplasia (minimal, multifocal)</t>
  </si>
  <si>
    <t>mixed cell inflammation (minimal multifocal; neutrophilic, lymphocytic, &amp; histiocytic; alveolar, perivascular, &amp; peribronchiolar)</t>
  </si>
  <si>
    <t>mixed cell inflammation (minimal multifocal; neutrophilic, lymphocytic, &amp; histiocytic; perivascular, &amp; peribronchiolar); histiocytosis (minimal multifocal alveolar with admixed lymphocytes &amp; cell debris); intracytoplasmic pigmented material, alveolar macrophages (minimal, scattered particles); lymphoid hyperplasia (minimal, multifocal)</t>
  </si>
  <si>
    <t>mixed cell inflammation (minimal multifocal; neutrophilic, lymphocytic, &amp; histiocytic; perivascular, &amp; peribronchiolar); histiocytosis (minimal multifocal alveolar with admixed lymphocytes &amp; cell debris); intracytoplasmic pigmented material, alveolar macrophages (minimal, scattered particles)</t>
  </si>
  <si>
    <t>mixed cell inflammation (minimal multifocal; lymphocytic, histiocytic, &amp; neutrophilic; bronchiolar, perivascular, &amp; peribronchiolar); intrabronchiolar mucus (minimal, multifocal); intracytoplasmic pigmented material, alveolar macrophages (minimal, scattered particles); lymphoid hyperplasia (minimal, multifocal)</t>
  </si>
  <si>
    <t>mixed cell inflammation (minimal multifocal; lymphocytic, histiocytic, neutrophilic +/- eosinophilic; alveolar, perivascular, &amp; peribronchiolar); histiocytosis (minimal multifocal alveolar with admixed lymphocytes and cell debris); intrabronchiolar mucus (minimal, multifocal); mucous cell hyperplasia/metaplasia (mild multifocal bronchiolar)</t>
  </si>
  <si>
    <t>mixed cell inflammation (minimal multifocal; lymphocytic, histiocytic, neutrophilic +/- eosinophilic; alveolar, perivascular, &amp; peribronchiolar); intrabronchiolar mucus (minimal, multifocal); mucous cell hyperplasia/metaplasia (minimal multifocal bronchiolar); intracytoplasmic pigmented material, alveolar macrophages (minimal, scattered particles); lymphoid hyperplasia (minimal, multifocal)</t>
  </si>
  <si>
    <t>mixed cell inflammation (moderate multifocal; lymphocytic, histiocytic, neutrophilic +/- eosinophilic; alveolar, perivascular, &amp; peribronchiolar); histiocytosis (minimal multifocal alveolar with admixed lymphocytes and cell debris); intrabronchiolar mucus (minimal, multifocal); mucous cell hyperplasia/metaplasia (minimal multifocal bronchiolar); intracytoplasmic pigmented material, alveolar macrophages (minimal, scattered particles); lymphoid hyperplasia (minimal, multifocal)</t>
  </si>
  <si>
    <t>mixed cell inflammation (mild multifocal; lymphocytic, histiocytic, neutrophilic +/- eosinophilic; alveolar, perivascular, peribronchiolar, &amp; subpleural); histiocytosis (minimal multifocal alveolar with admixed lymphocytes and cell debris); intrabronchiolar mucus (mild, multifocal); mucous cell hyperplasia/metaplasia (minimal multifocal bronchiolar); foreign material (minimal focal, bedding or food fiber presumed); lymphoid hyperplasia (minimal, multifocal)</t>
  </si>
  <si>
    <t>mixed cell inflammation (moderate multifocal; lymphocytic, histiocytic, neutrophilic +/- eosinophilic; alveolar, perivascular, peribronchiolar, &amp; subpleural); histiocytosis (minimal multifocal alveolar with admixed lymphocytes and cell debris); intrabronchiolar mucus (moderate, multifocal); mucous cell hyperplasia/metaplasia (mild multifocal bronchiolar); intracytoplasmic pigmented material, alveolar macrophages (minimal, scattered particles); rare multinucleated giant cells; lymphoid hyperplasia (moderate, multifocal, nodular)</t>
  </si>
  <si>
    <t>mixed cell inflammation (minimal multifocal; lymphocytic, histiocytic, neutrophilic +/- eosinophilic; alveolar, perivascular, peribronchiolar +/- subpleural); intrabronchiolar mucus (minimal, multifocal); mucous cell hyperplasia/metaplasia (mild multifocal bronchiolar); lymphoid hyperplasia (mild, multifocal)</t>
  </si>
  <si>
    <t>mixed cell inflammation (minimal multifocal; lymphocytic, histiocytic, neutrophilic +/- eosinophilic; alveolar, perivascular, peribronchiolar, &amp; subpleural); histiocytosis (minimal multifocal alveolar with admixed lymphocytes and cell debris); intrabronchiolar mucus (minimal, multifocal); mucous cell hyperplasia/metaplasia (mild multifocal bronchiolar); lymphoid hyperplasia (mild, multifocal)</t>
  </si>
  <si>
    <t>mixed cell inflammation (mild multifocal; lymphocytic, histiocytic, neutrophilic +/- eosinophilic; alveolar, perivascular, peribronchiolar, &amp; subpleural); histiocytosis (mild multifocal alveolar with admixed lymphocytes and cell debris); intrabronchiolar mucus (mild, multifocal); mucous cell hyperplasia/metaplasia (mild multifocal bronchiolar); intracytoplasmic pigmented material, alveolar macrophages (minimal, scattered particles); lymphoid hyperplasia (minimal, multifocal)</t>
  </si>
  <si>
    <t>mixed cell inflammation (minimal, multifocal; neutrophilic, histiocytic, lymphocytic; alveolar, perivascular &amp; peribronchiolar); histiocytosis (minimal multifocal alveolar); histiocytosis (minimal multifocal alveolar with admixed lymphocytes and cell debris); intracytoplasmic pigmented material, alveolar macrophages (mild, scattered particles and aggregates); intrabronchiolar mucus (minimal, multifocal); bronchioloalveolar hyperplasia, focal, terminal bronchiole; foreign material (minimal focal, bedding fiber presumed)</t>
  </si>
  <si>
    <t>mixed cell inflammation (minimal, multifocal; neutrophilic, histiocytic, lymphocytic; alveolar, perivascular &amp; peribronchiolar); histiocytosis (minimal multifocal alveolar); intracytoplasmic pigmented material, alveolar macrophages (mild, scattered particles and aggregates)</t>
  </si>
  <si>
    <t>mixed cell inflammation (minimal, multifocal; neutrophilic, histiocytic, lymphocytic; alveolar, perivascular &amp; peribronchiolar); histiocytosis (minimal multifocal alveolar); intracytoplasmic pigmented material, alveolar macrophages (mild, scattered particles and aggregates); intrabronchiolar mucus (minimal, multifocal); lymphoid hyperplasia (minimal, multifocal)</t>
  </si>
  <si>
    <t>mixed cell inflammation (minimal, multifocal; neutrophilic, histiocytic, lymphocytic; alveolar, perivascular &amp; peribronchiolar); histiocytosis (minimal multifocal alveolar); intracytoplasmic pigmented material, alveolar macrophages (minimal, scattered particles and aggregates); intrabronchiolar mucus (minimal, multifocal); lymphoid hyperplasia (minimal, multifocal)</t>
  </si>
  <si>
    <t>mixed cell inflammation (minimal, multifocal; neutrophilic, histiocytic, lymphocytic; alveolar, perivascular &amp; peribronchiolar); histiocytosis (minimal multifocal alveolar); intracytoplasmic pigmented material, alveolar macrophages (minimal, scattered particles and aggregates)</t>
  </si>
  <si>
    <t>mixed cell inflammation (minimal multifocal; lymphocytic, histiocytic, neutrophilic +/- eosinophilic; alveolar, perivascular, peribronchiolar, &amp; subpleural); histiocytosis (minimal multifocal alveolar with admixed lymphocytes and cell debris); intrabronchiolar mucus (mild, multifocal); mucous cell hyperplasia/metaplasia (minimal multifocal bronchiolar); intracytoplasmic pigmented material, alveolar macrophages (minimal, scattered particles); lymphoid hyperplasia (minimal, multifocal)</t>
  </si>
  <si>
    <t>mixed cell inflammation (minimal multifocal; lymphocytic, histiocytic, neutrophilic +/- eosinophilic; alveolar, perivascular, &amp; peribronchiolar); histiocytosis (minimal multifocal alveolar with admixed lymphocytes and cell debris); intrabronchiolar mucus (minimal, multifocal); mucous cell hyperplasia/metaplasia (minimal multifocal bronchiolar); intracytoplasmic pigmented material, alveolar macrophages (minimal, scattered particles and aggregates); lymphoid hyperplasia (minimal, multifocal)</t>
  </si>
  <si>
    <t>mixed cell inflammation (mild multifocal; lymphocytic, histiocytic, neutrophilic +/- eosinophilic; alveolar, perivascular, &amp; peribronchiolar); histiocytosis (minimal multifocal alveolar with admixed lymphocytes and cell debris); intrabronchiolar mucus (minimal, multifocal); mucous cell hyperplasia/metaplasia (minimal multifocal bronchiolar); intracytoplasmic pigmented material, alveolar macrophages (minimal, scattered particles and aggregates); rare multinucleated giant cells; lymphoid hyperplasia (minimal, multifocal)</t>
  </si>
  <si>
    <t>mixed cell inflammation (moderate multifocal; lymphocytic, histiocytic, neutrophilic +/- eosinophilic; alveolar, perivascular, peribronchiolar, &amp; subpleural); histiocytosis (minimal multifocal alveolar with admixed lymphocytes and cell debris); intrabronchiolar mucus (mild, multifocal); mucous cell hyperplasia/metaplasia (minimal multifocal bronchiolar); intracytoplasmic pigmented material, alveolar macrophages (minimal, scattered particles and aggregates); lymphoid hyperplasia (minimal, multifocal)</t>
  </si>
  <si>
    <t>mixed cell inflammation (moderate multifocal; lymphocytic, histiocytic, neutrophilic +/- eosinophilic; alveolar, perivascular, peribronchiolar, &amp; subpleural); histiocytosis (mild multifocal alveolar with admixed lymphocytes and cell debris); intrabronchiolar mucus (minimal, multifocal); mucous cell hyperplasia/metaplasia (minimal multifocal bronchiolar); intracytoplasmic pigmented material, alveolar macrophages (minimal, scattered particles and aggregates)</t>
  </si>
  <si>
    <t>mixed cell inflammation (mild multifocal; lymphocytic, histiocytic, neutrophilic +/- eosinophilic; alveolar, perivascular, peribronchiolar, &amp; subpleural); histiocytosis (minimal multifocal alveolar with admixed lymphocytes and cell debris); intrabronchiolar mucus (mild, multifocal); mucous cell hyperplasia/metaplasia (minimal multifocal bronchiolar); intracytoplasmic pigmented material, alveolar macrophages (minimal, scattered particles and aggregates); lymphoid hyperplasia (minimal, multifocal)</t>
  </si>
  <si>
    <t>mixed cell inflammation (minimal multifocal; lymphocytic, histiocytic, neutrophilic +/- eosinophilic; alveolar, perivascular, &amp; peribronchiolar); intrabronchiolar mucus (minimal, multifocal); mucous cell hyperplasia/metaplasia (minimal multifocal bronchiolar); lymphoid hyperplasia (minimal, multifocal)</t>
  </si>
  <si>
    <t xml:space="preserve">coarse </t>
  </si>
  <si>
    <t>(PUF filter)</t>
  </si>
  <si>
    <t>histiocytosis (minimal focal alveolar with admixed lymphocytes and cell debris)</t>
  </si>
  <si>
    <t>mixed cell inflammation (minimal multifocal; lymphocytic, histiocytic, neutrophilic; alveolar, perivascular &amp; peribronchiolar); histiocytosis (minimal multifocal alveolar with admixed lymphocytes and cell debris); foreign material (minimal focal, bedding fiber presumed, alveolar, with associated mixed cell inflammation)</t>
  </si>
  <si>
    <t>focal lymphocytic infiltrate (minimal perivascular); intrabronchiolar mucus (minimal, focal)</t>
  </si>
  <si>
    <t>histiocytosis (minimal focal alveolar with admixed lymphocytes and cell debris); intrabronchiolar mucus (minimal, focal); mucous cell hyperplasia/metaplasia (minimal multifocal bronchiolar); lymphoid hyperplasia (minimal, multifocal)</t>
  </si>
  <si>
    <t>histiocytosis (minimal multifocal alveolar with admixed lymphocytes and cell debris); foreign material (focal bedding, food, or filter fiber presumed, bronchiolar, with associated mixed cell inflammation)</t>
  </si>
  <si>
    <t>NOL; small focus of inflammatory cells adhered to pleura considered to be a floater/artifact</t>
  </si>
  <si>
    <t>mixed cell inflammation (mild multifocal; lymphocytic, histiocytic, neutrophilic +/- eosinophilic; alveolar, perivascular, peribronchiolar, &amp; subpleural); histiocytosis (minimal multifocal alveolar with admixed lymphocytes and cell debris); intrabronchiolar mucus (mild, multifocal); mucous cell hyperplasia/metaplasia (mild multifocal bronchiolar); lymphoid hyperplasia (mild, multifocal)</t>
  </si>
  <si>
    <t>mixed cell inflammation (mild multifocal; lymphocytic, histiocytic, neutrophilic +/- eosinophilic; alveolar, perivascular, peribronchiolar, &amp; subpleural); histiocytosis (minimal multifocal alveolar with admixed lymphocytes and cell debris); intrabronchiolar mucus (moderate, multifocal); mucous cell hyperplasia/metaplasia (mild multifocal bronchiolar); lymphoid hyperplasia (mild, multifocal); foreign material (focal bedding, food, or filter fiber presumed)</t>
  </si>
  <si>
    <t>mixed cell inflammation (mild multifocal; lymphocytic, histiocytic, neutrophilic +/- eosinophilic; alveolar, perivascular, peribronchiolar, &amp; subpleural); histiocytosis (minimal multifocal alveolar with admixed lymphocytes and cell debris); intrabronchiolar mucus (mild, multifocal); mucous cell hyperplasia/metaplasia (mild multifocal bronchiolar); rare multinucleated giant cells; lymphoid hyperplasia (mild, multifocal)</t>
  </si>
  <si>
    <t>mixed cell inflammation (minimal multifocal; lymphocytic, histiocytic, neutrophilic +/- eosinophilic; alveolar, perivascular, peribronchiolar, &amp; subpleural); intrabronchiolar mucus (minimal, multifocal)</t>
  </si>
  <si>
    <t>mixed cell inflammation (mild multifocal; lymphocytic, histiocytic, neutrophilic +/- eosinophilic; alveolar, perivascular &amp; peribronchiolar); histiocytosis (mild multifocal alveolar with admixed lymphocytes and cell debris); intrabronchiolar mucus (minimal, multifocal); mucous cell hyperplasia/metaplasia (minimal multifocal bronchiolar); rare multinucleated giant cells; lymphoid hyperplasia (minimal, multifocal)</t>
  </si>
  <si>
    <t>mixed cell inflammation (minimal multifocal; lymphocytic, histiocytic, neutrophilic +/- eosinophilic; alveolar, perivascular &amp; peribronchiolar); intrabronchiolar mucus (mild, multifocal); mucous cell hyperplasia/metaplasia (mild multifocal bronchiolar); lymphoid hyperplasia (minimal, multifocal)</t>
  </si>
  <si>
    <t>mixed cell inflammation (mild multifocal; lymphocytic, histiocytic, neutrophilic +/- eosinophilic; alveolar, perivascular &amp; peribronchiolar); intrabronchiolar mucus (mild, multifocal); mucous cell hyperplasia/metaplasia (minimal multifocal bronchiolar); rare multinucleated giant cells; lymphoid hyperplasia (minimal, multifocal); heterotopic ossification (minimal focal); foreign material (minimal focal, bedding or food fiber presumed)</t>
  </si>
  <si>
    <t>mixed cell inflammation (minimal multifocal; lymphocytic, histiocytic, neutrophilic +/- eosinophilic; alveolar, perivascular &amp; peribronchiolar)</t>
  </si>
  <si>
    <t xml:space="preserve">na </t>
  </si>
  <si>
    <t>(saline only)</t>
  </si>
  <si>
    <t>mixed cell inflammation (minimal, multifocal; neutrophilic, histiocytic, and lymphocytic;  perivascular &amp; peribronchiolar); lymphoid hyperplasia (minimal, multifocal)</t>
  </si>
  <si>
    <t>mixed cell inflammation (minimal, multifocal; neutrophilic, histiocytic, and lymphocytic; alveolar, perivascular &amp; peribronchiolar); histiocytosis (minimal multifocal alveolar with admixed lymphocytes and cell debris); foreign material (minimal focal, bedding or food fiber presumed)</t>
  </si>
  <si>
    <t>lymphoid hyperplasia (minimal, multifocal)</t>
  </si>
  <si>
    <t>mixed cell inflammation (minimal, multifocal; neutrophilic, histiocytic, and lymphocytic; alveolar, perivascular, peribronchiolar, &amp; subpleural); histiocytosis (minimal multifocal alveolar with admixed lymphocytes and cell debris)</t>
  </si>
  <si>
    <t>mixed cell inflammation (minimal, multifocal; neutrophilic, histiocytic, and lymphocytic; alveolar, perivascular &amp; peribronchiolar); foreign material (minimal focal, bedding or food fiber presumed, with associated mixed cell inflammation)</t>
  </si>
  <si>
    <t>mixed cell inflammation (minimal, multifocal; neutrophilic, histiocytic, and lymphocytic; alveolar, perivascular &amp; peribronchiolar); foreign material (minimal focal, bedding or food fiber presumed); lymphoid hyperplasia (mild, multifocal)</t>
  </si>
  <si>
    <t>mixed cell inflammation (minimal, multifocal; neutrophilic, histiocytic, and lymphocytic; alveolar, perivascular &amp; peribronchiolar); histiocytosis (minimal multifocal alveolar with admixed lymphocytes and cell debris); intrabronchiolar mucus (minimal, focal); lymphoid hyperplasia (minimal, multifocal)</t>
  </si>
  <si>
    <t>mixed cell inflammation (mild multifocal; lymphocytic, histiocytic, neutrophilic +/- eosinophilic; alveolar, perivascular, peribronchiolar, &amp; subpleural); intrabronchiolar mucus (moderate, multifocal); mucous cell hyperplasia/metaplasia (mild multifocal bronchiolar); lymphoid hyperplasia (minimal, multifocal)</t>
  </si>
  <si>
    <t>mixed cell inflammation (mild multifocal; lymphocytic, histiocytic, neutrophilic +/- eosinophilic; alveolar, perivascular, &amp; peribronchiolar); intrabronchiolar mucus (mild, multifocal); mucous cell hyperplasia/metaplasia (mild multifocal bronchiolar); foreign material (minimal focal, bedding or food fiber presumed, with associated mixed cell inflammation); lymphoid hyperplasia (minimal, multifocal)</t>
  </si>
  <si>
    <t>lymphoid hyperplasia (minimal, multifocal); mucous cell hyperplasia/metaplasia (minimal multifocal bronchiolar)</t>
  </si>
  <si>
    <t>mixed cell inflammation (mild multifocal; lymphocytic, histiocytic, neutrophilic +/- eosinophilic; alveolar, perivascular, &amp; peribronchiolar); histiocytosis (minimal multifocal alveolar with admixed lymphocytes and cell debris); intrabronchiolar mucus (minimal, multifocal); mucous cell hyperplasia/metaplasia (minimal multifocal bronchiolar); lymphoid hyperplasia (minimal, multifocal)</t>
  </si>
  <si>
    <t>mixed cell inflammation (minimal multifocal; lymphocytic, histiocytic, neutrophilic +/- eosinophilic; alveolar, perivascular, &amp; peribronchiolar); histiocytosis (minimal multifocal alveolar with admixed lymphocytes and cell debris); intrabronchiolar mucus (minimal, multifocal); mucous cell hyperplasia/metaplasia (mild multifocal bronchiolar); lymphoid hyperplasia (mild, multifocal)</t>
  </si>
  <si>
    <t>mixed cell inflammation (mild multifocal; lymphocytic, histiocytic, neutrophilic +/- eosinophilic; alveolar, perivascular, &amp; peribronchiolar); intrabronchiolar mucus (minimal, multifocal); mucous cell hyperplasia/metaplasia (mild multifocal bronchiolar); lymphoid hyperplasia (minimal, multifocal); multinucleated giant cell</t>
  </si>
  <si>
    <t>no slide</t>
  </si>
  <si>
    <t>Notes</t>
  </si>
  <si>
    <t>* read by CE Wood, ORD/USEPA</t>
  </si>
  <si>
    <t>* 1 transverse lung section/slide</t>
  </si>
  <si>
    <t>* increased peribronchiolar and/or perivascular space was observed in many lung sections (interpreted as artifact secondary to inflation)</t>
  </si>
  <si>
    <t>* increased alveolar size was observed in occasional lung sections (interpreted as artifact secondary to inflation)</t>
  </si>
  <si>
    <t>* alveolar hemorrhage was observed in some lung sections (interpreted as artifact secondary to collection +/- inflation); no changes associated with premortem hemorrhage such as erythrophagocytosis or hemosiderosis were noted</t>
  </si>
  <si>
    <t>* variable degrees of atelectasis were observed (interpreted as artifact secondary to collection and trimming with inadequate inflation)</t>
  </si>
  <si>
    <t>* foci of histiocytosis included alveolar spaces and alveolar walls +/- perivascular spaces; scattered lymphocytes, plasma cells, and neutrophils were sometimes present in lesser numbers; foamy cytoplasmic change was also variably present</t>
  </si>
  <si>
    <t>* assessment of lymphoid hyperplasia did not include thymus or tracheobronchial lymph node (beyond pleural surface)</t>
  </si>
  <si>
    <t>* changes outside the lung (e.g. heart) were not systematically evaluated</t>
  </si>
  <si>
    <t>* multinucleated giant cells in some cases had peripheral Langhans-type nuclei but only in a few cases were they associated with visible particulate matter (most often not)</t>
  </si>
  <si>
    <t>* minimal focal bronchiolar histiocyte aggregates were not included with distinct foci of alveolar histiocytes (typically multifocal)</t>
  </si>
  <si>
    <t>* PM for site 2 was generally larger/chunkier vs PM for site 1</t>
  </si>
  <si>
    <t>* PM for sites 1 and 2 both elicited histiocytic, neutrophilic, and/or lymphocytic responses</t>
  </si>
  <si>
    <t>* NOL = no observed lesions</t>
  </si>
  <si>
    <t>road salt</t>
  </si>
  <si>
    <t>Lung histopathology: - Incidence statistics (starts row 3), incidence tally (starts row 71), severity tally (starts row 100)</t>
  </si>
  <si>
    <t xml:space="preserve">a0.0024 vs crustal/coal, 0.0177 vs road salt, 0.0434 vs traffic </t>
  </si>
  <si>
    <t xml:space="preserve">a0.032 vs crustal/coal, 0.0113 vs steel2, 0.0032 vs steel1 and road salt </t>
  </si>
  <si>
    <t>Kim YH, Krantz QT, McGee J, Kovalcik KD, Duvall RM, Willis RD, Kamal AS, Landis MS, Norris GA, Gilmour MI. 2016. Chemical composition and source apportionment of size fractionated particulate matter in Cleveland, Ohio, USA. Environmental pollution. 218:1180-1190.</t>
  </si>
  <si>
    <t>Figure 1 in this paper (MA McGee Hargrove, JK McGee, EA Gibbs-Flournoy, CE Wood, YH Kim, MI Gilmour, SH Gavett. 2018. Effects of Source-Apportioned Coarse Particulate Matter on Allergic Responses in Mice)</t>
  </si>
  <si>
    <t>Modifications:</t>
  </si>
  <si>
    <t>2. Added boxes with labels indicating pooling of weekly samples to define primary source contribution to PM composition (see text for method)</t>
  </si>
  <si>
    <t>Figure 6 in Kim et al., 2016.</t>
  </si>
  <si>
    <t>Figure 2. Top left panel.</t>
  </si>
  <si>
    <t>Each group indicates mean, standard error, and n, respectively of the parameter.</t>
  </si>
  <si>
    <t>Raw histopath data for individual lung sections</t>
  </si>
  <si>
    <t>1. Legend moved to side; removed pie charts and "Coarse PM" total air concentration line plot</t>
  </si>
  <si>
    <t>Individual mouse BAL cell data</t>
  </si>
  <si>
    <t>Individual mouse BAL cytokine data</t>
  </si>
  <si>
    <t>Figure 1 is modified from Kim et al., 2015 Figure 6 as described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</si>
</sst>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0.0000"/>
    <numFmt numFmtId="167" formatCode="[$-409]m/d/yy\ h:mm\ AM/PM;@"/>
    <numFmt numFmtId="168" formatCode="0;[Red]0"/>
    <numFmt numFmtId="169" formatCode="0.00000"/>
    <numFmt numFmtId="170" formatCode="mm/dd/yy;@"/>
  </numFmts>
  <fonts count="40"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b/>
      <i/>
      <sz val="10"/>
      <color theme="1"/>
      <name val="Calibri"/>
      <family val="2"/>
      <scheme val="minor"/>
    </font>
    <font>
      <b/>
      <sz val="10"/>
      <name val="Calibri"/>
      <family val="2"/>
      <scheme val="minor"/>
    </font>
    <font>
      <sz val="10"/>
      <name val="Calibri"/>
      <family val="2"/>
      <scheme val="minor"/>
    </font>
    <font>
      <i/>
      <sz val="10"/>
      <color theme="1"/>
      <name val="Calibri"/>
      <family val="2"/>
      <scheme val="minor"/>
    </font>
    <font>
      <sz val="10"/>
      <color theme="0" tint="-0.249977111117893"/>
      <name val="Calibri"/>
      <family val="2"/>
      <scheme val="minor"/>
    </font>
    <font>
      <sz val="10"/>
      <color theme="8" tint="-0.249977111117893"/>
      <name val="Calibri"/>
      <family val="2"/>
      <scheme val="minor"/>
    </font>
    <font>
      <sz val="10"/>
      <color theme="6" tint="-0.249977111117893"/>
      <name val="Calibri"/>
      <family val="2"/>
      <scheme val="minor"/>
    </font>
    <font>
      <i/>
      <sz val="10"/>
      <color theme="6" tint="-0.249977111117893"/>
      <name val="Calibri"/>
      <family val="2"/>
      <scheme val="minor"/>
    </font>
    <font>
      <i/>
      <vertAlign val="superscript"/>
      <sz val="10"/>
      <color theme="1"/>
      <name val="Calibri"/>
      <family val="2"/>
      <scheme val="minor"/>
    </font>
    <font>
      <i/>
      <vertAlign val="superscript"/>
      <sz val="10"/>
      <color theme="8" tint="-0.249977111117893"/>
      <name val="Calibri"/>
      <family val="2"/>
      <scheme val="minor"/>
    </font>
    <font>
      <vertAlign val="superscript"/>
      <sz val="10"/>
      <color theme="1"/>
      <name val="Calibri"/>
      <family val="2"/>
      <scheme val="minor"/>
    </font>
    <font>
      <i/>
      <sz val="10"/>
      <color theme="5" tint="-0.499984740745262"/>
      <name val="Calibri"/>
      <family val="2"/>
      <scheme val="minor"/>
    </font>
    <font>
      <sz val="10"/>
      <color theme="5" tint="-0.249977111117893"/>
      <name val="Calibri"/>
      <family val="2"/>
      <scheme val="minor"/>
    </font>
    <font>
      <b/>
      <vertAlign val="superscript"/>
      <sz val="10"/>
      <color theme="1"/>
      <name val="Calibri"/>
      <family val="2"/>
      <scheme val="minor"/>
    </font>
    <font>
      <sz val="10"/>
      <color rgb="FF7030A0"/>
      <name val="Calibri"/>
      <family val="2"/>
      <scheme val="minor"/>
    </font>
    <font>
      <b/>
      <sz val="10"/>
      <color rgb="FF7030A0"/>
      <name val="Calibri"/>
      <family val="2"/>
      <scheme val="minor"/>
    </font>
    <font>
      <b/>
      <sz val="10"/>
      <color theme="6" tint="-0.249977111117893"/>
      <name val="Calibri"/>
      <family val="2"/>
      <scheme val="minor"/>
    </font>
    <font>
      <sz val="7"/>
      <name val="Arial"/>
      <family val="2"/>
    </font>
    <font>
      <b/>
      <sz val="10"/>
      <color theme="1"/>
      <name val="Calibri"/>
      <family val="2"/>
    </font>
    <font>
      <sz val="10"/>
      <color indexed="8"/>
      <name val="Calibri"/>
      <family val="2"/>
      <scheme val="minor"/>
    </font>
    <font>
      <b/>
      <sz val="10"/>
      <name val="Arial"/>
      <family val="2"/>
    </font>
    <font>
      <b/>
      <sz val="11"/>
      <color rgb="FFFF0000"/>
      <name val="Calibri"/>
      <family val="2"/>
      <scheme val="minor"/>
    </font>
    <font>
      <b/>
      <sz val="10"/>
      <color rgb="FFFF0000"/>
      <name val="Calibri"/>
      <family val="2"/>
      <scheme val="minor"/>
    </font>
    <font>
      <sz val="10"/>
      <name val="Arial"/>
      <family val="2"/>
    </font>
    <font>
      <sz val="10"/>
      <color theme="1"/>
      <name val="Arial"/>
      <family val="2"/>
    </font>
    <font>
      <sz val="14"/>
      <name val="Arial"/>
      <family val="2"/>
    </font>
    <font>
      <sz val="10"/>
      <color theme="1" tint="4.9989318521683403E-2"/>
      <name val="Arial"/>
      <family val="2"/>
    </font>
    <font>
      <sz val="10"/>
      <color rgb="FFFF0000"/>
      <name val="Calibri"/>
      <family val="2"/>
      <scheme val="minor"/>
    </font>
    <font>
      <u/>
      <sz val="10"/>
      <name val="Calibri"/>
      <family val="2"/>
      <scheme val="minor"/>
    </font>
    <font>
      <u/>
      <sz val="10"/>
      <color theme="1"/>
      <name val="Calibri"/>
      <family val="2"/>
      <scheme val="minor"/>
    </font>
    <font>
      <i/>
      <u/>
      <sz val="10"/>
      <color theme="1"/>
      <name val="Calibri"/>
      <family val="2"/>
      <scheme val="minor"/>
    </font>
    <font>
      <u/>
      <vertAlign val="superscript"/>
      <sz val="10"/>
      <color theme="1"/>
      <name val="Calibri"/>
      <family val="2"/>
      <scheme val="minor"/>
    </font>
    <font>
      <sz val="11"/>
      <color rgb="FFFF0000"/>
      <name val="Calibri"/>
      <family val="2"/>
      <scheme val="minor"/>
    </font>
    <font>
      <sz val="10"/>
      <color theme="4" tint="-0.249977111117893"/>
      <name val="Calibri"/>
      <family val="2"/>
      <scheme val="minor"/>
    </font>
    <font>
      <sz val="11"/>
      <color theme="6" tint="-0.249977111117893"/>
      <name val="Calibri"/>
      <family val="2"/>
      <scheme val="minor"/>
    </font>
    <font>
      <sz val="11"/>
      <color theme="5" tint="-0.249977111117893"/>
      <name val="Calibri"/>
      <family val="2"/>
      <scheme val="minor"/>
    </font>
  </fonts>
  <fills count="12">
    <fill>
      <patternFill patternType="none"/>
    </fill>
    <fill>
      <patternFill patternType="gray125"/>
    </fill>
    <fill>
      <patternFill patternType="solid">
        <fgColor theme="2" tint="-0.249977111117893"/>
        <bgColor indexed="64"/>
      </patternFill>
    </fill>
    <fill>
      <patternFill patternType="solid">
        <fgColor theme="0"/>
        <bgColor indexed="64"/>
      </patternFill>
    </fill>
    <fill>
      <patternFill patternType="solid">
        <fgColor indexed="52"/>
        <bgColor indexed="64"/>
      </patternFill>
    </fill>
    <fill>
      <patternFill patternType="solid">
        <fgColor rgb="FFCCFFCC"/>
        <bgColor indexed="64"/>
      </patternFill>
    </fill>
    <fill>
      <patternFill patternType="solid">
        <fgColor rgb="FFFFFF00"/>
        <bgColor indexed="64"/>
      </patternFill>
    </fill>
    <fill>
      <patternFill patternType="solid">
        <fgColor rgb="FFCCECFF"/>
        <bgColor indexed="64"/>
      </patternFill>
    </fill>
    <fill>
      <patternFill patternType="solid">
        <fgColor rgb="FFFFC000"/>
        <bgColor indexed="64"/>
      </patternFill>
    </fill>
    <fill>
      <patternFill patternType="solid">
        <fgColor rgb="FFFFFF99"/>
        <bgColor indexed="64"/>
      </patternFill>
    </fill>
    <fill>
      <patternFill patternType="solid">
        <fgColor theme="6" tint="0.59999389629810485"/>
        <bgColor indexed="64"/>
      </patternFill>
    </fill>
    <fill>
      <patternFill patternType="solid">
        <fgColor rgb="FFFFCCCC"/>
        <bgColor indexed="64"/>
      </patternFill>
    </fill>
  </fills>
  <borders count="50">
    <border>
      <left/>
      <right/>
      <top/>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right style="thin">
        <color auto="1"/>
      </right>
      <top/>
      <bottom/>
      <diagonal/>
    </border>
    <border>
      <left/>
      <right style="thin">
        <color auto="1"/>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style="medium">
        <color indexed="64"/>
      </right>
      <top/>
      <bottom style="medium">
        <color indexed="64"/>
      </bottom>
      <diagonal/>
    </border>
  </borders>
  <cellStyleXfs count="1">
    <xf numFmtId="0" fontId="0" fillId="0" borderId="0"/>
  </cellStyleXfs>
  <cellXfs count="484">
    <xf numFmtId="0" fontId="0" fillId="0" borderId="0" xfId="0"/>
    <xf numFmtId="0" fontId="1" fillId="0" borderId="0" xfId="0" applyFont="1"/>
    <xf numFmtId="0" fontId="2" fillId="0" borderId="0" xfId="0" applyFont="1"/>
    <xf numFmtId="0" fontId="4" fillId="0" borderId="0" xfId="0" applyFont="1"/>
    <xf numFmtId="0" fontId="2" fillId="0" borderId="1" xfId="0" applyFont="1" applyBorder="1"/>
    <xf numFmtId="49" fontId="5" fillId="0" borderId="1" xfId="0" applyNumberFormat="1" applyFont="1" applyBorder="1" applyAlignment="1">
      <alignment horizontal="center" vertical="center"/>
    </xf>
    <xf numFmtId="49"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2" fillId="0" borderId="0" xfId="0" applyFont="1" applyAlignment="1">
      <alignment vertical="center"/>
    </xf>
    <xf numFmtId="0" fontId="3" fillId="0" borderId="0" xfId="0" applyFont="1" applyAlignment="1">
      <alignment vertical="center"/>
    </xf>
    <xf numFmtId="0" fontId="6" fillId="0" borderId="0" xfId="0" applyNumberFormat="1" applyFont="1" applyAlignment="1">
      <alignment horizontal="center" vertical="center"/>
    </xf>
    <xf numFmtId="49" fontId="2" fillId="0" borderId="0" xfId="0" applyNumberFormat="1" applyFont="1" applyAlignment="1">
      <alignment horizontal="center" vertical="center"/>
    </xf>
    <xf numFmtId="0" fontId="7" fillId="0" borderId="0" xfId="0" applyFont="1" applyAlignment="1">
      <alignment horizontal="center" vertical="center"/>
    </xf>
    <xf numFmtId="49" fontId="8" fillId="0" borderId="0" xfId="0" applyNumberFormat="1" applyFont="1" applyAlignment="1">
      <alignment horizontal="center" vertical="center"/>
    </xf>
    <xf numFmtId="49" fontId="9" fillId="0" borderId="0" xfId="0" applyNumberFormat="1" applyFont="1" applyAlignment="1">
      <alignment horizontal="center" vertical="center"/>
    </xf>
    <xf numFmtId="0" fontId="9" fillId="0" borderId="0" xfId="0" applyNumberFormat="1" applyFont="1" applyAlignment="1">
      <alignment horizontal="center" vertical="center"/>
    </xf>
    <xf numFmtId="1" fontId="6" fillId="0" borderId="0" xfId="0" applyNumberFormat="1" applyFont="1" applyAlignment="1">
      <alignment horizontal="center" vertical="center"/>
    </xf>
    <xf numFmtId="1" fontId="2" fillId="0" borderId="0" xfId="0" applyNumberFormat="1" applyFont="1" applyAlignment="1">
      <alignment horizontal="center" vertical="center"/>
    </xf>
    <xf numFmtId="0" fontId="8"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10" fillId="0" borderId="0" xfId="0" applyFont="1" applyAlignment="1">
      <alignment vertical="center"/>
    </xf>
    <xf numFmtId="1" fontId="8" fillId="0" borderId="0" xfId="0" applyNumberFormat="1" applyFont="1" applyAlignment="1">
      <alignment horizontal="center" vertical="center"/>
    </xf>
    <xf numFmtId="2" fontId="6" fillId="0" borderId="0" xfId="0" applyNumberFormat="1" applyFont="1" applyAlignment="1">
      <alignment horizontal="center" vertical="center"/>
    </xf>
    <xf numFmtId="2" fontId="9" fillId="0" borderId="0" xfId="0" applyNumberFormat="1" applyFont="1" applyAlignment="1">
      <alignment horizontal="center" vertical="center"/>
    </xf>
    <xf numFmtId="0" fontId="11" fillId="0" borderId="0" xfId="0" applyFont="1" applyAlignment="1">
      <alignment horizontal="center" vertical="center"/>
    </xf>
    <xf numFmtId="49" fontId="6" fillId="0" borderId="0" xfId="0" applyNumberFormat="1" applyFont="1" applyAlignment="1">
      <alignment horizontal="center" vertical="center"/>
    </xf>
    <xf numFmtId="0" fontId="10" fillId="0" borderId="0" xfId="0" applyFont="1" applyAlignment="1">
      <alignment wrapText="1"/>
    </xf>
    <xf numFmtId="0" fontId="11" fillId="0" borderId="0" xfId="0" applyFont="1" applyAlignment="1">
      <alignment horizontal="center" wrapText="1"/>
    </xf>
    <xf numFmtId="0" fontId="2" fillId="0" borderId="0" xfId="0" applyFont="1" applyAlignment="1">
      <alignment wrapText="1"/>
    </xf>
    <xf numFmtId="49" fontId="8" fillId="0" borderId="0" xfId="0" applyNumberFormat="1" applyFont="1" applyAlignment="1">
      <alignment horizontal="center" vertical="center" wrapText="1"/>
    </xf>
    <xf numFmtId="49" fontId="9" fillId="0" borderId="0" xfId="0" applyNumberFormat="1" applyFont="1" applyAlignment="1">
      <alignment horizontal="center" vertical="center" wrapText="1"/>
    </xf>
    <xf numFmtId="0" fontId="10" fillId="0" borderId="0" xfId="0" applyFont="1"/>
    <xf numFmtId="0" fontId="11" fillId="0" borderId="0" xfId="0" applyFont="1" applyAlignment="1">
      <alignment horizontal="center"/>
    </xf>
    <xf numFmtId="0" fontId="4" fillId="0" borderId="0" xfId="0" applyFont="1" applyAlignment="1">
      <alignment vertical="center"/>
    </xf>
    <xf numFmtId="164" fontId="2" fillId="0" borderId="0" xfId="0" applyNumberFormat="1" applyFont="1" applyAlignment="1">
      <alignment horizontal="center" vertical="center"/>
    </xf>
    <xf numFmtId="164" fontId="15" fillId="0" borderId="0" xfId="0" applyNumberFormat="1" applyFont="1" applyAlignment="1">
      <alignment horizontal="center" vertical="center"/>
    </xf>
    <xf numFmtId="0" fontId="2" fillId="0" borderId="0" xfId="0" applyFont="1" applyAlignment="1">
      <alignment horizontal="center" vertical="center"/>
    </xf>
    <xf numFmtId="49" fontId="16" fillId="0" borderId="0" xfId="0" applyNumberFormat="1" applyFont="1" applyAlignment="1">
      <alignment horizontal="center" vertical="center"/>
    </xf>
    <xf numFmtId="0" fontId="7" fillId="0" borderId="0" xfId="0" applyFont="1" applyAlignment="1">
      <alignment vertical="center"/>
    </xf>
    <xf numFmtId="49" fontId="3" fillId="0" borderId="0" xfId="0" applyNumberFormat="1" applyFont="1" applyAlignment="1">
      <alignment horizontal="center" vertical="center" wrapText="1"/>
    </xf>
    <xf numFmtId="0" fontId="3" fillId="0" borderId="0" xfId="0" applyFont="1" applyAlignment="1">
      <alignment horizontal="center" vertical="center" wrapText="1"/>
    </xf>
    <xf numFmtId="49" fontId="3" fillId="0" borderId="2" xfId="0" applyNumberFormat="1" applyFont="1" applyBorder="1" applyAlignment="1">
      <alignment horizontal="center" vertical="center" wrapText="1"/>
    </xf>
    <xf numFmtId="0" fontId="2" fillId="0" borderId="3" xfId="0" applyFont="1" applyBorder="1" applyAlignment="1">
      <alignment horizontal="center" vertical="center"/>
    </xf>
    <xf numFmtId="0" fontId="2" fillId="0" borderId="0" xfId="0" applyFont="1" applyBorder="1" applyAlignment="1">
      <alignment horizontal="center" vertical="center"/>
    </xf>
    <xf numFmtId="49" fontId="2" fillId="0" borderId="0" xfId="0" applyNumberFormat="1" applyFont="1" applyBorder="1" applyAlignment="1">
      <alignment horizontal="center" vertical="center"/>
    </xf>
    <xf numFmtId="0" fontId="2" fillId="0" borderId="0" xfId="0" applyNumberFormat="1" applyFont="1" applyBorder="1" applyAlignment="1">
      <alignment horizontal="center" vertical="center"/>
    </xf>
    <xf numFmtId="1" fontId="2" fillId="0" borderId="4" xfId="0" applyNumberFormat="1" applyFont="1" applyBorder="1" applyAlignment="1">
      <alignment horizontal="center" vertical="center"/>
    </xf>
    <xf numFmtId="49" fontId="2" fillId="0" borderId="0" xfId="0" applyNumberFormat="1" applyFont="1" applyAlignment="1">
      <alignment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49" fontId="2" fillId="0" borderId="6" xfId="0" applyNumberFormat="1" applyFont="1" applyBorder="1" applyAlignment="1">
      <alignment horizontal="center" vertical="center"/>
    </xf>
    <xf numFmtId="0" fontId="2" fillId="0" borderId="6" xfId="0" applyNumberFormat="1" applyFont="1" applyBorder="1" applyAlignment="1">
      <alignment horizontal="center" vertical="center"/>
    </xf>
    <xf numFmtId="1" fontId="2" fillId="0" borderId="7" xfId="0" applyNumberFormat="1" applyFont="1" applyBorder="1" applyAlignment="1">
      <alignment horizontal="center" vertical="center"/>
    </xf>
    <xf numFmtId="49" fontId="3" fillId="0" borderId="8" xfId="0" applyNumberFormat="1" applyFont="1" applyBorder="1" applyAlignment="1">
      <alignment horizontal="center" vertical="center" wrapText="1"/>
    </xf>
    <xf numFmtId="0" fontId="2" fillId="0" borderId="9" xfId="0" applyNumberFormat="1" applyFont="1" applyBorder="1" applyAlignment="1">
      <alignment horizontal="center" vertical="center"/>
    </xf>
    <xf numFmtId="164" fontId="2" fillId="0" borderId="4" xfId="0" applyNumberFormat="1" applyFont="1" applyBorder="1" applyAlignment="1">
      <alignment horizontal="center" vertical="center"/>
    </xf>
    <xf numFmtId="164" fontId="2" fillId="0" borderId="10" xfId="0" applyNumberFormat="1" applyFont="1" applyBorder="1" applyAlignment="1">
      <alignment horizontal="center" vertical="center"/>
    </xf>
    <xf numFmtId="49" fontId="2" fillId="0" borderId="10" xfId="0" applyNumberFormat="1" applyFont="1" applyBorder="1" applyAlignment="1">
      <alignment horizontal="center" vertical="center"/>
    </xf>
    <xf numFmtId="0" fontId="2" fillId="0" borderId="11" xfId="0" applyNumberFormat="1" applyFont="1" applyBorder="1" applyAlignment="1">
      <alignment horizontal="center" vertical="center"/>
    </xf>
    <xf numFmtId="49" fontId="2" fillId="0" borderId="4" xfId="0" applyNumberFormat="1" applyFont="1" applyBorder="1" applyAlignment="1">
      <alignment horizontal="center" vertical="center"/>
    </xf>
    <xf numFmtId="164" fontId="2" fillId="0" borderId="0" xfId="0" applyNumberFormat="1" applyFont="1" applyBorder="1" applyAlignment="1">
      <alignment horizontal="center" vertical="center"/>
    </xf>
    <xf numFmtId="164" fontId="2" fillId="0" borderId="11" xfId="0" applyNumberFormat="1" applyFont="1" applyBorder="1" applyAlignment="1">
      <alignment horizontal="center" vertical="center"/>
    </xf>
    <xf numFmtId="0" fontId="2" fillId="0" borderId="12" xfId="0" applyNumberFormat="1" applyFont="1" applyBorder="1" applyAlignment="1">
      <alignment horizontal="center" vertical="center"/>
    </xf>
    <xf numFmtId="164" fontId="2" fillId="0" borderId="7" xfId="0" applyNumberFormat="1" applyFont="1" applyBorder="1" applyAlignment="1">
      <alignment horizontal="center" vertical="center"/>
    </xf>
    <xf numFmtId="164" fontId="2" fillId="0" borderId="12" xfId="0" applyNumberFormat="1" applyFont="1" applyBorder="1" applyAlignment="1">
      <alignment horizontal="center" vertical="center"/>
    </xf>
    <xf numFmtId="49" fontId="2" fillId="0" borderId="7" xfId="0" applyNumberFormat="1" applyFont="1" applyBorder="1" applyAlignment="1">
      <alignment horizontal="center" vertical="center"/>
    </xf>
    <xf numFmtId="0" fontId="18" fillId="0" borderId="0" xfId="0" applyFont="1" applyAlignment="1">
      <alignment vertical="center"/>
    </xf>
    <xf numFmtId="49" fontId="19" fillId="0" borderId="0" xfId="0" applyNumberFormat="1" applyFont="1" applyBorder="1" applyAlignment="1">
      <alignment horizontal="center" vertical="center" wrapText="1"/>
    </xf>
    <xf numFmtId="0" fontId="18" fillId="0" borderId="0" xfId="0" applyFont="1" applyBorder="1" applyAlignment="1">
      <alignment vertical="center"/>
    </xf>
    <xf numFmtId="0" fontId="19" fillId="0" borderId="0" xfId="0" applyFont="1" applyBorder="1" applyAlignment="1">
      <alignment horizontal="center" vertical="center" wrapText="1"/>
    </xf>
    <xf numFmtId="0" fontId="2" fillId="0" borderId="0" xfId="0" applyFont="1" applyBorder="1" applyAlignment="1">
      <alignment vertical="center"/>
    </xf>
    <xf numFmtId="0" fontId="20" fillId="0" borderId="0" xfId="0" applyFont="1" applyBorder="1" applyAlignment="1">
      <alignment horizontal="center" vertical="center" wrapText="1"/>
    </xf>
    <xf numFmtId="49" fontId="20" fillId="0" borderId="0" xfId="0" applyNumberFormat="1" applyFont="1" applyBorder="1" applyAlignment="1">
      <alignment horizontal="center" vertical="center" wrapText="1"/>
    </xf>
    <xf numFmtId="16" fontId="10" fillId="0" borderId="0" xfId="0" applyNumberFormat="1" applyFont="1" applyBorder="1" applyAlignment="1">
      <alignment horizontal="center" vertical="center"/>
    </xf>
    <xf numFmtId="49" fontId="10" fillId="0" borderId="0" xfId="0" applyNumberFormat="1" applyFont="1" applyBorder="1" applyAlignment="1">
      <alignment horizontal="center" vertical="center"/>
    </xf>
    <xf numFmtId="0" fontId="2" fillId="0" borderId="0" xfId="0" applyFont="1" applyBorder="1"/>
    <xf numFmtId="0" fontId="0" fillId="0" borderId="0" xfId="0" applyAlignment="1">
      <alignment horizontal="center"/>
    </xf>
    <xf numFmtId="0" fontId="6" fillId="0" borderId="13" xfId="0" applyFont="1" applyBorder="1"/>
    <xf numFmtId="0" fontId="2" fillId="0" borderId="13" xfId="0" applyFont="1" applyBorder="1" applyAlignment="1">
      <alignment horizontal="center"/>
    </xf>
    <xf numFmtId="0" fontId="21" fillId="0" borderId="0" xfId="0" applyFont="1"/>
    <xf numFmtId="0" fontId="6" fillId="0" borderId="19" xfId="0" applyFont="1" applyBorder="1"/>
    <xf numFmtId="0" fontId="6" fillId="0" borderId="2" xfId="0" applyFont="1" applyBorder="1"/>
    <xf numFmtId="0" fontId="6" fillId="0" borderId="21" xfId="0" applyFont="1" applyBorder="1"/>
    <xf numFmtId="0" fontId="6" fillId="0" borderId="25" xfId="0" applyFont="1" applyBorder="1"/>
    <xf numFmtId="0" fontId="6" fillId="0" borderId="8" xfId="0" applyFont="1" applyBorder="1"/>
    <xf numFmtId="0" fontId="6" fillId="0" borderId="18" xfId="0" applyFont="1" applyBorder="1"/>
    <xf numFmtId="0" fontId="6" fillId="0" borderId="20" xfId="0" applyFont="1" applyBorder="1"/>
    <xf numFmtId="0" fontId="6" fillId="0" borderId="23" xfId="0" applyFont="1" applyBorder="1" applyAlignment="1">
      <alignment horizontal="center"/>
    </xf>
    <xf numFmtId="0" fontId="6" fillId="0" borderId="24" xfId="0" applyFont="1" applyBorder="1" applyAlignment="1">
      <alignment horizontal="center"/>
    </xf>
    <xf numFmtId="0" fontId="3" fillId="0" borderId="26" xfId="0" applyFont="1" applyBorder="1" applyAlignment="1">
      <alignment horizontal="center"/>
    </xf>
    <xf numFmtId="0" fontId="6" fillId="0" borderId="27" xfId="0" applyFont="1" applyBorder="1" applyAlignment="1">
      <alignment horizontal="center"/>
    </xf>
    <xf numFmtId="0" fontId="6" fillId="0" borderId="28" xfId="0" applyFont="1" applyBorder="1" applyAlignment="1">
      <alignment horizontal="center"/>
    </xf>
    <xf numFmtId="0" fontId="6" fillId="0" borderId="29" xfId="0" applyFont="1" applyBorder="1" applyAlignment="1">
      <alignment horizontal="center"/>
    </xf>
    <xf numFmtId="0" fontId="6" fillId="0" borderId="12" xfId="0" applyFont="1" applyBorder="1"/>
    <xf numFmtId="0" fontId="6" fillId="0" borderId="7" xfId="0" applyFont="1" applyBorder="1"/>
    <xf numFmtId="0" fontId="6" fillId="0" borderId="30" xfId="0" applyFont="1" applyBorder="1"/>
    <xf numFmtId="0" fontId="3" fillId="0" borderId="14" xfId="0" applyFont="1" applyBorder="1" applyAlignment="1">
      <alignment horizontal="center"/>
    </xf>
    <xf numFmtId="0" fontId="6" fillId="0" borderId="34" xfId="0" applyFont="1" applyBorder="1" applyAlignment="1">
      <alignment horizontal="center"/>
    </xf>
    <xf numFmtId="0" fontId="6" fillId="0" borderId="35" xfId="0" applyFont="1" applyBorder="1"/>
    <xf numFmtId="0" fontId="3" fillId="0" borderId="36" xfId="0" applyFont="1" applyBorder="1" applyAlignment="1">
      <alignment horizontal="center"/>
    </xf>
    <xf numFmtId="2" fontId="6" fillId="0" borderId="35" xfId="0" applyNumberFormat="1" applyFont="1" applyBorder="1"/>
    <xf numFmtId="2" fontId="6" fillId="0" borderId="7" xfId="0" applyNumberFormat="1" applyFont="1" applyBorder="1"/>
    <xf numFmtId="2" fontId="6" fillId="0" borderId="30" xfId="0" applyNumberFormat="1" applyFont="1" applyBorder="1"/>
    <xf numFmtId="2" fontId="6" fillId="0" borderId="12" xfId="0" applyNumberFormat="1" applyFont="1" applyBorder="1"/>
    <xf numFmtId="2" fontId="6" fillId="0" borderId="18" xfId="0" applyNumberFormat="1" applyFont="1" applyBorder="1"/>
    <xf numFmtId="2" fontId="6" fillId="0" borderId="13" xfId="0" applyNumberFormat="1" applyFont="1" applyBorder="1"/>
    <xf numFmtId="2" fontId="6" fillId="0" borderId="19" xfId="0" applyNumberFormat="1" applyFont="1" applyBorder="1"/>
    <xf numFmtId="2" fontId="6" fillId="0" borderId="25" xfId="0" applyNumberFormat="1" applyFont="1" applyBorder="1"/>
    <xf numFmtId="2" fontId="6" fillId="0" borderId="20" xfId="0" applyNumberFormat="1" applyFont="1" applyBorder="1"/>
    <xf numFmtId="2" fontId="6" fillId="0" borderId="2" xfId="0" applyNumberFormat="1" applyFont="1" applyBorder="1"/>
    <xf numFmtId="2" fontId="6" fillId="0" borderId="21" xfId="0" applyNumberFormat="1" applyFont="1" applyBorder="1"/>
    <xf numFmtId="2" fontId="6" fillId="0" borderId="8" xfId="0" applyNumberFormat="1" applyFont="1" applyBorder="1"/>
    <xf numFmtId="2" fontId="6" fillId="0" borderId="15" xfId="0" applyNumberFormat="1" applyFont="1" applyBorder="1"/>
    <xf numFmtId="2" fontId="6" fillId="0" borderId="16" xfId="0" applyNumberFormat="1" applyFont="1" applyBorder="1"/>
    <xf numFmtId="2" fontId="6" fillId="0" borderId="17" xfId="0" applyNumberFormat="1" applyFont="1" applyBorder="1"/>
    <xf numFmtId="2" fontId="6" fillId="2" borderId="13" xfId="0" applyNumberFormat="1" applyFont="1" applyFill="1" applyBorder="1"/>
    <xf numFmtId="2" fontId="6" fillId="2" borderId="19" xfId="0" applyNumberFormat="1" applyFont="1" applyFill="1" applyBorder="1"/>
    <xf numFmtId="2" fontId="6" fillId="2" borderId="18" xfId="0" applyNumberFormat="1" applyFont="1" applyFill="1" applyBorder="1"/>
    <xf numFmtId="0" fontId="6" fillId="2" borderId="19" xfId="0" applyFont="1" applyFill="1" applyBorder="1"/>
    <xf numFmtId="0" fontId="6" fillId="2" borderId="13" xfId="0" applyFont="1" applyFill="1" applyBorder="1"/>
    <xf numFmtId="0" fontId="6" fillId="2" borderId="18" xfId="0" applyFont="1" applyFill="1" applyBorder="1"/>
    <xf numFmtId="0" fontId="0" fillId="0" borderId="0" xfId="0" applyBorder="1" applyAlignment="1">
      <alignment horizontal="center"/>
    </xf>
    <xf numFmtId="2" fontId="0" fillId="0" borderId="0" xfId="0" applyNumberFormat="1"/>
    <xf numFmtId="0" fontId="2" fillId="0" borderId="27" xfId="0" applyFont="1" applyBorder="1" applyAlignment="1">
      <alignment horizontal="center"/>
    </xf>
    <xf numFmtId="2" fontId="2" fillId="0" borderId="25" xfId="0" applyNumberFormat="1" applyFont="1" applyBorder="1" applyAlignment="1">
      <alignment horizontal="center"/>
    </xf>
    <xf numFmtId="2" fontId="2" fillId="0" borderId="13" xfId="0" applyNumberFormat="1" applyFont="1" applyBorder="1" applyAlignment="1">
      <alignment horizontal="center"/>
    </xf>
    <xf numFmtId="0" fontId="2" fillId="0" borderId="44" xfId="0" applyFont="1" applyBorder="1" applyAlignment="1">
      <alignment horizontal="center"/>
    </xf>
    <xf numFmtId="2" fontId="2" fillId="0" borderId="18" xfId="0" applyNumberFormat="1" applyFont="1" applyBorder="1" applyAlignment="1">
      <alignment horizontal="center"/>
    </xf>
    <xf numFmtId="0" fontId="2" fillId="0" borderId="19" xfId="0" applyFont="1" applyBorder="1" applyAlignment="1">
      <alignment horizontal="center"/>
    </xf>
    <xf numFmtId="0" fontId="2" fillId="0" borderId="25" xfId="0" applyFont="1" applyBorder="1" applyAlignment="1">
      <alignment horizontal="center"/>
    </xf>
    <xf numFmtId="0" fontId="2" fillId="0" borderId="28" xfId="0" applyFont="1" applyBorder="1" applyAlignment="1">
      <alignment horizontal="center"/>
    </xf>
    <xf numFmtId="2" fontId="2" fillId="0" borderId="8" xfId="0" applyNumberFormat="1" applyFont="1" applyBorder="1" applyAlignment="1">
      <alignment horizontal="center"/>
    </xf>
    <xf numFmtId="2" fontId="2" fillId="0" borderId="2" xfId="0" applyNumberFormat="1" applyFont="1" applyBorder="1" applyAlignment="1">
      <alignment horizontal="center"/>
    </xf>
    <xf numFmtId="0" fontId="2" fillId="0" borderId="45" xfId="0" applyFont="1" applyBorder="1" applyAlignment="1">
      <alignment horizontal="center"/>
    </xf>
    <xf numFmtId="2" fontId="2" fillId="0" borderId="20" xfId="0" applyNumberFormat="1" applyFont="1" applyBorder="1" applyAlignment="1">
      <alignment horizontal="center"/>
    </xf>
    <xf numFmtId="0" fontId="2" fillId="0" borderId="21" xfId="0" applyFont="1" applyBorder="1" applyAlignment="1">
      <alignment horizontal="center"/>
    </xf>
    <xf numFmtId="1" fontId="6" fillId="0" borderId="34" xfId="0" applyNumberFormat="1" applyFont="1" applyBorder="1" applyAlignment="1">
      <alignment horizontal="center"/>
    </xf>
    <xf numFmtId="1" fontId="6" fillId="0" borderId="23" xfId="0" applyNumberFormat="1" applyFont="1" applyBorder="1" applyAlignment="1">
      <alignment horizontal="center"/>
    </xf>
    <xf numFmtId="1" fontId="6" fillId="0" borderId="24" xfId="0" applyNumberFormat="1" applyFont="1" applyBorder="1" applyAlignment="1">
      <alignment horizontal="center"/>
    </xf>
    <xf numFmtId="1" fontId="3" fillId="0" borderId="14" xfId="0" applyNumberFormat="1" applyFont="1" applyBorder="1" applyAlignment="1">
      <alignment horizontal="center"/>
    </xf>
    <xf numFmtId="1" fontId="6" fillId="0" borderId="29" xfId="0" applyNumberFormat="1" applyFont="1" applyBorder="1" applyAlignment="1">
      <alignment horizontal="center"/>
    </xf>
    <xf numFmtId="1" fontId="6" fillId="0" borderId="27" xfId="0" applyNumberFormat="1" applyFont="1" applyBorder="1" applyAlignment="1">
      <alignment horizontal="center"/>
    </xf>
    <xf numFmtId="1" fontId="6" fillId="0" borderId="28" xfId="0" applyNumberFormat="1" applyFont="1" applyBorder="1" applyAlignment="1">
      <alignment horizontal="center"/>
    </xf>
    <xf numFmtId="1" fontId="6" fillId="0" borderId="35" xfId="0" applyNumberFormat="1" applyFont="1" applyFill="1" applyBorder="1" applyAlignment="1">
      <alignment horizontal="center"/>
    </xf>
    <xf numFmtId="1" fontId="6" fillId="0" borderId="7" xfId="0" applyNumberFormat="1" applyFont="1" applyFill="1" applyBorder="1" applyAlignment="1">
      <alignment horizontal="center"/>
    </xf>
    <xf numFmtId="1" fontId="6" fillId="0" borderId="30" xfId="0" applyNumberFormat="1" applyFont="1" applyFill="1" applyBorder="1" applyAlignment="1">
      <alignment horizontal="center"/>
    </xf>
    <xf numFmtId="1" fontId="6" fillId="0" borderId="18" xfId="0" applyNumberFormat="1" applyFont="1" applyFill="1" applyBorder="1" applyAlignment="1">
      <alignment horizontal="center"/>
    </xf>
    <xf numFmtId="1" fontId="6" fillId="0" borderId="13" xfId="0" applyNumberFormat="1" applyFont="1" applyFill="1" applyBorder="1" applyAlignment="1">
      <alignment horizontal="center"/>
    </xf>
    <xf numFmtId="1" fontId="6" fillId="0" borderId="19" xfId="0" applyNumberFormat="1" applyFont="1" applyFill="1" applyBorder="1" applyAlignment="1">
      <alignment horizontal="center"/>
    </xf>
    <xf numFmtId="1" fontId="6" fillId="0" borderId="20" xfId="0" applyNumberFormat="1" applyFont="1" applyFill="1" applyBorder="1" applyAlignment="1">
      <alignment horizontal="center"/>
    </xf>
    <xf numFmtId="1" fontId="6" fillId="0" borderId="2" xfId="0" applyNumberFormat="1" applyFont="1" applyFill="1" applyBorder="1" applyAlignment="1">
      <alignment horizontal="center"/>
    </xf>
    <xf numFmtId="1" fontId="6" fillId="0" borderId="21" xfId="0" applyNumberFormat="1" applyFont="1" applyFill="1" applyBorder="1" applyAlignment="1">
      <alignment horizontal="center"/>
    </xf>
    <xf numFmtId="1" fontId="6" fillId="0" borderId="12" xfId="0" applyNumberFormat="1" applyFont="1" applyBorder="1" applyAlignment="1">
      <alignment horizontal="center"/>
    </xf>
    <xf numFmtId="1" fontId="6" fillId="0" borderId="7" xfId="0" applyNumberFormat="1" applyFont="1" applyBorder="1" applyAlignment="1">
      <alignment horizontal="center"/>
    </xf>
    <xf numFmtId="1" fontId="6" fillId="0" borderId="30" xfId="0" applyNumberFormat="1" applyFont="1" applyBorder="1" applyAlignment="1">
      <alignment horizontal="center"/>
    </xf>
    <xf numFmtId="1" fontId="6" fillId="0" borderId="25" xfId="0" applyNumberFormat="1" applyFont="1" applyBorder="1" applyAlignment="1">
      <alignment horizontal="center"/>
    </xf>
    <xf numFmtId="1" fontId="6" fillId="0" borderId="13" xfId="0" applyNumberFormat="1" applyFont="1" applyBorder="1" applyAlignment="1">
      <alignment horizontal="center"/>
    </xf>
    <xf numFmtId="1" fontId="6" fillId="0" borderId="19" xfId="0" applyNumberFormat="1" applyFont="1" applyBorder="1" applyAlignment="1">
      <alignment horizontal="center"/>
    </xf>
    <xf numFmtId="1" fontId="6" fillId="0" borderId="8" xfId="0" applyNumberFormat="1" applyFont="1" applyBorder="1" applyAlignment="1">
      <alignment horizontal="center"/>
    </xf>
    <xf numFmtId="1" fontId="6" fillId="0" borderId="2" xfId="0" applyNumberFormat="1" applyFont="1" applyBorder="1" applyAlignment="1">
      <alignment horizontal="center"/>
    </xf>
    <xf numFmtId="1" fontId="6" fillId="0" borderId="21" xfId="0" applyNumberFormat="1" applyFont="1" applyBorder="1" applyAlignment="1">
      <alignment horizontal="center"/>
    </xf>
    <xf numFmtId="0" fontId="0" fillId="0" borderId="0" xfId="0" applyBorder="1"/>
    <xf numFmtId="0" fontId="3" fillId="0" borderId="0" xfId="0" applyFont="1" applyBorder="1" applyAlignment="1">
      <alignment horizontal="center"/>
    </xf>
    <xf numFmtId="1" fontId="6" fillId="0" borderId="0" xfId="0" applyNumberFormat="1" applyFont="1" applyFill="1" applyBorder="1" applyAlignment="1">
      <alignment horizontal="center"/>
    </xf>
    <xf numFmtId="1" fontId="6" fillId="0" borderId="0" xfId="0" applyNumberFormat="1" applyFont="1" applyBorder="1" applyAlignment="1">
      <alignment horizontal="center"/>
    </xf>
    <xf numFmtId="1" fontId="3" fillId="0" borderId="0" xfId="0" applyNumberFormat="1" applyFont="1" applyBorder="1" applyAlignment="1">
      <alignment horizontal="center"/>
    </xf>
    <xf numFmtId="2" fontId="6" fillId="0" borderId="35" xfId="0" applyNumberFormat="1" applyFont="1" applyFill="1" applyBorder="1" applyAlignment="1">
      <alignment horizontal="center"/>
    </xf>
    <xf numFmtId="2" fontId="6" fillId="0" borderId="7" xfId="0" applyNumberFormat="1" applyFont="1" applyFill="1" applyBorder="1" applyAlignment="1">
      <alignment horizontal="center"/>
    </xf>
    <xf numFmtId="2" fontId="6" fillId="0" borderId="30" xfId="0" applyNumberFormat="1" applyFont="1" applyFill="1" applyBorder="1" applyAlignment="1">
      <alignment horizontal="center"/>
    </xf>
    <xf numFmtId="2" fontId="6" fillId="0" borderId="18" xfId="0" applyNumberFormat="1" applyFont="1" applyFill="1" applyBorder="1" applyAlignment="1">
      <alignment horizontal="center"/>
    </xf>
    <xf numFmtId="2" fontId="6" fillId="0" borderId="13" xfId="0" applyNumberFormat="1" applyFont="1" applyFill="1" applyBorder="1" applyAlignment="1">
      <alignment horizontal="center"/>
    </xf>
    <xf numFmtId="2" fontId="6" fillId="0" borderId="19" xfId="0" applyNumberFormat="1" applyFont="1" applyFill="1" applyBorder="1" applyAlignment="1">
      <alignment horizontal="center"/>
    </xf>
    <xf numFmtId="2" fontId="6" fillId="0" borderId="12" xfId="0" applyNumberFormat="1" applyFont="1" applyBorder="1" applyAlignment="1">
      <alignment horizontal="center"/>
    </xf>
    <xf numFmtId="2" fontId="6" fillId="0" borderId="7" xfId="0" applyNumberFormat="1" applyFont="1" applyBorder="1" applyAlignment="1">
      <alignment horizontal="center"/>
    </xf>
    <xf numFmtId="2" fontId="6" fillId="0" borderId="30" xfId="0" applyNumberFormat="1" applyFont="1" applyBorder="1" applyAlignment="1">
      <alignment horizontal="center"/>
    </xf>
    <xf numFmtId="2" fontId="6" fillId="0" borderId="25" xfId="0" applyNumberFormat="1" applyFont="1" applyBorder="1" applyAlignment="1">
      <alignment horizontal="center"/>
    </xf>
    <xf numFmtId="2" fontId="6" fillId="0" borderId="13" xfId="0" applyNumberFormat="1" applyFont="1" applyBorder="1" applyAlignment="1">
      <alignment horizontal="center"/>
    </xf>
    <xf numFmtId="2" fontId="6" fillId="0" borderId="19" xfId="0" applyNumberFormat="1" applyFont="1" applyBorder="1" applyAlignment="1">
      <alignment horizontal="center"/>
    </xf>
    <xf numFmtId="2" fontId="6" fillId="0" borderId="20" xfId="0" applyNumberFormat="1" applyFont="1" applyFill="1" applyBorder="1" applyAlignment="1">
      <alignment horizontal="center"/>
    </xf>
    <xf numFmtId="2" fontId="6" fillId="0" borderId="2" xfId="0" applyNumberFormat="1" applyFont="1" applyFill="1" applyBorder="1" applyAlignment="1">
      <alignment horizontal="center"/>
    </xf>
    <xf numFmtId="2" fontId="6" fillId="0" borderId="8" xfId="0" applyNumberFormat="1" applyFont="1" applyBorder="1" applyAlignment="1">
      <alignment horizontal="center"/>
    </xf>
    <xf numFmtId="2" fontId="6" fillId="0" borderId="2" xfId="0" applyNumberFormat="1" applyFont="1" applyBorder="1" applyAlignment="1">
      <alignment horizontal="center"/>
    </xf>
    <xf numFmtId="2" fontId="6" fillId="0" borderId="21" xfId="0" applyNumberFormat="1" applyFont="1" applyBorder="1" applyAlignment="1">
      <alignment horizontal="center"/>
    </xf>
    <xf numFmtId="0" fontId="6" fillId="0" borderId="26" xfId="0" applyFont="1" applyBorder="1" applyAlignment="1">
      <alignment horizontal="center"/>
    </xf>
    <xf numFmtId="0" fontId="6" fillId="0" borderId="35" xfId="0" applyFont="1" applyBorder="1" applyAlignment="1">
      <alignment horizontal="center"/>
    </xf>
    <xf numFmtId="0" fontId="6" fillId="0" borderId="7" xfId="0" applyFont="1" applyBorder="1" applyAlignment="1">
      <alignment horizontal="center"/>
    </xf>
    <xf numFmtId="0" fontId="6" fillId="2" borderId="7" xfId="0" applyFont="1" applyFill="1" applyBorder="1" applyAlignment="1">
      <alignment horizontal="center"/>
    </xf>
    <xf numFmtId="0" fontId="6" fillId="0" borderId="30" xfId="0" applyFont="1" applyBorder="1" applyAlignment="1">
      <alignment horizontal="center"/>
    </xf>
    <xf numFmtId="0" fontId="6" fillId="0" borderId="12" xfId="0" applyFont="1" applyBorder="1" applyAlignment="1">
      <alignment horizontal="center"/>
    </xf>
    <xf numFmtId="0" fontId="6" fillId="0" borderId="18" xfId="0" applyFont="1" applyBorder="1" applyAlignment="1">
      <alignment horizontal="center"/>
    </xf>
    <xf numFmtId="0" fontId="6" fillId="0" borderId="13" xfId="0" applyFont="1" applyBorder="1" applyAlignment="1">
      <alignment horizontal="center"/>
    </xf>
    <xf numFmtId="0" fontId="6" fillId="2" borderId="13" xfId="0" applyFont="1" applyFill="1" applyBorder="1" applyAlignment="1">
      <alignment horizontal="center"/>
    </xf>
    <xf numFmtId="0" fontId="6" fillId="0" borderId="19" xfId="0" applyFont="1" applyBorder="1" applyAlignment="1">
      <alignment horizontal="center"/>
    </xf>
    <xf numFmtId="0" fontId="6" fillId="0" borderId="25" xfId="0" applyFont="1" applyBorder="1" applyAlignment="1">
      <alignment horizontal="center"/>
    </xf>
    <xf numFmtId="0" fontId="6" fillId="2" borderId="19" xfId="0" applyFont="1" applyFill="1" applyBorder="1" applyAlignment="1">
      <alignment horizontal="center"/>
    </xf>
    <xf numFmtId="0" fontId="6" fillId="2" borderId="20" xfId="0" applyFont="1" applyFill="1" applyBorder="1" applyAlignment="1">
      <alignment horizontal="center"/>
    </xf>
    <xf numFmtId="0" fontId="6" fillId="2" borderId="2" xfId="0" applyFont="1" applyFill="1" applyBorder="1" applyAlignment="1">
      <alignment horizontal="center"/>
    </xf>
    <xf numFmtId="0" fontId="6" fillId="0" borderId="2" xfId="0" applyFont="1" applyBorder="1" applyAlignment="1">
      <alignment horizontal="center"/>
    </xf>
    <xf numFmtId="0" fontId="6" fillId="0" borderId="21" xfId="0" applyFont="1" applyBorder="1" applyAlignment="1">
      <alignment horizontal="center"/>
    </xf>
    <xf numFmtId="0" fontId="6" fillId="0" borderId="8" xfId="0" applyFont="1" applyBorder="1" applyAlignment="1">
      <alignment horizontal="center"/>
    </xf>
    <xf numFmtId="0" fontId="6" fillId="0" borderId="20" xfId="0" applyFont="1" applyBorder="1" applyAlignment="1">
      <alignment horizontal="center"/>
    </xf>
    <xf numFmtId="0" fontId="6" fillId="2" borderId="25" xfId="0" applyFont="1" applyFill="1" applyBorder="1" applyAlignment="1">
      <alignment horizontal="center"/>
    </xf>
    <xf numFmtId="0" fontId="6" fillId="2" borderId="8" xfId="0" applyFont="1" applyFill="1" applyBorder="1" applyAlignment="1">
      <alignment horizontal="center"/>
    </xf>
    <xf numFmtId="0" fontId="1" fillId="0" borderId="0" xfId="0" applyFont="1" applyAlignment="1">
      <alignment horizontal="center"/>
    </xf>
    <xf numFmtId="1" fontId="0" fillId="0" borderId="0" xfId="0" applyNumberFormat="1" applyBorder="1"/>
    <xf numFmtId="1" fontId="0" fillId="0" borderId="0" xfId="0" applyNumberFormat="1"/>
    <xf numFmtId="1" fontId="2" fillId="0" borderId="0" xfId="0" applyNumberFormat="1" applyFont="1" applyBorder="1"/>
    <xf numFmtId="1" fontId="5" fillId="0" borderId="0" xfId="0" applyNumberFormat="1" applyFont="1" applyFill="1" applyBorder="1" applyAlignment="1">
      <alignment horizontal="center"/>
    </xf>
    <xf numFmtId="2" fontId="2" fillId="0" borderId="0" xfId="0" applyNumberFormat="1" applyFont="1" applyFill="1" applyBorder="1" applyAlignment="1">
      <alignment horizontal="center"/>
    </xf>
    <xf numFmtId="2" fontId="2" fillId="0" borderId="0" xfId="0" applyNumberFormat="1" applyFont="1" applyBorder="1" applyAlignment="1">
      <alignment horizontal="center"/>
    </xf>
    <xf numFmtId="0" fontId="2" fillId="0" borderId="0" xfId="0" applyFont="1" applyFill="1" applyBorder="1" applyAlignment="1">
      <alignment horizontal="center"/>
    </xf>
    <xf numFmtId="0" fontId="2" fillId="0" borderId="0" xfId="0" applyFont="1" applyBorder="1" applyAlignment="1">
      <alignment horizontal="center"/>
    </xf>
    <xf numFmtId="0" fontId="27" fillId="0" borderId="0" xfId="0" applyFont="1" applyAlignment="1">
      <alignment horizontal="left"/>
    </xf>
    <xf numFmtId="0" fontId="27" fillId="0" borderId="0" xfId="0" applyFont="1" applyAlignment="1">
      <alignment horizontal="center"/>
    </xf>
    <xf numFmtId="167" fontId="27" fillId="0" borderId="0" xfId="0" applyNumberFormat="1" applyFont="1" applyAlignment="1">
      <alignment horizontal="center"/>
    </xf>
    <xf numFmtId="168" fontId="27" fillId="0" borderId="0" xfId="0" applyNumberFormat="1" applyFont="1" applyAlignment="1">
      <alignment horizontal="center"/>
    </xf>
    <xf numFmtId="38" fontId="27" fillId="0" borderId="0" xfId="0" applyNumberFormat="1" applyFont="1" applyAlignment="1">
      <alignment horizontal="center"/>
    </xf>
    <xf numFmtId="1" fontId="27" fillId="0" borderId="0" xfId="0" applyNumberFormat="1" applyFont="1" applyAlignment="1">
      <alignment horizontal="center"/>
    </xf>
    <xf numFmtId="169" fontId="27" fillId="0" borderId="0" xfId="0" applyNumberFormat="1" applyFont="1" applyFill="1" applyAlignment="1">
      <alignment horizontal="center"/>
    </xf>
    <xf numFmtId="2" fontId="27" fillId="0" borderId="0" xfId="0" applyNumberFormat="1" applyFont="1" applyAlignment="1">
      <alignment horizontal="center"/>
    </xf>
    <xf numFmtId="169" fontId="27" fillId="0" borderId="0" xfId="0" applyNumberFormat="1" applyFont="1" applyAlignment="1">
      <alignment horizontal="center"/>
    </xf>
    <xf numFmtId="14" fontId="27" fillId="0" borderId="0" xfId="0" applyNumberFormat="1" applyFont="1" applyFill="1" applyAlignment="1">
      <alignment horizontal="center"/>
    </xf>
    <xf numFmtId="0" fontId="27" fillId="0" borderId="0" xfId="0" applyFont="1"/>
    <xf numFmtId="14" fontId="27" fillId="0" borderId="0" xfId="0" applyNumberFormat="1" applyFont="1" applyAlignment="1">
      <alignment horizontal="center"/>
    </xf>
    <xf numFmtId="168" fontId="27" fillId="0" borderId="0" xfId="0" applyNumberFormat="1" applyFont="1" applyFill="1" applyAlignment="1">
      <alignment horizontal="center"/>
    </xf>
    <xf numFmtId="0" fontId="27" fillId="4" borderId="0" xfId="0" applyFont="1" applyFill="1" applyAlignment="1">
      <alignment horizontal="left"/>
    </xf>
    <xf numFmtId="0" fontId="27" fillId="4" borderId="0" xfId="0" applyFont="1" applyFill="1" applyAlignment="1">
      <alignment horizontal="center"/>
    </xf>
    <xf numFmtId="167" fontId="27" fillId="4" borderId="0" xfId="0" applyNumberFormat="1" applyFont="1" applyFill="1" applyAlignment="1">
      <alignment horizontal="center"/>
    </xf>
    <xf numFmtId="169" fontId="27" fillId="0" borderId="0" xfId="0" applyNumberFormat="1" applyFont="1" applyFill="1"/>
    <xf numFmtId="169" fontId="27" fillId="0" borderId="0" xfId="0" applyNumberFormat="1" applyFont="1" applyFill="1" applyBorder="1" applyAlignment="1">
      <alignment horizontal="center"/>
    </xf>
    <xf numFmtId="2" fontId="27" fillId="0" borderId="0" xfId="0" applyNumberFormat="1" applyFont="1" applyBorder="1" applyAlignment="1">
      <alignment horizontal="center"/>
    </xf>
    <xf numFmtId="169" fontId="27" fillId="0" borderId="0" xfId="0" applyNumberFormat="1" applyFont="1" applyBorder="1" applyAlignment="1">
      <alignment horizontal="center"/>
    </xf>
    <xf numFmtId="169" fontId="27" fillId="0" borderId="0" xfId="0" applyNumberFormat="1" applyFont="1" applyFill="1" applyBorder="1" applyAlignment="1"/>
    <xf numFmtId="2" fontId="27" fillId="0" borderId="0" xfId="0" applyNumberFormat="1" applyFont="1" applyFill="1" applyBorder="1" applyAlignment="1">
      <alignment horizontal="center"/>
    </xf>
    <xf numFmtId="14" fontId="27" fillId="0" borderId="0" xfId="0" applyNumberFormat="1" applyFont="1" applyFill="1" applyBorder="1" applyAlignment="1">
      <alignment horizontal="center"/>
    </xf>
    <xf numFmtId="0" fontId="27" fillId="0" borderId="0" xfId="0" applyFont="1" applyFill="1" applyBorder="1" applyAlignment="1">
      <alignment horizontal="center"/>
    </xf>
    <xf numFmtId="167" fontId="27" fillId="0" borderId="41" xfId="0" applyNumberFormat="1" applyFont="1" applyBorder="1" applyAlignment="1">
      <alignment horizontal="center"/>
    </xf>
    <xf numFmtId="168" fontId="27" fillId="0" borderId="41" xfId="0" applyNumberFormat="1" applyFont="1" applyBorder="1" applyAlignment="1">
      <alignment horizontal="center"/>
    </xf>
    <xf numFmtId="38" fontId="27" fillId="0" borderId="41" xfId="0" applyNumberFormat="1" applyFont="1" applyBorder="1" applyAlignment="1">
      <alignment horizontal="center"/>
    </xf>
    <xf numFmtId="1" fontId="27" fillId="0" borderId="0" xfId="0" applyNumberFormat="1" applyFont="1" applyBorder="1" applyAlignment="1">
      <alignment horizontal="center"/>
    </xf>
    <xf numFmtId="2" fontId="27" fillId="0" borderId="0" xfId="0" applyNumberFormat="1" applyFont="1" applyFill="1" applyBorder="1"/>
    <xf numFmtId="169" fontId="27" fillId="0" borderId="0" xfId="0" applyNumberFormat="1" applyFont="1" applyFill="1" applyBorder="1"/>
    <xf numFmtId="14" fontId="27" fillId="0" borderId="0" xfId="0" applyNumberFormat="1" applyFont="1" applyFill="1" applyBorder="1"/>
    <xf numFmtId="167" fontId="27" fillId="0" borderId="0" xfId="0" applyNumberFormat="1" applyFont="1" applyFill="1" applyBorder="1" applyAlignment="1">
      <alignment horizontal="center"/>
    </xf>
    <xf numFmtId="168" fontId="27" fillId="0" borderId="0" xfId="0" applyNumberFormat="1" applyFont="1" applyFill="1" applyBorder="1" applyAlignment="1">
      <alignment horizontal="center"/>
    </xf>
    <xf numFmtId="38" fontId="27" fillId="0" borderId="0" xfId="0" applyNumberFormat="1" applyFont="1" applyFill="1" applyBorder="1" applyAlignment="1">
      <alignment horizontal="center"/>
    </xf>
    <xf numFmtId="167" fontId="27" fillId="0" borderId="0" xfId="0" applyNumberFormat="1" applyFont="1"/>
    <xf numFmtId="0" fontId="27" fillId="0" borderId="40" xfId="0" applyFont="1" applyBorder="1" applyAlignment="1">
      <alignment horizontal="center"/>
    </xf>
    <xf numFmtId="0" fontId="27" fillId="0" borderId="41" xfId="0" applyFont="1" applyBorder="1" applyAlignment="1">
      <alignment horizontal="center"/>
    </xf>
    <xf numFmtId="0" fontId="27" fillId="0" borderId="49" xfId="0" applyFont="1" applyBorder="1" applyAlignment="1">
      <alignment horizontal="center"/>
    </xf>
    <xf numFmtId="38" fontId="27" fillId="0" borderId="41" xfId="0" applyNumberFormat="1" applyFont="1" applyFill="1" applyBorder="1" applyAlignment="1">
      <alignment horizontal="center"/>
    </xf>
    <xf numFmtId="1" fontId="27" fillId="0" borderId="41" xfId="0" applyNumberFormat="1" applyFont="1" applyFill="1" applyBorder="1" applyAlignment="1">
      <alignment horizontal="center"/>
    </xf>
    <xf numFmtId="169" fontId="27" fillId="0" borderId="41" xfId="0" applyNumberFormat="1" applyFont="1" applyFill="1" applyBorder="1" applyAlignment="1">
      <alignment horizontal="center"/>
    </xf>
    <xf numFmtId="2" fontId="27" fillId="0" borderId="41" xfId="0" applyNumberFormat="1" applyFont="1" applyBorder="1" applyAlignment="1">
      <alignment horizontal="center"/>
    </xf>
    <xf numFmtId="169" fontId="27" fillId="0" borderId="41" xfId="0" applyNumberFormat="1" applyFont="1" applyBorder="1" applyAlignment="1">
      <alignment horizontal="center"/>
    </xf>
    <xf numFmtId="14" fontId="27" fillId="0" borderId="41" xfId="0" applyNumberFormat="1" applyFont="1" applyFill="1" applyBorder="1" applyAlignment="1">
      <alignment horizontal="center"/>
    </xf>
    <xf numFmtId="0" fontId="27" fillId="0" borderId="41" xfId="0" applyFont="1" applyBorder="1"/>
    <xf numFmtId="0" fontId="0" fillId="5" borderId="0" xfId="0" applyFill="1"/>
    <xf numFmtId="167" fontId="27" fillId="5" borderId="0" xfId="0" applyNumberFormat="1" applyFont="1" applyFill="1" applyBorder="1" applyAlignment="1">
      <alignment horizontal="center"/>
    </xf>
    <xf numFmtId="167" fontId="0" fillId="5" borderId="0" xfId="0" applyNumberFormat="1" applyFill="1"/>
    <xf numFmtId="1" fontId="0" fillId="5" borderId="0" xfId="0" applyNumberFormat="1" applyFill="1"/>
    <xf numFmtId="2" fontId="0" fillId="5" borderId="0" xfId="0" applyNumberFormat="1" applyFill="1"/>
    <xf numFmtId="169" fontId="0" fillId="5" borderId="0" xfId="0" applyNumberFormat="1" applyFill="1"/>
    <xf numFmtId="2" fontId="0" fillId="6" borderId="0" xfId="0" applyNumberFormat="1" applyFill="1"/>
    <xf numFmtId="14" fontId="27" fillId="5" borderId="0" xfId="0" applyNumberFormat="1" applyFont="1" applyFill="1" applyAlignment="1">
      <alignment horizontal="center"/>
    </xf>
    <xf numFmtId="167" fontId="0" fillId="5" borderId="0" xfId="0" applyNumberFormat="1" applyFill="1" applyAlignment="1">
      <alignment horizontal="center"/>
    </xf>
    <xf numFmtId="14" fontId="0" fillId="5" borderId="0" xfId="0" applyNumberFormat="1" applyFill="1"/>
    <xf numFmtId="0" fontId="0" fillId="5" borderId="48" xfId="0" applyFill="1" applyBorder="1"/>
    <xf numFmtId="167" fontId="0" fillId="5" borderId="48" xfId="0" applyNumberFormat="1" applyFill="1" applyBorder="1" applyAlignment="1">
      <alignment horizontal="center"/>
    </xf>
    <xf numFmtId="167" fontId="0" fillId="5" borderId="48" xfId="0" applyNumberFormat="1" applyFill="1" applyBorder="1"/>
    <xf numFmtId="1" fontId="0" fillId="5" borderId="48" xfId="0" applyNumberFormat="1" applyFill="1" applyBorder="1"/>
    <xf numFmtId="2" fontId="0" fillId="5" borderId="48" xfId="0" applyNumberFormat="1" applyFill="1" applyBorder="1"/>
    <xf numFmtId="169" fontId="0" fillId="5" borderId="48" xfId="0" applyNumberFormat="1" applyFill="1" applyBorder="1"/>
    <xf numFmtId="14" fontId="0" fillId="5" borderId="48" xfId="0" applyNumberFormat="1" applyFill="1" applyBorder="1"/>
    <xf numFmtId="0" fontId="0" fillId="0" borderId="0" xfId="0" applyFill="1" applyBorder="1"/>
    <xf numFmtId="167" fontId="0" fillId="0" borderId="0" xfId="0" applyNumberFormat="1" applyFill="1" applyBorder="1" applyAlignment="1">
      <alignment horizontal="center"/>
    </xf>
    <xf numFmtId="167" fontId="0" fillId="0" borderId="0" xfId="0" applyNumberFormat="1" applyFill="1" applyBorder="1"/>
    <xf numFmtId="1" fontId="0" fillId="0" borderId="0" xfId="0" applyNumberFormat="1" applyFill="1" applyBorder="1"/>
    <xf numFmtId="2" fontId="0" fillId="0" borderId="0" xfId="0" applyNumberFormat="1" applyFill="1" applyBorder="1"/>
    <xf numFmtId="2" fontId="24" fillId="0" borderId="0" xfId="0" applyNumberFormat="1" applyFont="1" applyFill="1" applyBorder="1"/>
    <xf numFmtId="14" fontId="0" fillId="0" borderId="0" xfId="0" applyNumberFormat="1" applyFill="1" applyBorder="1"/>
    <xf numFmtId="170" fontId="0" fillId="0" borderId="0" xfId="0" applyNumberFormat="1" applyAlignment="1">
      <alignment horizontal="center"/>
    </xf>
    <xf numFmtId="170" fontId="0" fillId="0" borderId="0" xfId="0" applyNumberFormat="1"/>
    <xf numFmtId="0" fontId="0" fillId="0" borderId="0" xfId="0" applyFill="1"/>
    <xf numFmtId="2" fontId="0" fillId="0" borderId="0" xfId="0" applyNumberFormat="1" applyFill="1"/>
    <xf numFmtId="169" fontId="0" fillId="0" borderId="0" xfId="0" applyNumberFormat="1" applyFill="1"/>
    <xf numFmtId="14" fontId="0" fillId="0" borderId="0" xfId="0" applyNumberFormat="1" applyFill="1"/>
    <xf numFmtId="0" fontId="0" fillId="0" borderId="48" xfId="0" applyBorder="1"/>
    <xf numFmtId="170" fontId="0" fillId="0" borderId="48" xfId="0" applyNumberFormat="1" applyBorder="1" applyAlignment="1">
      <alignment horizontal="center"/>
    </xf>
    <xf numFmtId="170" fontId="0" fillId="0" borderId="48" xfId="0" applyNumberFormat="1" applyBorder="1"/>
    <xf numFmtId="1" fontId="0" fillId="0" borderId="48" xfId="0" applyNumberFormat="1" applyBorder="1"/>
    <xf numFmtId="0" fontId="0" fillId="0" borderId="48" xfId="0" applyFill="1" applyBorder="1"/>
    <xf numFmtId="2" fontId="0" fillId="0" borderId="48" xfId="0" applyNumberFormat="1" applyFill="1" applyBorder="1"/>
    <xf numFmtId="169" fontId="0" fillId="0" borderId="48" xfId="0" applyNumberFormat="1" applyFill="1" applyBorder="1"/>
    <xf numFmtId="14" fontId="0" fillId="0" borderId="48" xfId="0" applyNumberFormat="1" applyFill="1" applyBorder="1"/>
    <xf numFmtId="0" fontId="0" fillId="7" borderId="0" xfId="0" applyFill="1"/>
    <xf numFmtId="167" fontId="0" fillId="7" borderId="0" xfId="0" applyNumberFormat="1" applyFill="1" applyAlignment="1">
      <alignment horizontal="center"/>
    </xf>
    <xf numFmtId="167" fontId="0" fillId="7" borderId="0" xfId="0" applyNumberFormat="1" applyFill="1"/>
    <xf numFmtId="1" fontId="0" fillId="7" borderId="0" xfId="0" applyNumberFormat="1" applyFill="1"/>
    <xf numFmtId="2" fontId="0" fillId="7" borderId="0" xfId="0" applyNumberFormat="1" applyFill="1"/>
    <xf numFmtId="169" fontId="0" fillId="7" borderId="0" xfId="0" applyNumberFormat="1" applyFill="1"/>
    <xf numFmtId="14" fontId="0" fillId="7" borderId="0" xfId="0" applyNumberFormat="1" applyFill="1"/>
    <xf numFmtId="0" fontId="0" fillId="7" borderId="48" xfId="0" applyFill="1" applyBorder="1"/>
    <xf numFmtId="167" fontId="0" fillId="7" borderId="48" xfId="0" applyNumberFormat="1" applyFill="1" applyBorder="1" applyAlignment="1">
      <alignment horizontal="center"/>
    </xf>
    <xf numFmtId="167" fontId="0" fillId="7" borderId="48" xfId="0" applyNumberFormat="1" applyFill="1" applyBorder="1"/>
    <xf numFmtId="1" fontId="0" fillId="7" borderId="48" xfId="0" applyNumberFormat="1" applyFill="1" applyBorder="1"/>
    <xf numFmtId="2" fontId="0" fillId="7" borderId="48" xfId="0" applyNumberFormat="1" applyFill="1" applyBorder="1"/>
    <xf numFmtId="169" fontId="0" fillId="7" borderId="48" xfId="0" applyNumberFormat="1" applyFill="1" applyBorder="1"/>
    <xf numFmtId="14" fontId="0" fillId="7" borderId="48" xfId="0" applyNumberFormat="1" applyFill="1" applyBorder="1"/>
    <xf numFmtId="170" fontId="0" fillId="0" borderId="0" xfId="0" applyNumberFormat="1" applyBorder="1" applyAlignment="1">
      <alignment horizontal="center"/>
    </xf>
    <xf numFmtId="167" fontId="0" fillId="0" borderId="0" xfId="0" applyNumberFormat="1" applyBorder="1"/>
    <xf numFmtId="169" fontId="0" fillId="0" borderId="0" xfId="0" applyNumberFormat="1" applyFill="1" applyBorder="1"/>
    <xf numFmtId="167" fontId="0" fillId="0" borderId="0" xfId="0" applyNumberFormat="1" applyBorder="1" applyAlignment="1">
      <alignment horizontal="center"/>
    </xf>
    <xf numFmtId="167" fontId="0" fillId="0" borderId="48" xfId="0" applyNumberFormat="1" applyBorder="1" applyAlignment="1">
      <alignment horizontal="center"/>
    </xf>
    <xf numFmtId="170" fontId="0" fillId="0" borderId="0" xfId="0" applyNumberFormat="1" applyBorder="1"/>
    <xf numFmtId="167" fontId="24" fillId="7" borderId="0" xfId="0" applyNumberFormat="1" applyFont="1" applyFill="1" applyAlignment="1">
      <alignment horizontal="center"/>
    </xf>
    <xf numFmtId="0" fontId="27" fillId="7" borderId="0" xfId="0" applyFont="1" applyFill="1"/>
    <xf numFmtId="0" fontId="27" fillId="7" borderId="48" xfId="0" applyFont="1" applyFill="1" applyBorder="1"/>
    <xf numFmtId="167" fontId="0" fillId="0" borderId="0" xfId="0" applyNumberFormat="1"/>
    <xf numFmtId="167" fontId="0" fillId="0" borderId="0" xfId="0" applyNumberFormat="1" applyAlignment="1">
      <alignment horizontal="center"/>
    </xf>
    <xf numFmtId="0" fontId="27" fillId="0" borderId="0" xfId="0" applyFont="1" applyFill="1" applyBorder="1"/>
    <xf numFmtId="0" fontId="28" fillId="7" borderId="48" xfId="0" applyFont="1" applyFill="1" applyBorder="1"/>
    <xf numFmtId="22" fontId="0" fillId="5" borderId="48" xfId="0" applyNumberFormat="1" applyFill="1" applyBorder="1"/>
    <xf numFmtId="2" fontId="27" fillId="8" borderId="0" xfId="0" applyNumberFormat="1" applyFont="1" applyFill="1"/>
    <xf numFmtId="0" fontId="0" fillId="9" borderId="0" xfId="0" applyFill="1"/>
    <xf numFmtId="167" fontId="0" fillId="9" borderId="0" xfId="0" applyNumberFormat="1" applyFill="1" applyAlignment="1">
      <alignment horizontal="center"/>
    </xf>
    <xf numFmtId="167" fontId="0" fillId="9" borderId="0" xfId="0" applyNumberFormat="1" applyFill="1"/>
    <xf numFmtId="1" fontId="0" fillId="9" borderId="0" xfId="0" applyNumberFormat="1" applyFill="1"/>
    <xf numFmtId="2" fontId="0" fillId="9" borderId="0" xfId="0" applyNumberFormat="1" applyFill="1"/>
    <xf numFmtId="169" fontId="0" fillId="9" borderId="0" xfId="0" applyNumberFormat="1" applyFill="1"/>
    <xf numFmtId="14" fontId="0" fillId="9" borderId="0" xfId="0" applyNumberFormat="1" applyFill="1"/>
    <xf numFmtId="0" fontId="0" fillId="9" borderId="48" xfId="0" applyFill="1" applyBorder="1"/>
    <xf numFmtId="167" fontId="0" fillId="9" borderId="48" xfId="0" applyNumberFormat="1" applyFill="1" applyBorder="1" applyAlignment="1">
      <alignment horizontal="center"/>
    </xf>
    <xf numFmtId="167" fontId="0" fillId="9" borderId="48" xfId="0" applyNumberFormat="1" applyFill="1" applyBorder="1"/>
    <xf numFmtId="1" fontId="0" fillId="9" borderId="48" xfId="0" applyNumberFormat="1" applyFill="1" applyBorder="1"/>
    <xf numFmtId="2" fontId="0" fillId="9" borderId="48" xfId="0" applyNumberFormat="1" applyFill="1" applyBorder="1"/>
    <xf numFmtId="169" fontId="0" fillId="9" borderId="48" xfId="0" applyNumberFormat="1" applyFill="1" applyBorder="1"/>
    <xf numFmtId="14" fontId="0" fillId="9" borderId="48" xfId="0" applyNumberFormat="1" applyFill="1" applyBorder="1"/>
    <xf numFmtId="0" fontId="27" fillId="9" borderId="0" xfId="0" applyFont="1" applyFill="1"/>
    <xf numFmtId="0" fontId="29" fillId="0" borderId="0" xfId="0" applyFont="1"/>
    <xf numFmtId="0" fontId="27" fillId="0" borderId="0" xfId="0" applyFont="1" applyFill="1"/>
    <xf numFmtId="0" fontId="0" fillId="10" borderId="0" xfId="0" applyFill="1"/>
    <xf numFmtId="169" fontId="0" fillId="0" borderId="0" xfId="0" applyNumberFormat="1"/>
    <xf numFmtId="14" fontId="0" fillId="10" borderId="0" xfId="0" applyNumberFormat="1" applyFill="1"/>
    <xf numFmtId="2" fontId="25" fillId="0" borderId="0" xfId="0" applyNumberFormat="1" applyFont="1"/>
    <xf numFmtId="169" fontId="25" fillId="0" borderId="0" xfId="0" applyNumberFormat="1" applyFont="1"/>
    <xf numFmtId="0" fontId="25" fillId="0" borderId="0" xfId="0" applyFont="1" applyFill="1"/>
    <xf numFmtId="0" fontId="25" fillId="0" borderId="0" xfId="0" applyFont="1" applyAlignment="1">
      <alignment horizontal="center" wrapText="1"/>
    </xf>
    <xf numFmtId="38" fontId="27" fillId="0" borderId="0" xfId="0" applyNumberFormat="1" applyFont="1" applyBorder="1" applyAlignment="1">
      <alignment horizontal="center"/>
    </xf>
    <xf numFmtId="2" fontId="27" fillId="0" borderId="0" xfId="0" applyNumberFormat="1" applyFont="1" applyBorder="1"/>
    <xf numFmtId="169" fontId="27" fillId="0" borderId="0" xfId="0" applyNumberFormat="1" applyFont="1" applyBorder="1"/>
    <xf numFmtId="2" fontId="0" fillId="8" borderId="0" xfId="0" applyNumberFormat="1" applyFill="1"/>
    <xf numFmtId="0" fontId="0" fillId="5" borderId="0" xfId="0" applyFill="1" applyBorder="1"/>
    <xf numFmtId="167" fontId="0" fillId="5" borderId="0" xfId="0" applyNumberFormat="1" applyFill="1" applyBorder="1" applyAlignment="1">
      <alignment horizontal="center"/>
    </xf>
    <xf numFmtId="169" fontId="0" fillId="5" borderId="0" xfId="0" applyNumberFormat="1" applyFill="1" applyBorder="1"/>
    <xf numFmtId="2" fontId="0" fillId="5" borderId="0" xfId="0" applyNumberFormat="1" applyFill="1" applyBorder="1"/>
    <xf numFmtId="14" fontId="0" fillId="5" borderId="0" xfId="0" applyNumberFormat="1" applyFill="1" applyBorder="1"/>
    <xf numFmtId="22" fontId="0" fillId="5" borderId="0" xfId="0" applyNumberFormat="1" applyFill="1"/>
    <xf numFmtId="0" fontId="0" fillId="9" borderId="0" xfId="0" applyFill="1" applyBorder="1"/>
    <xf numFmtId="169" fontId="0" fillId="9" borderId="0" xfId="0" applyNumberFormat="1" applyFill="1" applyBorder="1"/>
    <xf numFmtId="169" fontId="30" fillId="9" borderId="0" xfId="0" applyNumberFormat="1" applyFont="1" applyFill="1"/>
    <xf numFmtId="169" fontId="27" fillId="9" borderId="0" xfId="0" applyNumberFormat="1" applyFont="1" applyFill="1"/>
    <xf numFmtId="167" fontId="0" fillId="0" borderId="0" xfId="0" applyNumberFormat="1" applyFill="1" applyAlignment="1">
      <alignment horizontal="center"/>
    </xf>
    <xf numFmtId="167" fontId="0" fillId="0" borderId="48" xfId="0" applyNumberFormat="1" applyFill="1" applyBorder="1" applyAlignment="1">
      <alignment horizontal="center"/>
    </xf>
    <xf numFmtId="0" fontId="27" fillId="9" borderId="48" xfId="0" applyFont="1" applyFill="1" applyBorder="1"/>
    <xf numFmtId="0" fontId="0" fillId="11" borderId="0" xfId="0" applyFill="1"/>
    <xf numFmtId="22" fontId="0" fillId="11" borderId="0" xfId="0" applyNumberFormat="1" applyFill="1"/>
    <xf numFmtId="167" fontId="0" fillId="11" borderId="0" xfId="0" applyNumberFormat="1" applyFill="1" applyAlignment="1">
      <alignment horizontal="center"/>
    </xf>
    <xf numFmtId="169" fontId="0" fillId="11" borderId="0" xfId="0" applyNumberFormat="1" applyFill="1"/>
    <xf numFmtId="2" fontId="0" fillId="11" borderId="0" xfId="0" applyNumberFormat="1" applyFill="1"/>
    <xf numFmtId="14" fontId="0" fillId="11" borderId="0" xfId="0" applyNumberFormat="1" applyFill="1"/>
    <xf numFmtId="0" fontId="0" fillId="11" borderId="0" xfId="0" applyFill="1" applyBorder="1"/>
    <xf numFmtId="2" fontId="0" fillId="11" borderId="0" xfId="0" applyNumberFormat="1" applyFill="1" applyBorder="1"/>
    <xf numFmtId="0" fontId="0" fillId="11" borderId="48" xfId="0" applyFill="1" applyBorder="1"/>
    <xf numFmtId="167" fontId="0" fillId="11" borderId="48" xfId="0" applyNumberFormat="1" applyFill="1" applyBorder="1" applyAlignment="1">
      <alignment horizontal="center"/>
    </xf>
    <xf numFmtId="169" fontId="0" fillId="11" borderId="48" xfId="0" applyNumberFormat="1" applyFill="1" applyBorder="1"/>
    <xf numFmtId="2" fontId="0" fillId="11" borderId="48" xfId="0" applyNumberFormat="1" applyFill="1" applyBorder="1"/>
    <xf numFmtId="14" fontId="0" fillId="11" borderId="48" xfId="0" applyNumberFormat="1" applyFill="1" applyBorder="1"/>
    <xf numFmtId="14" fontId="27" fillId="11" borderId="48" xfId="0" applyNumberFormat="1" applyFont="1" applyFill="1" applyBorder="1"/>
    <xf numFmtId="169" fontId="0" fillId="11" borderId="48" xfId="0" applyNumberFormat="1" applyFill="1" applyBorder="1" applyAlignment="1"/>
    <xf numFmtId="14" fontId="27" fillId="11" borderId="0" xfId="0" applyNumberFormat="1" applyFont="1" applyFill="1"/>
    <xf numFmtId="0" fontId="0" fillId="11" borderId="6" xfId="0" applyFill="1" applyBorder="1"/>
    <xf numFmtId="167" fontId="0" fillId="11" borderId="6" xfId="0" applyNumberFormat="1" applyFill="1" applyBorder="1" applyAlignment="1">
      <alignment horizontal="center"/>
    </xf>
    <xf numFmtId="169" fontId="0" fillId="11" borderId="6" xfId="0" applyNumberFormat="1" applyFill="1" applyBorder="1"/>
    <xf numFmtId="2" fontId="0" fillId="11" borderId="6" xfId="0" applyNumberFormat="1" applyFill="1" applyBorder="1"/>
    <xf numFmtId="14" fontId="0" fillId="11" borderId="6" xfId="0" applyNumberFormat="1" applyFill="1" applyBorder="1"/>
    <xf numFmtId="167" fontId="0" fillId="11" borderId="0" xfId="0" applyNumberFormat="1" applyFill="1" applyBorder="1" applyAlignment="1">
      <alignment horizontal="center"/>
    </xf>
    <xf numFmtId="169" fontId="0" fillId="11" borderId="0" xfId="0" applyNumberFormat="1" applyFill="1" applyBorder="1"/>
    <xf numFmtId="14" fontId="0" fillId="11" borderId="0" xfId="0" applyNumberFormat="1" applyFill="1" applyBorder="1"/>
    <xf numFmtId="169" fontId="0" fillId="10" borderId="0" xfId="0" applyNumberFormat="1" applyFill="1"/>
    <xf numFmtId="1" fontId="5" fillId="0" borderId="0" xfId="0" applyNumberFormat="1" applyFont="1" applyBorder="1" applyAlignment="1">
      <alignment horizontal="center"/>
    </xf>
    <xf numFmtId="1" fontId="2" fillId="0" borderId="0" xfId="0" applyNumberFormat="1" applyFont="1" applyBorder="1" applyAlignment="1">
      <alignment horizontal="center"/>
    </xf>
    <xf numFmtId="1" fontId="26" fillId="0" borderId="0" xfId="0" applyNumberFormat="1" applyFont="1" applyBorder="1" applyAlignment="1">
      <alignment horizontal="center"/>
    </xf>
    <xf numFmtId="1" fontId="3" fillId="0" borderId="0" xfId="0" applyNumberFormat="1" applyFont="1" applyBorder="1"/>
    <xf numFmtId="1" fontId="3" fillId="3" borderId="0" xfId="0" applyNumberFormat="1" applyFont="1" applyFill="1" applyBorder="1" applyAlignment="1">
      <alignment horizontal="center"/>
    </xf>
    <xf numFmtId="165" fontId="2" fillId="0" borderId="0" xfId="0" applyNumberFormat="1" applyFont="1" applyBorder="1" applyAlignment="1">
      <alignment horizontal="center"/>
    </xf>
    <xf numFmtId="2" fontId="2" fillId="3" borderId="0" xfId="0" applyNumberFormat="1" applyFont="1" applyFill="1" applyBorder="1" applyAlignment="1">
      <alignment horizontal="center"/>
    </xf>
    <xf numFmtId="1" fontId="2" fillId="0" borderId="0" xfId="0" applyNumberFormat="1" applyFont="1" applyFill="1" applyBorder="1" applyAlignment="1">
      <alignment horizontal="center"/>
    </xf>
    <xf numFmtId="0" fontId="2" fillId="3" borderId="0" xfId="0" applyFont="1" applyFill="1" applyBorder="1" applyAlignment="1">
      <alignment horizontal="center"/>
    </xf>
    <xf numFmtId="165" fontId="2" fillId="3" borderId="0" xfId="0" applyNumberFormat="1" applyFont="1" applyFill="1" applyBorder="1" applyAlignment="1">
      <alignment horizontal="center"/>
    </xf>
    <xf numFmtId="1" fontId="2" fillId="3" borderId="0" xfId="0" applyNumberFormat="1" applyFont="1" applyFill="1" applyBorder="1" applyAlignment="1">
      <alignment horizontal="center"/>
    </xf>
    <xf numFmtId="0" fontId="2" fillId="3" borderId="0" xfId="0" applyFont="1" applyFill="1" applyBorder="1"/>
    <xf numFmtId="2" fontId="26" fillId="0" borderId="0" xfId="0" applyNumberFormat="1" applyFont="1" applyFill="1" applyBorder="1" applyAlignment="1">
      <alignment horizontal="center"/>
    </xf>
    <xf numFmtId="2" fontId="6" fillId="3" borderId="0" xfId="0" applyNumberFormat="1" applyFont="1" applyFill="1" applyBorder="1" applyAlignment="1">
      <alignment horizontal="center"/>
    </xf>
    <xf numFmtId="0" fontId="31" fillId="0" borderId="0" xfId="0" applyFont="1" applyBorder="1" applyAlignment="1">
      <alignment horizontal="center"/>
    </xf>
    <xf numFmtId="166" fontId="32" fillId="0" borderId="0" xfId="0" applyNumberFormat="1" applyFont="1" applyBorder="1" applyAlignment="1">
      <alignment horizontal="center"/>
    </xf>
    <xf numFmtId="166" fontId="32" fillId="0" borderId="0" xfId="0" applyNumberFormat="1" applyFont="1" applyFill="1" applyBorder="1" applyAlignment="1">
      <alignment horizontal="center"/>
    </xf>
    <xf numFmtId="1" fontId="7" fillId="0" borderId="0" xfId="0" applyNumberFormat="1" applyFont="1" applyBorder="1" applyAlignment="1">
      <alignment horizontal="center"/>
    </xf>
    <xf numFmtId="2" fontId="33" fillId="0" borderId="0" xfId="0" applyNumberFormat="1" applyFont="1" applyBorder="1" applyAlignment="1">
      <alignment horizontal="center"/>
    </xf>
    <xf numFmtId="2" fontId="34" fillId="3" borderId="0" xfId="0" applyNumberFormat="1" applyFont="1" applyFill="1" applyBorder="1" applyAlignment="1">
      <alignment horizontal="center"/>
    </xf>
    <xf numFmtId="1" fontId="33" fillId="0" borderId="0" xfId="0" applyNumberFormat="1" applyFont="1" applyBorder="1" applyAlignment="1">
      <alignment horizontal="center"/>
    </xf>
    <xf numFmtId="0" fontId="9" fillId="0" borderId="0" xfId="0" applyFont="1" applyBorder="1" applyAlignment="1">
      <alignment horizontal="center"/>
    </xf>
    <xf numFmtId="165" fontId="33" fillId="0" borderId="0" xfId="0" applyNumberFormat="1" applyFont="1" applyFill="1" applyBorder="1" applyAlignment="1">
      <alignment horizontal="center"/>
    </xf>
    <xf numFmtId="2" fontId="33" fillId="0" borderId="0" xfId="0" applyNumberFormat="1" applyFont="1" applyFill="1" applyBorder="1" applyAlignment="1">
      <alignment horizontal="center"/>
    </xf>
    <xf numFmtId="2" fontId="9" fillId="3" borderId="0" xfId="0" applyNumberFormat="1" applyFont="1" applyFill="1" applyBorder="1" applyAlignment="1">
      <alignment horizontal="center"/>
    </xf>
    <xf numFmtId="0" fontId="3" fillId="0" borderId="0" xfId="0" applyFont="1" applyBorder="1" applyAlignment="1"/>
    <xf numFmtId="0" fontId="1" fillId="0" borderId="0" xfId="0" applyFont="1" applyFill="1" applyAlignment="1">
      <alignment horizontal="center"/>
    </xf>
    <xf numFmtId="0" fontId="3" fillId="0" borderId="42" xfId="0" applyFont="1" applyBorder="1" applyAlignment="1">
      <alignment horizontal="center"/>
    </xf>
    <xf numFmtId="0" fontId="3" fillId="0" borderId="43" xfId="0" applyFont="1" applyBorder="1" applyAlignment="1">
      <alignment horizontal="center"/>
    </xf>
    <xf numFmtId="0" fontId="3" fillId="0" borderId="22" xfId="0" applyFont="1" applyBorder="1" applyAlignment="1">
      <alignment horizontal="center"/>
    </xf>
    <xf numFmtId="0" fontId="3" fillId="0" borderId="38" xfId="0" applyFont="1" applyBorder="1" applyAlignment="1">
      <alignment horizontal="center"/>
    </xf>
    <xf numFmtId="0" fontId="3" fillId="0" borderId="10" xfId="0" applyFont="1" applyBorder="1" applyAlignment="1">
      <alignment horizontal="center"/>
    </xf>
    <xf numFmtId="0" fontId="3" fillId="0" borderId="39" xfId="0" applyFont="1" applyBorder="1" applyAlignment="1">
      <alignment horizontal="center"/>
    </xf>
    <xf numFmtId="0" fontId="3" fillId="0" borderId="9" xfId="0" applyFont="1" applyBorder="1" applyAlignment="1">
      <alignment horizontal="center"/>
    </xf>
    <xf numFmtId="0" fontId="3" fillId="0" borderId="37" xfId="0" applyFont="1" applyBorder="1" applyAlignment="1">
      <alignment horizontal="center"/>
    </xf>
    <xf numFmtId="0" fontId="3" fillId="0" borderId="32" xfId="0" applyFont="1" applyBorder="1" applyAlignment="1">
      <alignment horizontal="center"/>
    </xf>
    <xf numFmtId="0" fontId="3" fillId="0" borderId="33" xfId="0" applyFont="1" applyBorder="1" applyAlignment="1">
      <alignment horizontal="center"/>
    </xf>
    <xf numFmtId="0" fontId="3" fillId="0" borderId="31" xfId="0" applyFont="1" applyBorder="1" applyAlignment="1">
      <alignment horizontal="center"/>
    </xf>
    <xf numFmtId="0" fontId="2" fillId="0" borderId="37" xfId="0" applyFont="1" applyBorder="1" applyAlignment="1">
      <alignment horizontal="center"/>
    </xf>
    <xf numFmtId="0" fontId="2" fillId="0" borderId="32" xfId="0" applyFont="1" applyBorder="1" applyAlignment="1">
      <alignment horizontal="center"/>
    </xf>
    <xf numFmtId="0" fontId="2" fillId="0" borderId="33" xfId="0" applyFont="1" applyBorder="1" applyAlignment="1">
      <alignment horizontal="center"/>
    </xf>
    <xf numFmtId="0" fontId="2" fillId="0" borderId="31" xfId="0" applyFont="1" applyBorder="1" applyAlignment="1">
      <alignment horizontal="center"/>
    </xf>
    <xf numFmtId="0" fontId="25" fillId="0" borderId="0" xfId="0" applyFont="1" applyAlignment="1">
      <alignment horizontal="center" wrapText="1"/>
    </xf>
    <xf numFmtId="0" fontId="3" fillId="0" borderId="36" xfId="0" applyFont="1" applyBorder="1" applyAlignment="1">
      <alignment horizontal="center"/>
    </xf>
    <xf numFmtId="0" fontId="3" fillId="0" borderId="46" xfId="0" applyFont="1" applyBorder="1" applyAlignment="1">
      <alignment horizontal="center"/>
    </xf>
    <xf numFmtId="0" fontId="3" fillId="0" borderId="47" xfId="0" applyFont="1" applyBorder="1" applyAlignment="1">
      <alignment horizontal="center"/>
    </xf>
    <xf numFmtId="1" fontId="3" fillId="0" borderId="31" xfId="0" applyNumberFormat="1" applyFont="1" applyBorder="1" applyAlignment="1">
      <alignment horizontal="center"/>
    </xf>
    <xf numFmtId="1" fontId="3" fillId="0" borderId="32" xfId="0" applyNumberFormat="1" applyFont="1" applyBorder="1" applyAlignment="1">
      <alignment horizontal="center"/>
    </xf>
    <xf numFmtId="1" fontId="3" fillId="0" borderId="33" xfId="0" applyNumberFormat="1" applyFont="1" applyBorder="1" applyAlignment="1">
      <alignment horizontal="center"/>
    </xf>
    <xf numFmtId="1" fontId="6" fillId="0" borderId="36" xfId="0" applyNumberFormat="1" applyFont="1" applyBorder="1" applyAlignment="1">
      <alignment horizontal="center"/>
    </xf>
    <xf numFmtId="1" fontId="6" fillId="0" borderId="46" xfId="0" applyNumberFormat="1" applyFont="1" applyBorder="1" applyAlignment="1">
      <alignment horizontal="center"/>
    </xf>
    <xf numFmtId="1" fontId="6" fillId="0" borderId="47" xfId="0" applyNumberFormat="1" applyFont="1" applyBorder="1" applyAlignment="1">
      <alignment horizontal="center"/>
    </xf>
    <xf numFmtId="0" fontId="26" fillId="0" borderId="0" xfId="0" applyFont="1" applyBorder="1" applyAlignment="1"/>
    <xf numFmtId="0" fontId="36" fillId="0" borderId="0" xfId="0" applyFont="1"/>
    <xf numFmtId="0" fontId="36" fillId="0" borderId="0" xfId="0" applyFont="1" applyAlignment="1">
      <alignment horizontal="center"/>
    </xf>
    <xf numFmtId="0" fontId="37" fillId="0" borderId="0" xfId="0" applyFont="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wrapText="1"/>
    </xf>
    <xf numFmtId="0" fontId="38" fillId="0" borderId="0" xfId="0" applyFont="1" applyAlignment="1">
      <alignment vertical="center"/>
    </xf>
    <xf numFmtId="0" fontId="0" fillId="0" borderId="0" xfId="0" applyAlignment="1">
      <alignment vertical="center"/>
    </xf>
    <xf numFmtId="0" fontId="6"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vertical="center"/>
    </xf>
    <xf numFmtId="0" fontId="6" fillId="0" borderId="0" xfId="0" applyFont="1" applyBorder="1" applyAlignment="1">
      <alignment horizontal="left" vertical="center"/>
    </xf>
    <xf numFmtId="0" fontId="3" fillId="0" borderId="41" xfId="0" applyFont="1" applyBorder="1" applyAlignment="1">
      <alignment horizontal="center" vertical="center"/>
    </xf>
    <xf numFmtId="0" fontId="5" fillId="0" borderId="41" xfId="0" applyFont="1" applyFill="1" applyBorder="1" applyAlignment="1">
      <alignment horizontal="center" vertical="center" wrapText="1"/>
    </xf>
    <xf numFmtId="0" fontId="5" fillId="0" borderId="41" xfId="0" applyFont="1" applyBorder="1" applyAlignment="1">
      <alignment horizontal="center" vertical="center"/>
    </xf>
    <xf numFmtId="0" fontId="3" fillId="0" borderId="41" xfId="0" applyFont="1" applyBorder="1" applyAlignment="1">
      <alignment horizontal="center" vertical="center" wrapText="1"/>
    </xf>
    <xf numFmtId="0" fontId="20" fillId="0" borderId="41" xfId="0" applyFont="1" applyBorder="1" applyAlignment="1">
      <alignment horizontal="center" vertical="center"/>
    </xf>
    <xf numFmtId="0" fontId="23" fillId="0" borderId="0"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Alignment="1">
      <alignment vertical="center" wrapText="1"/>
    </xf>
    <xf numFmtId="0" fontId="10" fillId="0" borderId="0" xfId="0" applyFont="1" applyAlignment="1">
      <alignment horizontal="center" vertical="center"/>
    </xf>
    <xf numFmtId="0" fontId="39" fillId="0" borderId="0" xfId="0" applyFont="1" applyAlignment="1">
      <alignment vertical="center"/>
    </xf>
    <xf numFmtId="0" fontId="23" fillId="0" borderId="0" xfId="0" applyFont="1" applyFill="1" applyBorder="1" applyAlignment="1">
      <alignment horizontal="center" vertical="center"/>
    </xf>
    <xf numFmtId="0" fontId="6" fillId="0" borderId="0" xfId="0" applyFont="1" applyAlignment="1">
      <alignment horizontal="left" vertical="center" wrapText="1"/>
    </xf>
    <xf numFmtId="0" fontId="6" fillId="0" borderId="0" xfId="0" applyFont="1" applyBorder="1" applyAlignment="1">
      <alignment vertical="center" wrapText="1"/>
    </xf>
    <xf numFmtId="0" fontId="6" fillId="0" borderId="0" xfId="0" applyFont="1" applyBorder="1" applyAlignment="1">
      <alignment vertical="center"/>
    </xf>
    <xf numFmtId="0" fontId="6" fillId="0" borderId="0" xfId="0" applyFont="1" applyBorder="1" applyAlignment="1">
      <alignment horizontal="left" vertical="center" wrapText="1"/>
    </xf>
    <xf numFmtId="0" fontId="6" fillId="0" borderId="0" xfId="0" applyFont="1" applyFill="1" applyBorder="1" applyAlignment="1">
      <alignment horizontal="center" vertical="center" wrapText="1"/>
    </xf>
    <xf numFmtId="0" fontId="6" fillId="0" borderId="6" xfId="0" applyFont="1" applyBorder="1" applyAlignment="1">
      <alignment horizontal="center" vertic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0" fontId="10" fillId="0" borderId="6" xfId="0" applyFont="1" applyBorder="1" applyAlignment="1">
      <alignment horizontal="center" vertical="center"/>
    </xf>
    <xf numFmtId="0" fontId="8" fillId="0" borderId="0" xfId="0" applyFont="1" applyAlignment="1">
      <alignment vertical="center" wrapText="1"/>
    </xf>
    <xf numFmtId="0" fontId="36" fillId="0" borderId="0" xfId="0" applyFont="1" applyAlignment="1">
      <alignment vertical="center"/>
    </xf>
    <xf numFmtId="0" fontId="25" fillId="0" borderId="0" xfId="0" applyFont="1"/>
    <xf numFmtId="0" fontId="31" fillId="0" borderId="0" xfId="0" applyFont="1" applyAlignment="1">
      <alignment horizontal="center" wrapText="1"/>
    </xf>
    <xf numFmtId="0" fontId="2" fillId="0" borderId="0" xfId="0" applyFont="1" applyAlignment="1"/>
    <xf numFmtId="0" fontId="2" fillId="0" borderId="0" xfId="0" applyFont="1" applyAlignment="1">
      <alignment horizontal="left" vertical="center" wrapText="1"/>
    </xf>
    <xf numFmtId="0" fontId="0" fillId="0" borderId="0" xfId="0" applyAlignment="1"/>
    <xf numFmtId="0" fontId="0" fillId="0" borderId="0" xfId="0" applyFont="1"/>
    <xf numFmtId="0" fontId="0"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28576</xdr:colOff>
      <xdr:row>2</xdr:row>
      <xdr:rowOff>19053</xdr:rowOff>
    </xdr:from>
    <xdr:to>
      <xdr:col>8</xdr:col>
      <xdr:colOff>180976</xdr:colOff>
      <xdr:row>16</xdr:row>
      <xdr:rowOff>79174</xdr:rowOff>
    </xdr:to>
    <xdr:pic>
      <xdr:nvPicPr>
        <xdr:cNvPr id="3" name="Picture 2">
          <a:extLst>
            <a:ext uri="{FF2B5EF4-FFF2-40B4-BE49-F238E27FC236}">
              <a16:creationId xmlns:a16="http://schemas.microsoft.com/office/drawing/2014/main" id="{5BEFBFC6-BE1A-46C1-942C-E850CCD2F1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6" y="400053"/>
          <a:ext cx="5029200" cy="2727121"/>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257175</xdr:colOff>
      <xdr:row>1</xdr:row>
      <xdr:rowOff>66675</xdr:rowOff>
    </xdr:from>
    <xdr:to>
      <xdr:col>16</xdr:col>
      <xdr:colOff>409575</xdr:colOff>
      <xdr:row>16</xdr:row>
      <xdr:rowOff>105994</xdr:rowOff>
    </xdr:to>
    <xdr:pic>
      <xdr:nvPicPr>
        <xdr:cNvPr id="6" name="Picture 5">
          <a:extLst>
            <a:ext uri="{FF2B5EF4-FFF2-40B4-BE49-F238E27FC236}">
              <a16:creationId xmlns:a16="http://schemas.microsoft.com/office/drawing/2014/main" id="{2BB45246-35B5-482D-A29F-2E09AAD93588}"/>
            </a:ext>
          </a:extLst>
        </xdr:cNvPr>
        <xdr:cNvPicPr>
          <a:picLocks noChangeAspect="1"/>
        </xdr:cNvPicPr>
      </xdr:nvPicPr>
      <xdr:blipFill>
        <a:blip xmlns:r="http://schemas.openxmlformats.org/officeDocument/2006/relationships" r:embed="rId2"/>
        <a:stretch>
          <a:fillRect/>
        </a:stretch>
      </xdr:blipFill>
      <xdr:spPr>
        <a:xfrm>
          <a:off x="5133975" y="257175"/>
          <a:ext cx="5029200" cy="2896819"/>
        </a:xfrm>
        <a:prstGeom prst="rect">
          <a:avLst/>
        </a:prstGeom>
        <a:ln w="12700">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hyperlink" Target="mailto:0.6*!%25@"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zoomScaleNormal="100" workbookViewId="0">
      <selection activeCell="I21" sqref="I21"/>
    </sheetView>
  </sheetViews>
  <sheetFormatPr defaultRowHeight="15" x14ac:dyDescent="0.25"/>
  <sheetData>
    <row r="1" spans="1:1" x14ac:dyDescent="0.25">
      <c r="A1" s="444" t="s">
        <v>798</v>
      </c>
    </row>
    <row r="18" spans="1:17" x14ac:dyDescent="0.25">
      <c r="A18" s="444" t="s">
        <v>791</v>
      </c>
      <c r="J18" s="478" t="s">
        <v>788</v>
      </c>
      <c r="K18" s="478"/>
      <c r="L18" s="478"/>
      <c r="M18" s="478"/>
      <c r="N18" s="478"/>
      <c r="O18" s="478"/>
      <c r="P18" s="478"/>
      <c r="Q18" s="478"/>
    </row>
    <row r="19" spans="1:17" x14ac:dyDescent="0.25">
      <c r="A19" s="480" t="s">
        <v>787</v>
      </c>
      <c r="B19" s="480"/>
      <c r="C19" s="480"/>
      <c r="D19" s="480"/>
      <c r="E19" s="480"/>
      <c r="F19" s="480"/>
      <c r="G19" s="480"/>
      <c r="H19" s="480"/>
      <c r="J19" s="478"/>
      <c r="K19" s="478"/>
      <c r="L19" s="478"/>
      <c r="M19" s="478"/>
      <c r="N19" s="478"/>
      <c r="O19" s="478"/>
      <c r="P19" s="478"/>
      <c r="Q19" s="478"/>
    </row>
    <row r="20" spans="1:17" x14ac:dyDescent="0.25">
      <c r="A20" s="480"/>
      <c r="B20" s="480"/>
      <c r="C20" s="480"/>
      <c r="D20" s="480"/>
      <c r="E20" s="480"/>
      <c r="F20" s="480"/>
      <c r="G20" s="480"/>
      <c r="H20" s="480"/>
      <c r="J20" s="478"/>
      <c r="K20" s="478"/>
      <c r="L20" s="478"/>
      <c r="M20" s="478"/>
      <c r="N20" s="478"/>
      <c r="O20" s="478"/>
      <c r="P20" s="478"/>
      <c r="Q20" s="478"/>
    </row>
    <row r="21" spans="1:17" ht="15" customHeight="1" x14ac:dyDescent="0.25">
      <c r="A21" s="480"/>
      <c r="B21" s="480"/>
      <c r="C21" s="480"/>
      <c r="D21" s="480"/>
      <c r="E21" s="480"/>
      <c r="F21" s="480"/>
      <c r="G21" s="480"/>
      <c r="H21" s="480"/>
      <c r="J21" s="482" t="s">
        <v>789</v>
      </c>
      <c r="K21" s="482"/>
      <c r="L21" s="482"/>
      <c r="M21" s="482"/>
      <c r="N21" s="482"/>
      <c r="O21" s="482"/>
      <c r="P21" s="482"/>
      <c r="Q21" s="482"/>
    </row>
    <row r="22" spans="1:17" x14ac:dyDescent="0.25">
      <c r="A22" s="479"/>
      <c r="B22" s="479"/>
      <c r="C22" s="479"/>
      <c r="D22" s="479"/>
      <c r="E22" s="479"/>
      <c r="F22" s="479"/>
      <c r="G22" s="479"/>
      <c r="H22" s="479"/>
      <c r="J22" s="482" t="s">
        <v>795</v>
      </c>
      <c r="K22" s="482"/>
      <c r="L22" s="482"/>
      <c r="M22" s="482"/>
      <c r="N22" s="482"/>
      <c r="O22" s="482"/>
      <c r="P22" s="482"/>
      <c r="Q22" s="482"/>
    </row>
    <row r="23" spans="1:17" x14ac:dyDescent="0.25">
      <c r="A23" s="479"/>
      <c r="B23" s="479"/>
      <c r="C23" s="479"/>
      <c r="D23" s="479"/>
      <c r="E23" s="479"/>
      <c r="F23" s="479"/>
      <c r="G23" s="479"/>
      <c r="H23" s="479"/>
      <c r="J23" s="483" t="s">
        <v>790</v>
      </c>
      <c r="K23" s="483"/>
      <c r="L23" s="483"/>
      <c r="M23" s="483"/>
      <c r="N23" s="483"/>
      <c r="O23" s="483"/>
      <c r="P23" s="483"/>
      <c r="Q23" s="483"/>
    </row>
    <row r="24" spans="1:17" ht="15" customHeight="1" x14ac:dyDescent="0.25">
      <c r="J24" s="483"/>
      <c r="K24" s="483"/>
      <c r="L24" s="483"/>
      <c r="M24" s="483"/>
      <c r="N24" s="483"/>
      <c r="O24" s="483"/>
      <c r="P24" s="483"/>
      <c r="Q24" s="483"/>
    </row>
    <row r="25" spans="1:17" x14ac:dyDescent="0.25">
      <c r="I25" s="481"/>
      <c r="J25" s="481"/>
      <c r="K25" s="481"/>
      <c r="L25" s="481"/>
      <c r="M25" s="481"/>
      <c r="N25" s="481"/>
      <c r="O25" s="481"/>
      <c r="P25" s="481"/>
    </row>
  </sheetData>
  <mergeCells count="3">
    <mergeCell ref="J18:Q20"/>
    <mergeCell ref="A19:H21"/>
    <mergeCell ref="J23:Q2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6"/>
  <sheetViews>
    <sheetView tabSelected="1" zoomScaleNormal="100" workbookViewId="0">
      <pane ySplit="1" topLeftCell="A2" activePane="bottomLeft" state="frozen"/>
      <selection pane="bottomLeft" activeCell="B2" sqref="B2"/>
    </sheetView>
  </sheetViews>
  <sheetFormatPr defaultColWidth="12.5703125" defaultRowHeight="12.75" x14ac:dyDescent="0.2"/>
  <cols>
    <col min="1" max="1" width="9.5703125" style="2" customWidth="1"/>
    <col min="2" max="2" width="10.5703125" style="2" customWidth="1"/>
    <col min="3" max="3" width="36" style="2" customWidth="1"/>
    <col min="4" max="4" width="14.85546875" style="2" customWidth="1"/>
    <col min="5" max="5" width="16.5703125" style="2" customWidth="1"/>
    <col min="6" max="6" width="12.5703125" style="2"/>
    <col min="7" max="16" width="14" style="2" customWidth="1"/>
    <col min="17" max="16384" width="12.5703125" style="2"/>
  </cols>
  <sheetData>
    <row r="1" spans="1:16" ht="15" x14ac:dyDescent="0.25">
      <c r="A1" s="477" t="s">
        <v>784</v>
      </c>
    </row>
    <row r="3" spans="1:16" x14ac:dyDescent="0.2">
      <c r="A3" s="3" t="s">
        <v>0</v>
      </c>
    </row>
    <row r="4" spans="1:16" ht="39" thickBot="1" x14ac:dyDescent="0.25">
      <c r="C4" s="4"/>
      <c r="D4" s="4"/>
      <c r="E4" s="4"/>
      <c r="F4" s="4"/>
      <c r="G4" s="5" t="s">
        <v>1</v>
      </c>
      <c r="H4" s="6" t="s">
        <v>2</v>
      </c>
      <c r="I4" s="6" t="s">
        <v>3</v>
      </c>
      <c r="J4" s="7" t="s">
        <v>4</v>
      </c>
      <c r="K4" s="7" t="s">
        <v>5</v>
      </c>
      <c r="L4" s="7" t="s">
        <v>6</v>
      </c>
      <c r="M4" s="7" t="s">
        <v>7</v>
      </c>
      <c r="N4" s="7" t="s">
        <v>8</v>
      </c>
      <c r="O4" s="7" t="s">
        <v>9</v>
      </c>
      <c r="P4" s="7" t="s">
        <v>10</v>
      </c>
    </row>
    <row r="5" spans="1:16" s="8" customFormat="1" ht="15" customHeight="1" x14ac:dyDescent="0.25">
      <c r="B5" s="9" t="s">
        <v>11</v>
      </c>
      <c r="C5" s="8" t="s">
        <v>12</v>
      </c>
      <c r="D5" s="8" t="s">
        <v>13</v>
      </c>
      <c r="G5" s="10">
        <v>96</v>
      </c>
      <c r="H5" s="11">
        <v>70</v>
      </c>
      <c r="I5" s="11">
        <v>69</v>
      </c>
      <c r="J5" s="11">
        <v>80</v>
      </c>
      <c r="K5" s="11">
        <v>19</v>
      </c>
      <c r="L5" s="11">
        <v>2</v>
      </c>
      <c r="M5" s="11">
        <v>4</v>
      </c>
      <c r="N5" s="11">
        <v>32</v>
      </c>
      <c r="O5" s="11">
        <v>11</v>
      </c>
      <c r="P5" s="11">
        <v>1</v>
      </c>
    </row>
    <row r="6" spans="1:16" s="8" customFormat="1" ht="15" customHeight="1" x14ac:dyDescent="0.25">
      <c r="D6" s="8" t="s">
        <v>14</v>
      </c>
      <c r="G6" s="10">
        <v>95</v>
      </c>
      <c r="H6" s="11">
        <v>62</v>
      </c>
      <c r="I6" s="11">
        <v>69</v>
      </c>
      <c r="J6" s="11">
        <v>94</v>
      </c>
      <c r="K6" s="11">
        <v>85</v>
      </c>
      <c r="L6" s="11">
        <v>90</v>
      </c>
      <c r="M6" s="11">
        <v>26</v>
      </c>
      <c r="N6" s="11">
        <v>77</v>
      </c>
      <c r="O6" s="11">
        <v>7</v>
      </c>
      <c r="P6" s="11">
        <v>2</v>
      </c>
    </row>
    <row r="7" spans="1:16" s="8" customFormat="1" ht="15" customHeight="1" x14ac:dyDescent="0.25">
      <c r="C7" s="8" t="s">
        <v>15</v>
      </c>
      <c r="E7" s="12" t="s">
        <v>16</v>
      </c>
      <c r="G7" s="13"/>
      <c r="H7" s="13"/>
      <c r="I7" s="13"/>
      <c r="J7" s="14" t="s">
        <v>17</v>
      </c>
      <c r="K7" s="14" t="s">
        <v>18</v>
      </c>
      <c r="L7" s="14" t="s">
        <v>18</v>
      </c>
      <c r="M7" s="15" t="s">
        <v>18</v>
      </c>
      <c r="N7" s="15" t="s">
        <v>18</v>
      </c>
    </row>
    <row r="8" spans="1:16" s="8" customFormat="1" ht="15" customHeight="1" x14ac:dyDescent="0.25">
      <c r="E8" s="12"/>
      <c r="G8" s="13"/>
      <c r="H8" s="13"/>
      <c r="I8" s="13"/>
      <c r="J8" s="13"/>
      <c r="K8" s="13"/>
      <c r="L8" s="13"/>
      <c r="M8" s="13"/>
    </row>
    <row r="9" spans="1:16" s="8" customFormat="1" ht="15" customHeight="1" x14ac:dyDescent="0.25">
      <c r="C9" s="8" t="s">
        <v>19</v>
      </c>
      <c r="D9" s="8" t="s">
        <v>13</v>
      </c>
      <c r="E9" s="12"/>
      <c r="G9" s="16">
        <v>80</v>
      </c>
      <c r="H9" s="11">
        <v>70</v>
      </c>
      <c r="I9" s="11">
        <v>61</v>
      </c>
      <c r="J9" s="11">
        <v>71</v>
      </c>
      <c r="K9" s="11">
        <v>16</v>
      </c>
      <c r="L9" s="11">
        <v>1</v>
      </c>
      <c r="M9" s="11">
        <v>4</v>
      </c>
      <c r="N9" s="11">
        <v>27</v>
      </c>
      <c r="O9" s="11">
        <v>6</v>
      </c>
      <c r="P9" s="11">
        <v>1</v>
      </c>
    </row>
    <row r="10" spans="1:16" s="8" customFormat="1" ht="15" customHeight="1" x14ac:dyDescent="0.25">
      <c r="D10" s="8" t="s">
        <v>14</v>
      </c>
      <c r="E10" s="12"/>
      <c r="G10" s="16">
        <v>80</v>
      </c>
      <c r="H10" s="17">
        <f t="shared" ref="H10:P10" si="0">SUM(H86:H95)</f>
        <v>51</v>
      </c>
      <c r="I10" s="17">
        <f t="shared" si="0"/>
        <v>56</v>
      </c>
      <c r="J10" s="17">
        <f>SUM(J86:J95)</f>
        <v>78</v>
      </c>
      <c r="K10" s="17">
        <f t="shared" si="0"/>
        <v>69</v>
      </c>
      <c r="L10" s="17">
        <f t="shared" si="0"/>
        <v>74</v>
      </c>
      <c r="M10" s="17">
        <f t="shared" si="0"/>
        <v>24</v>
      </c>
      <c r="N10" s="17">
        <f t="shared" si="0"/>
        <v>63</v>
      </c>
      <c r="O10" s="17">
        <f t="shared" si="0"/>
        <v>6</v>
      </c>
      <c r="P10" s="17">
        <f t="shared" si="0"/>
        <v>2</v>
      </c>
    </row>
    <row r="11" spans="1:16" s="8" customFormat="1" ht="15" customHeight="1" x14ac:dyDescent="0.25">
      <c r="C11" s="8" t="s">
        <v>15</v>
      </c>
      <c r="E11" s="12" t="s">
        <v>16</v>
      </c>
      <c r="G11" s="13"/>
      <c r="H11" s="13"/>
      <c r="I11" s="13"/>
      <c r="J11" s="14" t="s">
        <v>20</v>
      </c>
      <c r="K11" s="14" t="s">
        <v>18</v>
      </c>
      <c r="L11" s="14" t="s">
        <v>18</v>
      </c>
      <c r="M11" s="15">
        <v>5.0000000000000001E-4</v>
      </c>
      <c r="N11" s="15" t="s">
        <v>18</v>
      </c>
    </row>
    <row r="12" spans="1:16" s="8" customFormat="1" ht="15" customHeight="1" x14ac:dyDescent="0.25">
      <c r="G12" s="18"/>
      <c r="H12" s="17"/>
      <c r="I12" s="17"/>
      <c r="J12" s="17"/>
      <c r="K12" s="17"/>
      <c r="L12" s="17"/>
      <c r="M12" s="17"/>
      <c r="N12" s="17"/>
      <c r="O12" s="17"/>
      <c r="P12" s="17"/>
    </row>
    <row r="13" spans="1:16" s="8" customFormat="1" ht="15" customHeight="1" x14ac:dyDescent="0.25">
      <c r="B13" s="19" t="s">
        <v>21</v>
      </c>
      <c r="C13" s="20" t="s">
        <v>22</v>
      </c>
      <c r="D13" s="20" t="s">
        <v>23</v>
      </c>
      <c r="E13" s="21"/>
      <c r="G13" s="16">
        <v>80</v>
      </c>
      <c r="H13" s="17">
        <v>56</v>
      </c>
      <c r="I13" s="17">
        <v>52</v>
      </c>
      <c r="J13" s="17">
        <v>73</v>
      </c>
      <c r="K13" s="17">
        <v>43</v>
      </c>
      <c r="L13" s="17">
        <v>38</v>
      </c>
      <c r="M13" s="17">
        <v>10</v>
      </c>
      <c r="N13" s="17">
        <v>48</v>
      </c>
      <c r="O13" s="17">
        <v>3</v>
      </c>
      <c r="P13" s="17">
        <v>1</v>
      </c>
    </row>
    <row r="14" spans="1:16" s="8" customFormat="1" ht="15" customHeight="1" x14ac:dyDescent="0.25">
      <c r="B14" s="21"/>
      <c r="C14" s="20"/>
      <c r="D14" s="20" t="s">
        <v>24</v>
      </c>
      <c r="E14" s="21"/>
      <c r="G14" s="16">
        <v>80</v>
      </c>
      <c r="H14" s="17">
        <v>76</v>
      </c>
      <c r="I14" s="17">
        <v>72</v>
      </c>
      <c r="J14" s="17">
        <v>78</v>
      </c>
      <c r="K14" s="17">
        <v>45</v>
      </c>
      <c r="L14" s="17">
        <v>40</v>
      </c>
      <c r="M14" s="17">
        <v>16</v>
      </c>
      <c r="N14" s="17">
        <v>43</v>
      </c>
      <c r="O14" s="17">
        <v>7</v>
      </c>
      <c r="P14" s="17">
        <v>2</v>
      </c>
    </row>
    <row r="15" spans="1:16" s="8" customFormat="1" ht="15" customHeight="1" x14ac:dyDescent="0.25">
      <c r="B15" s="21"/>
      <c r="C15" s="8" t="s">
        <v>15</v>
      </c>
      <c r="E15" s="12" t="s">
        <v>25</v>
      </c>
      <c r="G15" s="22"/>
      <c r="H15" s="14" t="s">
        <v>18</v>
      </c>
      <c r="I15" s="14" t="s">
        <v>17</v>
      </c>
      <c r="J15" s="23"/>
      <c r="K15" s="24"/>
      <c r="L15" s="22"/>
      <c r="M15" s="22"/>
      <c r="O15" s="24"/>
    </row>
    <row r="16" spans="1:16" s="8" customFormat="1" ht="15" customHeight="1" x14ac:dyDescent="0.25">
      <c r="B16" s="21"/>
      <c r="C16" s="21"/>
      <c r="D16" s="21"/>
      <c r="E16" s="21"/>
      <c r="G16" s="22"/>
      <c r="H16" s="22"/>
      <c r="I16" s="22"/>
      <c r="J16" s="22"/>
      <c r="K16" s="22"/>
      <c r="L16" s="22"/>
      <c r="M16" s="22"/>
    </row>
    <row r="17" spans="1:16" s="8" customFormat="1" ht="15" customHeight="1" x14ac:dyDescent="0.25">
      <c r="B17" s="21"/>
      <c r="C17" s="20" t="s">
        <v>26</v>
      </c>
      <c r="D17" s="20" t="s">
        <v>23</v>
      </c>
      <c r="E17" s="25"/>
      <c r="G17" s="26" t="s">
        <v>27</v>
      </c>
      <c r="H17" s="11">
        <v>30</v>
      </c>
      <c r="I17" s="11">
        <v>25</v>
      </c>
      <c r="J17" s="11">
        <v>33</v>
      </c>
      <c r="K17" s="11">
        <v>9</v>
      </c>
      <c r="L17" s="11">
        <v>1</v>
      </c>
      <c r="M17" s="11">
        <v>2</v>
      </c>
      <c r="N17" s="11">
        <v>17</v>
      </c>
      <c r="O17" s="11">
        <v>2</v>
      </c>
      <c r="P17" s="11">
        <v>0</v>
      </c>
    </row>
    <row r="18" spans="1:16" s="8" customFormat="1" ht="15" customHeight="1" x14ac:dyDescent="0.25">
      <c r="B18" s="21"/>
      <c r="C18" s="20"/>
      <c r="D18" s="20" t="s">
        <v>24</v>
      </c>
      <c r="E18" s="25"/>
      <c r="G18" s="26" t="s">
        <v>27</v>
      </c>
      <c r="H18" s="11">
        <v>40</v>
      </c>
      <c r="I18" s="11">
        <v>36</v>
      </c>
      <c r="J18" s="11">
        <v>38</v>
      </c>
      <c r="K18" s="11">
        <v>7</v>
      </c>
      <c r="L18" s="11">
        <v>0</v>
      </c>
      <c r="M18" s="11">
        <v>2</v>
      </c>
      <c r="N18" s="11">
        <v>10</v>
      </c>
      <c r="O18" s="11">
        <v>4</v>
      </c>
      <c r="P18" s="11">
        <v>1</v>
      </c>
    </row>
    <row r="19" spans="1:16" s="8" customFormat="1" ht="15" customHeight="1" x14ac:dyDescent="0.25">
      <c r="B19" s="21"/>
      <c r="C19" s="8" t="s">
        <v>15</v>
      </c>
      <c r="E19" s="12" t="s">
        <v>25</v>
      </c>
      <c r="G19" s="13"/>
      <c r="H19" s="15">
        <v>1E-3</v>
      </c>
      <c r="I19" s="14" t="s">
        <v>28</v>
      </c>
      <c r="J19" s="13"/>
      <c r="K19" s="13"/>
      <c r="L19" s="13"/>
      <c r="M19" s="13"/>
    </row>
    <row r="20" spans="1:16" s="8" customFormat="1" ht="15" customHeight="1" x14ac:dyDescent="0.25">
      <c r="B20" s="21"/>
      <c r="C20" s="21"/>
      <c r="D20" s="21"/>
      <c r="E20" s="25"/>
      <c r="G20" s="13"/>
      <c r="H20" s="13"/>
      <c r="I20" s="13"/>
      <c r="J20" s="13"/>
      <c r="K20" s="13"/>
      <c r="L20" s="13"/>
      <c r="M20" s="13"/>
    </row>
    <row r="21" spans="1:16" s="8" customFormat="1" ht="15" customHeight="1" x14ac:dyDescent="0.25">
      <c r="B21" s="21"/>
      <c r="C21" s="20" t="s">
        <v>29</v>
      </c>
      <c r="D21" s="20" t="s">
        <v>23</v>
      </c>
      <c r="E21" s="25"/>
      <c r="G21" s="26" t="s">
        <v>27</v>
      </c>
      <c r="H21" s="17">
        <v>26</v>
      </c>
      <c r="I21" s="17">
        <v>27</v>
      </c>
      <c r="J21" s="17">
        <v>40</v>
      </c>
      <c r="K21" s="17">
        <v>34</v>
      </c>
      <c r="L21" s="17">
        <v>37</v>
      </c>
      <c r="M21" s="17">
        <v>8</v>
      </c>
      <c r="N21" s="17">
        <v>31</v>
      </c>
      <c r="O21" s="17">
        <v>1</v>
      </c>
      <c r="P21" s="17">
        <v>1</v>
      </c>
    </row>
    <row r="22" spans="1:16" s="8" customFormat="1" ht="15" customHeight="1" x14ac:dyDescent="0.25">
      <c r="B22" s="21"/>
      <c r="C22" s="20"/>
      <c r="D22" s="20" t="s">
        <v>24</v>
      </c>
      <c r="E22" s="25"/>
      <c r="G22" s="26" t="s">
        <v>27</v>
      </c>
      <c r="H22" s="17">
        <v>36</v>
      </c>
      <c r="I22" s="17">
        <v>36</v>
      </c>
      <c r="J22" s="17">
        <v>40</v>
      </c>
      <c r="K22" s="17">
        <v>38</v>
      </c>
      <c r="L22" s="17">
        <v>40</v>
      </c>
      <c r="M22" s="17">
        <v>14</v>
      </c>
      <c r="N22" s="17">
        <v>33</v>
      </c>
      <c r="O22" s="17">
        <v>3</v>
      </c>
      <c r="P22" s="17">
        <v>1</v>
      </c>
    </row>
    <row r="23" spans="1:16" s="8" customFormat="1" ht="15" customHeight="1" x14ac:dyDescent="0.25">
      <c r="B23" s="21"/>
      <c r="C23" s="8" t="s">
        <v>15</v>
      </c>
      <c r="E23" s="12" t="s">
        <v>25</v>
      </c>
      <c r="G23" s="18"/>
      <c r="H23" s="15">
        <v>1.4500000000000001E-2</v>
      </c>
      <c r="I23" s="15">
        <v>2.69E-2</v>
      </c>
    </row>
    <row r="24" spans="1:16" s="8" customFormat="1" ht="15" customHeight="1" x14ac:dyDescent="0.25">
      <c r="B24" s="21"/>
      <c r="C24" s="21"/>
      <c r="D24" s="21"/>
      <c r="E24" s="21"/>
      <c r="G24" s="13"/>
    </row>
    <row r="25" spans="1:16" s="8" customFormat="1" ht="15" customHeight="1" x14ac:dyDescent="0.25">
      <c r="B25" s="19" t="s">
        <v>30</v>
      </c>
      <c r="C25" s="20" t="s">
        <v>26</v>
      </c>
      <c r="D25" s="20" t="s">
        <v>31</v>
      </c>
      <c r="E25" s="21"/>
      <c r="G25" s="16">
        <v>16</v>
      </c>
      <c r="H25" s="17">
        <v>15</v>
      </c>
      <c r="I25" s="17">
        <v>11</v>
      </c>
      <c r="J25" s="17">
        <v>15</v>
      </c>
      <c r="K25" s="17">
        <v>4</v>
      </c>
      <c r="L25" s="17">
        <v>0</v>
      </c>
      <c r="M25" s="17">
        <v>1</v>
      </c>
      <c r="N25" s="17">
        <v>1</v>
      </c>
      <c r="O25" s="17">
        <v>0</v>
      </c>
      <c r="P25" s="17">
        <v>0</v>
      </c>
    </row>
    <row r="26" spans="1:16" s="8" customFormat="1" ht="15" customHeight="1" x14ac:dyDescent="0.25">
      <c r="A26" s="21"/>
      <c r="B26" s="21"/>
      <c r="C26" s="8" t="s">
        <v>32</v>
      </c>
      <c r="D26" s="20" t="s">
        <v>33</v>
      </c>
      <c r="E26" s="21"/>
      <c r="G26" s="16">
        <v>16</v>
      </c>
      <c r="H26" s="17">
        <v>12</v>
      </c>
      <c r="I26" s="17">
        <v>8</v>
      </c>
      <c r="J26" s="17">
        <v>13</v>
      </c>
      <c r="K26" s="17">
        <v>2</v>
      </c>
      <c r="L26" s="17">
        <v>0</v>
      </c>
      <c r="M26" s="17">
        <v>1</v>
      </c>
      <c r="N26" s="17">
        <v>5</v>
      </c>
      <c r="O26" s="17">
        <v>2</v>
      </c>
      <c r="P26" s="17">
        <v>0</v>
      </c>
    </row>
    <row r="27" spans="1:16" s="8" customFormat="1" ht="15" customHeight="1" x14ac:dyDescent="0.25">
      <c r="A27" s="21"/>
      <c r="B27" s="21"/>
      <c r="C27" s="21"/>
      <c r="D27" s="20" t="s">
        <v>34</v>
      </c>
      <c r="E27" s="21"/>
      <c r="G27" s="16">
        <v>16</v>
      </c>
      <c r="H27" s="17">
        <v>15</v>
      </c>
      <c r="I27" s="17" t="s">
        <v>35</v>
      </c>
      <c r="J27" s="17">
        <v>13</v>
      </c>
      <c r="K27" s="17">
        <v>2</v>
      </c>
      <c r="L27" s="17">
        <v>0</v>
      </c>
      <c r="M27" s="17">
        <v>1</v>
      </c>
      <c r="N27" s="17">
        <v>6</v>
      </c>
      <c r="O27" s="17">
        <v>2</v>
      </c>
      <c r="P27" s="17">
        <v>0</v>
      </c>
    </row>
    <row r="28" spans="1:16" s="8" customFormat="1" ht="15" customHeight="1" x14ac:dyDescent="0.25">
      <c r="A28" s="21"/>
      <c r="B28" s="21"/>
      <c r="C28" s="21"/>
      <c r="D28" s="20" t="s">
        <v>36</v>
      </c>
      <c r="E28" s="25"/>
      <c r="G28" s="16">
        <v>16</v>
      </c>
      <c r="H28" s="17">
        <v>16</v>
      </c>
      <c r="I28" s="17" t="s">
        <v>35</v>
      </c>
      <c r="J28" s="17">
        <v>16</v>
      </c>
      <c r="K28" s="17">
        <v>3</v>
      </c>
      <c r="L28" s="17">
        <v>1</v>
      </c>
      <c r="M28" s="17">
        <v>1</v>
      </c>
      <c r="N28" s="17" t="s">
        <v>37</v>
      </c>
      <c r="O28" s="17">
        <v>1</v>
      </c>
      <c r="P28" s="17">
        <v>0</v>
      </c>
    </row>
    <row r="29" spans="1:16" s="8" customFormat="1" ht="15" customHeight="1" x14ac:dyDescent="0.25">
      <c r="A29" s="21"/>
      <c r="B29" s="21"/>
      <c r="C29" s="21"/>
      <c r="D29" s="20" t="s">
        <v>783</v>
      </c>
      <c r="E29" s="25"/>
      <c r="G29" s="16">
        <v>16</v>
      </c>
      <c r="H29" s="17">
        <v>12</v>
      </c>
      <c r="I29" s="17">
        <v>10</v>
      </c>
      <c r="J29" s="17">
        <v>14</v>
      </c>
      <c r="K29" s="17">
        <v>5</v>
      </c>
      <c r="L29" s="17">
        <v>0</v>
      </c>
      <c r="M29" s="17">
        <v>0</v>
      </c>
      <c r="N29" s="17">
        <v>5</v>
      </c>
      <c r="O29" s="17">
        <v>1</v>
      </c>
      <c r="P29" s="17">
        <v>1</v>
      </c>
    </row>
    <row r="30" spans="1:16" s="29" customFormat="1" ht="50.25" customHeight="1" x14ac:dyDescent="0.2">
      <c r="A30" s="27"/>
      <c r="B30" s="27"/>
      <c r="C30" s="8" t="s">
        <v>15</v>
      </c>
      <c r="D30" s="8"/>
      <c r="E30" s="28"/>
      <c r="G30" s="30"/>
      <c r="H30" s="30"/>
      <c r="I30" s="31" t="s">
        <v>785</v>
      </c>
      <c r="J30" s="30"/>
      <c r="K30" s="30"/>
      <c r="L30" s="30"/>
      <c r="M30" s="30"/>
      <c r="N30" s="31" t="s">
        <v>38</v>
      </c>
    </row>
    <row r="31" spans="1:16" x14ac:dyDescent="0.2">
      <c r="A31" s="32"/>
      <c r="B31" s="32"/>
      <c r="C31" s="32"/>
      <c r="D31" s="32"/>
      <c r="E31" s="33"/>
      <c r="G31" s="13"/>
      <c r="H31" s="13"/>
      <c r="I31" s="13"/>
      <c r="J31" s="13"/>
      <c r="K31" s="13"/>
      <c r="L31" s="13"/>
      <c r="M31" s="13"/>
    </row>
    <row r="32" spans="1:16" ht="15" x14ac:dyDescent="0.2">
      <c r="A32" s="32"/>
      <c r="B32" s="32"/>
      <c r="C32" s="20" t="s">
        <v>29</v>
      </c>
      <c r="D32" s="20" t="s">
        <v>31</v>
      </c>
      <c r="E32" s="21"/>
      <c r="F32" s="8"/>
      <c r="G32" s="16">
        <v>16</v>
      </c>
      <c r="H32" s="17">
        <v>15</v>
      </c>
      <c r="I32" s="17">
        <v>15</v>
      </c>
      <c r="J32" s="17">
        <v>16</v>
      </c>
      <c r="K32" s="17">
        <v>15</v>
      </c>
      <c r="L32" s="17">
        <v>16</v>
      </c>
      <c r="M32" s="17" t="s">
        <v>39</v>
      </c>
      <c r="N32" s="17">
        <v>12</v>
      </c>
      <c r="O32" s="17">
        <v>0</v>
      </c>
      <c r="P32" s="17">
        <v>1</v>
      </c>
    </row>
    <row r="33" spans="1:16" ht="15" x14ac:dyDescent="0.2">
      <c r="A33" s="32"/>
      <c r="B33" s="32"/>
      <c r="C33" s="8" t="s">
        <v>32</v>
      </c>
      <c r="D33" s="20" t="s">
        <v>33</v>
      </c>
      <c r="E33" s="21"/>
      <c r="F33" s="8"/>
      <c r="G33" s="16">
        <v>16</v>
      </c>
      <c r="H33" s="17" t="s">
        <v>40</v>
      </c>
      <c r="I33" s="17" t="s">
        <v>41</v>
      </c>
      <c r="J33" s="17">
        <v>16</v>
      </c>
      <c r="K33" s="17">
        <v>15</v>
      </c>
      <c r="L33" s="17">
        <v>16</v>
      </c>
      <c r="M33" s="17">
        <v>4</v>
      </c>
      <c r="N33" s="17">
        <v>11</v>
      </c>
      <c r="O33" s="17">
        <v>2</v>
      </c>
      <c r="P33" s="17">
        <v>1</v>
      </c>
    </row>
    <row r="34" spans="1:16" x14ac:dyDescent="0.2">
      <c r="A34" s="32"/>
      <c r="B34" s="32"/>
      <c r="C34" s="21"/>
      <c r="D34" s="20" t="s">
        <v>34</v>
      </c>
      <c r="E34" s="21"/>
      <c r="F34" s="8"/>
      <c r="G34" s="16">
        <v>16</v>
      </c>
      <c r="H34" s="17">
        <v>14</v>
      </c>
      <c r="I34" s="17">
        <v>14</v>
      </c>
      <c r="J34" s="17">
        <v>16</v>
      </c>
      <c r="K34" s="17">
        <v>14</v>
      </c>
      <c r="L34" s="17">
        <v>13</v>
      </c>
      <c r="M34" s="17">
        <v>2</v>
      </c>
      <c r="N34" s="17">
        <v>11</v>
      </c>
      <c r="O34" s="17">
        <v>1</v>
      </c>
      <c r="P34" s="17">
        <v>0</v>
      </c>
    </row>
    <row r="35" spans="1:16" ht="15" x14ac:dyDescent="0.2">
      <c r="A35" s="32"/>
      <c r="B35" s="32"/>
      <c r="C35" s="21"/>
      <c r="D35" s="20" t="s">
        <v>36</v>
      </c>
      <c r="E35" s="25"/>
      <c r="F35" s="8"/>
      <c r="G35" s="16">
        <v>16</v>
      </c>
      <c r="H35" s="17">
        <v>14</v>
      </c>
      <c r="I35" s="17">
        <v>14</v>
      </c>
      <c r="J35" s="17">
        <v>16</v>
      </c>
      <c r="K35" s="17">
        <v>12</v>
      </c>
      <c r="L35" s="17">
        <v>16</v>
      </c>
      <c r="M35" s="17">
        <v>3</v>
      </c>
      <c r="N35" s="17" t="s">
        <v>42</v>
      </c>
      <c r="O35" s="17">
        <v>0</v>
      </c>
      <c r="P35" s="17">
        <v>0</v>
      </c>
    </row>
    <row r="36" spans="1:16" x14ac:dyDescent="0.2">
      <c r="A36" s="32"/>
      <c r="B36" s="32"/>
      <c r="C36" s="21"/>
      <c r="D36" s="20" t="s">
        <v>783</v>
      </c>
      <c r="E36" s="25"/>
      <c r="F36" s="8"/>
      <c r="G36" s="16">
        <v>16</v>
      </c>
      <c r="H36" s="17">
        <v>11</v>
      </c>
      <c r="I36" s="17">
        <v>13</v>
      </c>
      <c r="J36" s="17">
        <v>16</v>
      </c>
      <c r="K36" s="17">
        <v>16</v>
      </c>
      <c r="L36" s="17">
        <v>16</v>
      </c>
      <c r="M36" s="17">
        <v>2</v>
      </c>
      <c r="N36" s="17">
        <v>14</v>
      </c>
      <c r="O36" s="17">
        <v>1</v>
      </c>
      <c r="P36" s="17">
        <v>0</v>
      </c>
    </row>
    <row r="37" spans="1:16" ht="78.75" x14ac:dyDescent="0.2">
      <c r="A37" s="32"/>
      <c r="B37" s="32"/>
      <c r="C37" s="8" t="s">
        <v>15</v>
      </c>
      <c r="D37" s="8"/>
      <c r="E37" s="33"/>
      <c r="G37" s="13"/>
      <c r="H37" s="31" t="s">
        <v>43</v>
      </c>
      <c r="I37" s="31" t="s">
        <v>44</v>
      </c>
      <c r="J37" s="13"/>
      <c r="K37" s="13"/>
      <c r="L37" s="13"/>
      <c r="M37" s="31" t="s">
        <v>786</v>
      </c>
      <c r="N37" s="31" t="s">
        <v>45</v>
      </c>
    </row>
    <row r="38" spans="1:16" x14ac:dyDescent="0.2">
      <c r="A38" s="32"/>
      <c r="B38" s="32"/>
      <c r="C38" s="8"/>
      <c r="D38" s="8"/>
      <c r="E38" s="33"/>
      <c r="G38" s="13"/>
      <c r="H38" s="31"/>
      <c r="I38" s="31"/>
      <c r="J38" s="13"/>
      <c r="K38" s="13"/>
      <c r="L38" s="13"/>
      <c r="M38" s="31"/>
      <c r="N38" s="31"/>
    </row>
    <row r="39" spans="1:16" x14ac:dyDescent="0.2">
      <c r="A39" s="32"/>
      <c r="B39" s="32"/>
      <c r="C39" s="8"/>
      <c r="D39" s="8"/>
      <c r="E39" s="33"/>
      <c r="G39" s="13"/>
      <c r="H39" s="31"/>
      <c r="I39" s="31"/>
      <c r="J39" s="13"/>
      <c r="K39" s="13"/>
      <c r="L39" s="13"/>
      <c r="M39" s="31"/>
      <c r="N39" s="31"/>
    </row>
    <row r="40" spans="1:16" x14ac:dyDescent="0.2">
      <c r="A40" s="32"/>
      <c r="B40" s="32"/>
      <c r="C40" s="8"/>
      <c r="D40" s="8"/>
      <c r="E40" s="33"/>
      <c r="G40" s="13"/>
      <c r="H40" s="31"/>
      <c r="I40" s="31"/>
      <c r="J40" s="13"/>
      <c r="K40" s="13"/>
      <c r="L40" s="13"/>
      <c r="M40" s="31"/>
      <c r="N40" s="31"/>
    </row>
    <row r="41" spans="1:16" ht="39" thickBot="1" x14ac:dyDescent="0.25">
      <c r="C41" s="4"/>
      <c r="D41" s="4"/>
      <c r="E41" s="4"/>
      <c r="F41" s="4"/>
      <c r="G41" s="5" t="s">
        <v>1</v>
      </c>
      <c r="H41" s="6" t="s">
        <v>2</v>
      </c>
      <c r="I41" s="6" t="s">
        <v>3</v>
      </c>
      <c r="J41" s="7" t="s">
        <v>4</v>
      </c>
      <c r="K41" s="7" t="s">
        <v>5</v>
      </c>
      <c r="L41" s="7" t="s">
        <v>6</v>
      </c>
      <c r="M41" s="7" t="s">
        <v>7</v>
      </c>
      <c r="N41" s="7" t="s">
        <v>8</v>
      </c>
      <c r="O41" s="7" t="s">
        <v>9</v>
      </c>
      <c r="P41" s="7" t="s">
        <v>10</v>
      </c>
    </row>
    <row r="42" spans="1:16" x14ac:dyDescent="0.2">
      <c r="A42" s="32"/>
      <c r="B42" s="32"/>
      <c r="C42" s="32"/>
      <c r="D42" s="32"/>
      <c r="E42" s="33"/>
      <c r="G42" s="13"/>
      <c r="H42" s="13"/>
      <c r="I42" s="13"/>
      <c r="J42" s="13"/>
      <c r="K42" s="13"/>
      <c r="L42" s="13"/>
      <c r="M42" s="13"/>
    </row>
    <row r="43" spans="1:16" s="8" customFormat="1" ht="16.5" customHeight="1" x14ac:dyDescent="0.25">
      <c r="A43" s="34" t="s">
        <v>46</v>
      </c>
      <c r="B43" s="21"/>
      <c r="C43" s="21"/>
      <c r="D43" s="21"/>
      <c r="E43" s="25"/>
      <c r="G43" s="13"/>
      <c r="H43" s="13"/>
      <c r="I43" s="13"/>
      <c r="J43" s="13"/>
      <c r="K43" s="13"/>
      <c r="L43" s="13"/>
      <c r="M43" s="13"/>
    </row>
    <row r="44" spans="1:16" s="8" customFormat="1" ht="16.5" customHeight="1" x14ac:dyDescent="0.25">
      <c r="B44" s="9" t="s">
        <v>11</v>
      </c>
      <c r="C44" s="8" t="s">
        <v>32</v>
      </c>
      <c r="D44" s="8" t="s">
        <v>13</v>
      </c>
      <c r="E44" s="12"/>
      <c r="G44" s="16">
        <v>80</v>
      </c>
      <c r="H44" s="35">
        <v>1.2200000000000002</v>
      </c>
      <c r="I44" s="35">
        <v>0.92000000000000015</v>
      </c>
      <c r="J44" s="36">
        <v>1.2</v>
      </c>
      <c r="K44" s="36">
        <v>0.25</v>
      </c>
      <c r="L44" s="36">
        <v>0.04</v>
      </c>
      <c r="M44" s="35">
        <v>0.04</v>
      </c>
      <c r="N44" s="36">
        <v>0.41</v>
      </c>
      <c r="O44" s="11" t="s">
        <v>47</v>
      </c>
      <c r="P44" s="11" t="s">
        <v>47</v>
      </c>
    </row>
    <row r="45" spans="1:16" s="8" customFormat="1" ht="16.5" customHeight="1" x14ac:dyDescent="0.25">
      <c r="D45" s="8" t="s">
        <v>14</v>
      </c>
      <c r="E45" s="12"/>
      <c r="G45" s="16">
        <v>80</v>
      </c>
      <c r="H45" s="35">
        <v>0.99</v>
      </c>
      <c r="I45" s="35">
        <v>1.03</v>
      </c>
      <c r="J45" s="36">
        <v>2.0300000000000002</v>
      </c>
      <c r="K45" s="36">
        <v>1.3900000000000001</v>
      </c>
      <c r="L45" s="36">
        <v>1.31</v>
      </c>
      <c r="M45" s="35">
        <v>0.27</v>
      </c>
      <c r="N45" s="36">
        <v>1.02</v>
      </c>
      <c r="O45" s="11" t="s">
        <v>47</v>
      </c>
      <c r="P45" s="11" t="s">
        <v>47</v>
      </c>
    </row>
    <row r="46" spans="1:16" s="8" customFormat="1" ht="16.5" customHeight="1" x14ac:dyDescent="0.25">
      <c r="A46" s="21"/>
      <c r="C46" s="21"/>
      <c r="D46" s="21"/>
      <c r="E46" s="25"/>
      <c r="G46" s="13"/>
      <c r="H46" s="13"/>
      <c r="I46" s="13"/>
      <c r="J46" s="13"/>
      <c r="K46" s="13"/>
      <c r="L46" s="13"/>
      <c r="M46" s="13"/>
    </row>
    <row r="47" spans="1:16" s="8" customFormat="1" ht="16.5" customHeight="1" x14ac:dyDescent="0.25">
      <c r="B47" s="19" t="s">
        <v>21</v>
      </c>
      <c r="C47" s="20" t="s">
        <v>22</v>
      </c>
      <c r="D47" s="20" t="s">
        <v>23</v>
      </c>
      <c r="E47" s="12"/>
      <c r="G47" s="16">
        <v>80</v>
      </c>
      <c r="H47" s="36">
        <v>0.74</v>
      </c>
      <c r="I47" s="36">
        <v>0.74</v>
      </c>
      <c r="J47" s="35">
        <v>1.52</v>
      </c>
      <c r="K47" s="35">
        <v>0.82</v>
      </c>
      <c r="L47" s="35">
        <v>0.68</v>
      </c>
      <c r="M47" s="35">
        <v>0.12</v>
      </c>
      <c r="N47" s="35">
        <v>0.76</v>
      </c>
      <c r="O47" s="11" t="s">
        <v>47</v>
      </c>
      <c r="P47" s="11" t="s">
        <v>47</v>
      </c>
    </row>
    <row r="48" spans="1:16" s="8" customFormat="1" ht="16.5" customHeight="1" x14ac:dyDescent="0.25">
      <c r="D48" s="20" t="s">
        <v>24</v>
      </c>
      <c r="E48" s="12"/>
      <c r="G48" s="16">
        <v>80</v>
      </c>
      <c r="H48" s="36">
        <v>1.4700000000000002</v>
      </c>
      <c r="I48" s="36">
        <v>1.21</v>
      </c>
      <c r="J48" s="35">
        <v>1.7100000000000002</v>
      </c>
      <c r="K48" s="35">
        <v>0.82000000000000006</v>
      </c>
      <c r="L48" s="35">
        <v>0.67</v>
      </c>
      <c r="M48" s="35">
        <v>0.19000000000000003</v>
      </c>
      <c r="N48" s="35">
        <v>0.67000000000000015</v>
      </c>
      <c r="O48" s="11" t="s">
        <v>47</v>
      </c>
      <c r="P48" s="11" t="s">
        <v>47</v>
      </c>
    </row>
    <row r="49" spans="1:16" s="8" customFormat="1" ht="16.5" customHeight="1" x14ac:dyDescent="0.25">
      <c r="E49" s="12"/>
      <c r="G49" s="16"/>
      <c r="H49" s="17"/>
      <c r="I49" s="17"/>
      <c r="J49" s="17"/>
      <c r="K49" s="17"/>
      <c r="L49" s="17"/>
      <c r="M49" s="17"/>
      <c r="N49" s="17"/>
      <c r="O49" s="17"/>
      <c r="P49" s="17"/>
    </row>
    <row r="50" spans="1:16" s="8" customFormat="1" ht="16.5" customHeight="1" x14ac:dyDescent="0.25">
      <c r="A50" s="21"/>
      <c r="C50" s="20" t="s">
        <v>26</v>
      </c>
      <c r="D50" s="20" t="s">
        <v>23</v>
      </c>
      <c r="E50" s="25"/>
      <c r="G50" s="26" t="s">
        <v>27</v>
      </c>
      <c r="H50" s="36">
        <v>0.76</v>
      </c>
      <c r="I50" s="36">
        <v>0.74</v>
      </c>
      <c r="J50" s="35">
        <v>1.1599999999999999</v>
      </c>
      <c r="K50" s="35">
        <v>0.33999999999999997</v>
      </c>
      <c r="L50" s="35">
        <v>0.08</v>
      </c>
      <c r="M50" s="35">
        <v>0.04</v>
      </c>
      <c r="N50" s="35">
        <v>0.53999999999999992</v>
      </c>
      <c r="O50" s="11" t="s">
        <v>47</v>
      </c>
      <c r="P50" s="11" t="s">
        <v>47</v>
      </c>
    </row>
    <row r="51" spans="1:16" s="8" customFormat="1" ht="16.5" customHeight="1" x14ac:dyDescent="0.25">
      <c r="A51" s="21"/>
      <c r="C51" s="20"/>
      <c r="D51" s="20" t="s">
        <v>24</v>
      </c>
      <c r="E51" s="25"/>
      <c r="G51" s="26" t="s">
        <v>27</v>
      </c>
      <c r="H51" s="36">
        <v>1.6800000000000002</v>
      </c>
      <c r="I51" s="36">
        <v>1.1000000000000001</v>
      </c>
      <c r="J51" s="35">
        <v>1.2399999999999998</v>
      </c>
      <c r="K51" s="35">
        <v>0.16</v>
      </c>
      <c r="L51" s="35">
        <v>0</v>
      </c>
      <c r="M51" s="35">
        <v>0.04</v>
      </c>
      <c r="N51" s="35">
        <v>0.28000000000000003</v>
      </c>
      <c r="O51" s="11" t="s">
        <v>47</v>
      </c>
      <c r="P51" s="11" t="s">
        <v>47</v>
      </c>
    </row>
    <row r="52" spans="1:16" s="8" customFormat="1" ht="16.5" customHeight="1" x14ac:dyDescent="0.25">
      <c r="A52" s="21"/>
      <c r="C52" s="20"/>
      <c r="D52" s="20"/>
      <c r="E52" s="25"/>
      <c r="G52" s="26"/>
      <c r="H52" s="11"/>
      <c r="I52" s="11"/>
      <c r="J52" s="11"/>
      <c r="K52" s="11"/>
      <c r="L52" s="11"/>
      <c r="M52" s="11"/>
      <c r="N52" s="11"/>
      <c r="O52" s="11"/>
      <c r="P52" s="11"/>
    </row>
    <row r="53" spans="1:16" s="8" customFormat="1" ht="16.5" customHeight="1" x14ac:dyDescent="0.25">
      <c r="A53" s="21"/>
      <c r="B53" s="21"/>
      <c r="C53" s="20" t="s">
        <v>29</v>
      </c>
      <c r="D53" s="20" t="s">
        <v>23</v>
      </c>
      <c r="E53" s="25"/>
      <c r="G53" s="26" t="s">
        <v>27</v>
      </c>
      <c r="H53" s="36">
        <v>0.72</v>
      </c>
      <c r="I53" s="36">
        <v>0.74</v>
      </c>
      <c r="J53" s="35">
        <v>1.8800000000000001</v>
      </c>
      <c r="K53" s="35">
        <v>1.3</v>
      </c>
      <c r="L53" s="35">
        <v>1.28</v>
      </c>
      <c r="M53" s="35">
        <v>0.19999999999999998</v>
      </c>
      <c r="N53" s="35">
        <v>0.98000000000000009</v>
      </c>
      <c r="O53" s="11" t="s">
        <v>47</v>
      </c>
      <c r="P53" s="11" t="s">
        <v>47</v>
      </c>
    </row>
    <row r="54" spans="1:16" s="8" customFormat="1" ht="16.5" customHeight="1" x14ac:dyDescent="0.25">
      <c r="A54" s="21"/>
      <c r="B54" s="21"/>
      <c r="C54" s="20"/>
      <c r="D54" s="20" t="s">
        <v>24</v>
      </c>
      <c r="E54" s="25"/>
      <c r="G54" s="26" t="s">
        <v>27</v>
      </c>
      <c r="H54" s="36">
        <v>1.2600000000000002</v>
      </c>
      <c r="I54" s="36">
        <v>1.3199999999999998</v>
      </c>
      <c r="J54" s="35">
        <v>2.1800000000000002</v>
      </c>
      <c r="K54" s="35">
        <v>1.48</v>
      </c>
      <c r="L54" s="35">
        <v>1.34</v>
      </c>
      <c r="M54" s="35">
        <v>0.34</v>
      </c>
      <c r="N54" s="35">
        <v>1.06</v>
      </c>
      <c r="O54" s="11" t="s">
        <v>47</v>
      </c>
      <c r="P54" s="11" t="s">
        <v>47</v>
      </c>
    </row>
    <row r="55" spans="1:16" s="8" customFormat="1" ht="16.5" customHeight="1" x14ac:dyDescent="0.25">
      <c r="A55" s="21"/>
      <c r="B55" s="21"/>
      <c r="C55" s="21"/>
      <c r="D55" s="21"/>
      <c r="E55" s="21"/>
      <c r="G55" s="13"/>
    </row>
    <row r="56" spans="1:16" s="8" customFormat="1" ht="16.5" customHeight="1" x14ac:dyDescent="0.25">
      <c r="A56" s="21"/>
      <c r="B56" s="19" t="s">
        <v>30</v>
      </c>
      <c r="C56" s="20" t="s">
        <v>26</v>
      </c>
      <c r="D56" s="20" t="s">
        <v>31</v>
      </c>
      <c r="E56" s="21"/>
      <c r="G56" s="16">
        <v>16</v>
      </c>
      <c r="H56" s="36">
        <v>1.45</v>
      </c>
      <c r="I56" s="35">
        <v>0.89999999999999991</v>
      </c>
      <c r="J56" s="36">
        <v>1.35</v>
      </c>
      <c r="K56" s="35">
        <v>0.25</v>
      </c>
      <c r="L56" s="35">
        <v>0</v>
      </c>
      <c r="M56" s="35">
        <v>0.05</v>
      </c>
      <c r="N56" s="35">
        <v>0.05</v>
      </c>
      <c r="O56" s="17" t="s">
        <v>47</v>
      </c>
      <c r="P56" s="17" t="s">
        <v>47</v>
      </c>
    </row>
    <row r="57" spans="1:16" s="8" customFormat="1" ht="16.5" customHeight="1" x14ac:dyDescent="0.25">
      <c r="A57" s="21"/>
      <c r="B57" s="21"/>
      <c r="C57" s="8" t="s">
        <v>32</v>
      </c>
      <c r="D57" s="20" t="s">
        <v>33</v>
      </c>
      <c r="E57" s="21"/>
      <c r="G57" s="16">
        <v>16</v>
      </c>
      <c r="H57" s="35">
        <v>0.75</v>
      </c>
      <c r="I57" s="35">
        <v>0.5</v>
      </c>
      <c r="J57" s="35">
        <v>0.9</v>
      </c>
      <c r="K57" s="35">
        <v>0.1</v>
      </c>
      <c r="L57" s="35">
        <v>0</v>
      </c>
      <c r="M57" s="35">
        <v>0.05</v>
      </c>
      <c r="N57" s="35">
        <v>0.45</v>
      </c>
      <c r="O57" s="17" t="s">
        <v>47</v>
      </c>
      <c r="P57" s="17" t="s">
        <v>47</v>
      </c>
    </row>
    <row r="58" spans="1:16" s="8" customFormat="1" ht="16.5" customHeight="1" x14ac:dyDescent="0.25">
      <c r="A58" s="21"/>
      <c r="B58" s="21"/>
      <c r="C58" s="21"/>
      <c r="D58" s="20" t="s">
        <v>34</v>
      </c>
      <c r="E58" s="21"/>
      <c r="G58" s="16">
        <v>16</v>
      </c>
      <c r="H58" s="36">
        <v>1.4</v>
      </c>
      <c r="I58" s="36">
        <v>1.25</v>
      </c>
      <c r="J58" s="35">
        <v>1.2000000000000002</v>
      </c>
      <c r="K58" s="35">
        <v>0.1</v>
      </c>
      <c r="L58" s="35">
        <v>0</v>
      </c>
      <c r="M58" s="35">
        <v>0.05</v>
      </c>
      <c r="N58" s="35">
        <v>0.4</v>
      </c>
      <c r="O58" s="17" t="s">
        <v>47</v>
      </c>
      <c r="P58" s="17" t="s">
        <v>47</v>
      </c>
    </row>
    <row r="59" spans="1:16" s="8" customFormat="1" ht="16.5" customHeight="1" x14ac:dyDescent="0.25">
      <c r="A59" s="21"/>
      <c r="B59" s="21"/>
      <c r="C59" s="21"/>
      <c r="D59" s="20" t="s">
        <v>36</v>
      </c>
      <c r="E59" s="25"/>
      <c r="G59" s="16">
        <v>16</v>
      </c>
      <c r="H59" s="36">
        <v>1.5</v>
      </c>
      <c r="I59" s="36">
        <v>1.3</v>
      </c>
      <c r="J59" s="36">
        <v>1.55</v>
      </c>
      <c r="K59" s="35">
        <v>0.45</v>
      </c>
      <c r="L59" s="35">
        <v>0.2</v>
      </c>
      <c r="M59" s="35">
        <v>0.05</v>
      </c>
      <c r="N59" s="36">
        <v>0.8</v>
      </c>
      <c r="O59" s="17" t="s">
        <v>47</v>
      </c>
      <c r="P59" s="17" t="s">
        <v>47</v>
      </c>
    </row>
    <row r="60" spans="1:16" s="8" customFormat="1" ht="16.5" customHeight="1" x14ac:dyDescent="0.25">
      <c r="A60" s="21"/>
      <c r="B60" s="21"/>
      <c r="C60" s="21"/>
      <c r="D60" s="20" t="s">
        <v>783</v>
      </c>
      <c r="E60" s="25"/>
      <c r="G60" s="16">
        <v>16</v>
      </c>
      <c r="H60" s="35">
        <v>1</v>
      </c>
      <c r="I60" s="35">
        <v>0.65</v>
      </c>
      <c r="J60" s="35">
        <v>1</v>
      </c>
      <c r="K60" s="35">
        <v>0.35</v>
      </c>
      <c r="L60" s="35">
        <v>0</v>
      </c>
      <c r="M60" s="35">
        <v>0</v>
      </c>
      <c r="N60" s="35">
        <v>0.35</v>
      </c>
      <c r="O60" s="17" t="s">
        <v>47</v>
      </c>
      <c r="P60" s="17" t="s">
        <v>47</v>
      </c>
    </row>
    <row r="61" spans="1:16" s="8" customFormat="1" ht="16.5" customHeight="1" x14ac:dyDescent="0.25">
      <c r="A61" s="21"/>
      <c r="B61" s="21"/>
      <c r="C61" s="21"/>
      <c r="D61" s="21"/>
      <c r="E61" s="25"/>
      <c r="G61" s="13"/>
      <c r="H61" s="13"/>
      <c r="I61" s="13"/>
      <c r="J61" s="13"/>
      <c r="K61" s="13"/>
      <c r="L61" s="13"/>
      <c r="M61" s="13"/>
    </row>
    <row r="62" spans="1:16" s="8" customFormat="1" ht="16.5" customHeight="1" x14ac:dyDescent="0.25">
      <c r="A62" s="21"/>
      <c r="B62" s="21"/>
      <c r="C62" s="20" t="s">
        <v>29</v>
      </c>
      <c r="D62" s="20" t="s">
        <v>31</v>
      </c>
      <c r="E62" s="21"/>
      <c r="G62" s="16">
        <v>16</v>
      </c>
      <c r="H62" s="36">
        <v>1.35</v>
      </c>
      <c r="I62" s="36">
        <v>1.35</v>
      </c>
      <c r="J62" s="36">
        <v>2.4</v>
      </c>
      <c r="K62" s="36">
        <v>1.75</v>
      </c>
      <c r="L62" s="35">
        <v>1.25</v>
      </c>
      <c r="M62" s="36">
        <v>0.7</v>
      </c>
      <c r="N62" s="35">
        <v>0.8</v>
      </c>
      <c r="O62" s="37" t="s">
        <v>47</v>
      </c>
      <c r="P62" s="37" t="s">
        <v>47</v>
      </c>
    </row>
    <row r="63" spans="1:16" s="8" customFormat="1" ht="16.5" customHeight="1" x14ac:dyDescent="0.25">
      <c r="A63" s="21"/>
      <c r="B63" s="21"/>
      <c r="C63" s="8" t="s">
        <v>32</v>
      </c>
      <c r="D63" s="20" t="s">
        <v>33</v>
      </c>
      <c r="E63" s="21"/>
      <c r="G63" s="16">
        <v>16</v>
      </c>
      <c r="H63" s="35">
        <v>0.5</v>
      </c>
      <c r="I63" s="35">
        <v>0.44999999999999996</v>
      </c>
      <c r="J63" s="35">
        <v>2</v>
      </c>
      <c r="K63" s="35">
        <v>1.4500000000000002</v>
      </c>
      <c r="L63" s="35">
        <v>1.25</v>
      </c>
      <c r="M63" s="35">
        <v>0.25</v>
      </c>
      <c r="N63" s="35">
        <v>0.9</v>
      </c>
      <c r="O63" s="37" t="s">
        <v>47</v>
      </c>
      <c r="P63" s="37" t="s">
        <v>47</v>
      </c>
    </row>
    <row r="64" spans="1:16" s="8" customFormat="1" ht="16.5" customHeight="1" x14ac:dyDescent="0.25">
      <c r="A64" s="21"/>
      <c r="C64" s="21"/>
      <c r="D64" s="20" t="s">
        <v>34</v>
      </c>
      <c r="E64" s="21"/>
      <c r="G64" s="16">
        <v>16</v>
      </c>
      <c r="H64" s="36">
        <v>1.3</v>
      </c>
      <c r="I64" s="36">
        <v>1.2000000000000002</v>
      </c>
      <c r="J64" s="35">
        <v>1.9</v>
      </c>
      <c r="K64" s="35">
        <v>1.35</v>
      </c>
      <c r="L64" s="35">
        <v>1.2000000000000002</v>
      </c>
      <c r="M64" s="35">
        <v>0.1</v>
      </c>
      <c r="N64" s="35">
        <v>0.9</v>
      </c>
      <c r="O64" s="37" t="s">
        <v>47</v>
      </c>
      <c r="P64" s="37" t="s">
        <v>47</v>
      </c>
    </row>
    <row r="65" spans="1:27" s="8" customFormat="1" ht="16.5" customHeight="1" x14ac:dyDescent="0.25">
      <c r="A65" s="21"/>
      <c r="B65" s="21"/>
      <c r="C65" s="21"/>
      <c r="D65" s="20" t="s">
        <v>36</v>
      </c>
      <c r="E65" s="25"/>
      <c r="G65" s="16">
        <v>16</v>
      </c>
      <c r="H65" s="36">
        <v>1.1000000000000001</v>
      </c>
      <c r="I65" s="36">
        <v>1.2000000000000002</v>
      </c>
      <c r="J65" s="35">
        <v>2</v>
      </c>
      <c r="K65" s="35">
        <v>0.95</v>
      </c>
      <c r="L65" s="35">
        <v>1.55</v>
      </c>
      <c r="M65" s="35">
        <v>0.2</v>
      </c>
      <c r="N65" s="36">
        <v>1.35</v>
      </c>
      <c r="O65" s="37" t="s">
        <v>47</v>
      </c>
      <c r="P65" s="37" t="s">
        <v>47</v>
      </c>
    </row>
    <row r="66" spans="1:27" s="8" customFormat="1" ht="16.5" customHeight="1" x14ac:dyDescent="0.25">
      <c r="A66" s="21"/>
      <c r="B66" s="21"/>
      <c r="C66" s="21"/>
      <c r="D66" s="20" t="s">
        <v>783</v>
      </c>
      <c r="E66" s="25"/>
      <c r="G66" s="16">
        <v>16</v>
      </c>
      <c r="H66" s="35">
        <v>0.7</v>
      </c>
      <c r="I66" s="35">
        <v>0.95</v>
      </c>
      <c r="J66" s="35">
        <v>1.85</v>
      </c>
      <c r="K66" s="35">
        <v>1.45</v>
      </c>
      <c r="L66" s="35">
        <v>1.3</v>
      </c>
      <c r="M66" s="35">
        <v>0.1</v>
      </c>
      <c r="N66" s="35">
        <v>1.1499999999999999</v>
      </c>
      <c r="O66" s="37" t="s">
        <v>47</v>
      </c>
      <c r="P66" s="37" t="s">
        <v>47</v>
      </c>
    </row>
    <row r="67" spans="1:27" s="8" customFormat="1" ht="16.5" customHeight="1" x14ac:dyDescent="0.25">
      <c r="A67" s="21"/>
      <c r="B67" s="21"/>
      <c r="E67" s="25"/>
      <c r="G67" s="13"/>
      <c r="H67" s="31"/>
      <c r="I67" s="31"/>
      <c r="J67" s="13"/>
      <c r="K67" s="13"/>
      <c r="L67" s="13"/>
      <c r="M67" s="31"/>
      <c r="N67" s="31"/>
    </row>
    <row r="68" spans="1:27" s="8" customFormat="1" ht="16.5" customHeight="1" x14ac:dyDescent="0.25">
      <c r="A68" s="21"/>
      <c r="B68" s="21"/>
      <c r="C68" s="21"/>
      <c r="D68" s="21"/>
      <c r="E68" s="25"/>
      <c r="G68" s="13"/>
      <c r="H68" s="13"/>
      <c r="I68" s="13"/>
      <c r="J68" s="13"/>
      <c r="K68" s="13"/>
      <c r="L68" s="13"/>
      <c r="M68" s="13"/>
    </row>
    <row r="69" spans="1:27" s="8" customFormat="1" ht="16.5" customHeight="1" x14ac:dyDescent="0.25">
      <c r="E69" s="12"/>
      <c r="G69" s="11"/>
      <c r="H69" s="38"/>
      <c r="I69" s="38"/>
      <c r="J69" s="38"/>
      <c r="K69" s="38"/>
      <c r="L69" s="38"/>
      <c r="M69" s="38"/>
    </row>
    <row r="70" spans="1:27" s="8" customFormat="1" ht="16.5" customHeight="1" x14ac:dyDescent="0.25"/>
    <row r="71" spans="1:27" s="8" customFormat="1" ht="16.5" customHeight="1" x14ac:dyDescent="0.25">
      <c r="C71" s="39" t="s">
        <v>48</v>
      </c>
    </row>
    <row r="72" spans="1:27" s="8" customFormat="1" ht="42" customHeight="1" x14ac:dyDescent="0.25">
      <c r="C72" s="8" t="s">
        <v>49</v>
      </c>
      <c r="H72" s="40" t="s">
        <v>2</v>
      </c>
      <c r="I72" s="40" t="s">
        <v>3</v>
      </c>
      <c r="J72" s="41" t="s">
        <v>4</v>
      </c>
      <c r="K72" s="41" t="s">
        <v>5</v>
      </c>
      <c r="L72" s="41" t="s">
        <v>6</v>
      </c>
      <c r="M72" s="41" t="s">
        <v>7</v>
      </c>
      <c r="N72" s="41" t="s">
        <v>8</v>
      </c>
      <c r="O72" s="41" t="s">
        <v>50</v>
      </c>
      <c r="P72" s="41" t="s">
        <v>10</v>
      </c>
    </row>
    <row r="73" spans="1:27" s="8" customFormat="1" ht="16.5" customHeight="1" thickBot="1" x14ac:dyDescent="0.3">
      <c r="C73" s="7" t="s">
        <v>51</v>
      </c>
      <c r="D73" s="7" t="s">
        <v>52</v>
      </c>
      <c r="E73" s="7" t="s">
        <v>53</v>
      </c>
      <c r="F73" s="6" t="s">
        <v>54</v>
      </c>
      <c r="G73" s="6" t="s">
        <v>55</v>
      </c>
      <c r="H73" s="42" t="s">
        <v>56</v>
      </c>
      <c r="I73" s="42" t="s">
        <v>56</v>
      </c>
      <c r="J73" s="42" t="s">
        <v>56</v>
      </c>
      <c r="K73" s="42" t="s">
        <v>56</v>
      </c>
      <c r="L73" s="42" t="s">
        <v>56</v>
      </c>
      <c r="M73" s="42" t="s">
        <v>56</v>
      </c>
      <c r="N73" s="42" t="s">
        <v>56</v>
      </c>
      <c r="O73" s="42" t="s">
        <v>56</v>
      </c>
      <c r="P73" s="42" t="s">
        <v>56</v>
      </c>
    </row>
    <row r="74" spans="1:27" s="8" customFormat="1" ht="16.5" customHeight="1" x14ac:dyDescent="0.25">
      <c r="C74" s="43" t="s">
        <v>33</v>
      </c>
      <c r="D74" s="44">
        <v>1</v>
      </c>
      <c r="E74" s="44" t="s">
        <v>55</v>
      </c>
      <c r="F74" s="45" t="s">
        <v>57</v>
      </c>
      <c r="G74" s="46">
        <v>8</v>
      </c>
      <c r="H74" s="47">
        <v>4</v>
      </c>
      <c r="I74" s="47">
        <v>4</v>
      </c>
      <c r="J74" s="47">
        <v>7</v>
      </c>
      <c r="K74" s="47">
        <v>1</v>
      </c>
      <c r="L74" s="47">
        <v>0</v>
      </c>
      <c r="M74" s="47">
        <v>1</v>
      </c>
      <c r="N74" s="47">
        <v>2</v>
      </c>
      <c r="O74" s="47">
        <v>1</v>
      </c>
      <c r="P74" s="47">
        <v>0</v>
      </c>
    </row>
    <row r="75" spans="1:27" s="8" customFormat="1" ht="16.5" customHeight="1" x14ac:dyDescent="0.25">
      <c r="C75" s="43" t="s">
        <v>33</v>
      </c>
      <c r="D75" s="44">
        <v>2</v>
      </c>
      <c r="E75" s="44" t="s">
        <v>55</v>
      </c>
      <c r="F75" s="45" t="s">
        <v>58</v>
      </c>
      <c r="G75" s="46">
        <v>8</v>
      </c>
      <c r="H75" s="47">
        <v>8</v>
      </c>
      <c r="I75" s="47">
        <v>4</v>
      </c>
      <c r="J75" s="47">
        <v>6</v>
      </c>
      <c r="K75" s="47">
        <v>1</v>
      </c>
      <c r="L75" s="47">
        <v>0</v>
      </c>
      <c r="M75" s="47">
        <v>0</v>
      </c>
      <c r="N75" s="47">
        <v>3</v>
      </c>
      <c r="O75" s="47">
        <v>1</v>
      </c>
      <c r="P75" s="47">
        <v>0</v>
      </c>
    </row>
    <row r="76" spans="1:27" s="8" customFormat="1" ht="16.5" customHeight="1" x14ac:dyDescent="0.25">
      <c r="C76" s="43" t="s">
        <v>59</v>
      </c>
      <c r="D76" s="44" t="s">
        <v>47</v>
      </c>
      <c r="E76" s="44" t="s">
        <v>55</v>
      </c>
      <c r="F76" s="45" t="s">
        <v>60</v>
      </c>
      <c r="G76" s="46">
        <v>8</v>
      </c>
      <c r="H76" s="47">
        <v>0</v>
      </c>
      <c r="I76" s="47">
        <v>5</v>
      </c>
      <c r="J76" s="47">
        <v>1</v>
      </c>
      <c r="K76" s="47">
        <v>2</v>
      </c>
      <c r="L76" s="47">
        <v>1</v>
      </c>
      <c r="M76" s="47">
        <v>0</v>
      </c>
      <c r="N76" s="47">
        <v>1</v>
      </c>
      <c r="O76" s="47">
        <v>2</v>
      </c>
      <c r="P76" s="47">
        <v>0</v>
      </c>
    </row>
    <row r="77" spans="1:27" s="8" customFormat="1" ht="16.5" customHeight="1" x14ac:dyDescent="0.25">
      <c r="C77" s="43" t="s">
        <v>61</v>
      </c>
      <c r="D77" s="44" t="s">
        <v>47</v>
      </c>
      <c r="E77" s="44" t="s">
        <v>55</v>
      </c>
      <c r="F77" s="45" t="s">
        <v>62</v>
      </c>
      <c r="G77" s="46">
        <v>8</v>
      </c>
      <c r="H77" s="47">
        <v>0</v>
      </c>
      <c r="I77" s="47">
        <v>3</v>
      </c>
      <c r="J77" s="47">
        <v>8</v>
      </c>
      <c r="K77" s="47">
        <v>1</v>
      </c>
      <c r="L77" s="47">
        <v>0</v>
      </c>
      <c r="M77" s="47">
        <v>0</v>
      </c>
      <c r="N77" s="47">
        <v>4</v>
      </c>
      <c r="O77" s="47">
        <v>3</v>
      </c>
      <c r="P77" s="47">
        <v>0</v>
      </c>
    </row>
    <row r="78" spans="1:27" s="8" customFormat="1" ht="16.5" customHeight="1" x14ac:dyDescent="0.25">
      <c r="C78" s="43" t="s">
        <v>34</v>
      </c>
      <c r="D78" s="44">
        <v>1</v>
      </c>
      <c r="E78" s="44" t="s">
        <v>55</v>
      </c>
      <c r="F78" s="45" t="s">
        <v>63</v>
      </c>
      <c r="G78" s="46">
        <v>8</v>
      </c>
      <c r="H78" s="47">
        <v>7</v>
      </c>
      <c r="I78" s="47">
        <v>8</v>
      </c>
      <c r="J78" s="47">
        <v>5</v>
      </c>
      <c r="K78" s="47">
        <v>1</v>
      </c>
      <c r="L78" s="47">
        <v>0</v>
      </c>
      <c r="M78" s="47">
        <v>0</v>
      </c>
      <c r="N78" s="47">
        <v>3</v>
      </c>
      <c r="O78" s="47">
        <v>1</v>
      </c>
      <c r="P78" s="47">
        <v>0</v>
      </c>
    </row>
    <row r="79" spans="1:27" s="8" customFormat="1" ht="16.5" customHeight="1" x14ac:dyDescent="0.25">
      <c r="C79" s="43" t="s">
        <v>34</v>
      </c>
      <c r="D79" s="44">
        <v>2</v>
      </c>
      <c r="E79" s="44" t="s">
        <v>55</v>
      </c>
      <c r="F79" s="45" t="s">
        <v>64</v>
      </c>
      <c r="G79" s="46">
        <v>8</v>
      </c>
      <c r="H79" s="47">
        <v>8</v>
      </c>
      <c r="I79" s="47">
        <v>8</v>
      </c>
      <c r="J79" s="47">
        <v>8</v>
      </c>
      <c r="K79" s="47">
        <v>1</v>
      </c>
      <c r="L79" s="47">
        <v>0</v>
      </c>
      <c r="M79" s="47">
        <v>1</v>
      </c>
      <c r="N79" s="47">
        <v>3</v>
      </c>
      <c r="O79" s="47">
        <v>1</v>
      </c>
      <c r="P79" s="47">
        <v>0</v>
      </c>
    </row>
    <row r="80" spans="1:27" s="8" customFormat="1" ht="16.5" customHeight="1" x14ac:dyDescent="0.25">
      <c r="C80" s="43" t="s">
        <v>36</v>
      </c>
      <c r="D80" s="44">
        <v>1</v>
      </c>
      <c r="E80" s="44" t="s">
        <v>55</v>
      </c>
      <c r="F80" s="45" t="s">
        <v>65</v>
      </c>
      <c r="G80" s="46">
        <v>8</v>
      </c>
      <c r="H80" s="47">
        <v>8</v>
      </c>
      <c r="I80" s="47">
        <v>8</v>
      </c>
      <c r="J80" s="47">
        <v>8</v>
      </c>
      <c r="K80" s="47">
        <v>2</v>
      </c>
      <c r="L80" s="47">
        <v>1</v>
      </c>
      <c r="M80" s="47">
        <v>1</v>
      </c>
      <c r="N80" s="47">
        <v>8</v>
      </c>
      <c r="O80" s="47">
        <v>0</v>
      </c>
      <c r="P80" s="47">
        <v>0</v>
      </c>
      <c r="S80" s="37"/>
      <c r="T80" s="37"/>
      <c r="U80" s="37"/>
      <c r="V80" s="37"/>
      <c r="W80" s="37"/>
      <c r="X80" s="37"/>
      <c r="Y80" s="37"/>
      <c r="Z80" s="37"/>
      <c r="AA80" s="37"/>
    </row>
    <row r="81" spans="3:27" s="8" customFormat="1" ht="16.5" customHeight="1" x14ac:dyDescent="0.25">
      <c r="C81" s="43" t="s">
        <v>36</v>
      </c>
      <c r="D81" s="44">
        <v>2</v>
      </c>
      <c r="E81" s="44" t="s">
        <v>55</v>
      </c>
      <c r="F81" s="45" t="s">
        <v>66</v>
      </c>
      <c r="G81" s="46">
        <v>8</v>
      </c>
      <c r="H81" s="47">
        <v>8</v>
      </c>
      <c r="I81" s="47">
        <v>8</v>
      </c>
      <c r="J81" s="47">
        <v>8</v>
      </c>
      <c r="K81" s="47">
        <v>1</v>
      </c>
      <c r="L81" s="47">
        <v>0</v>
      </c>
      <c r="M81" s="47">
        <v>0</v>
      </c>
      <c r="N81" s="47">
        <v>2</v>
      </c>
      <c r="O81" s="47">
        <v>1</v>
      </c>
      <c r="P81" s="47">
        <v>0</v>
      </c>
      <c r="S81" s="37"/>
      <c r="T81" s="37"/>
      <c r="U81" s="37"/>
      <c r="V81" s="37"/>
      <c r="W81" s="37"/>
      <c r="X81" s="37"/>
      <c r="Y81" s="37"/>
      <c r="Z81" s="37"/>
      <c r="AA81" s="37"/>
    </row>
    <row r="82" spans="3:27" s="8" customFormat="1" ht="16.5" customHeight="1" x14ac:dyDescent="0.25">
      <c r="C82" s="43" t="s">
        <v>31</v>
      </c>
      <c r="D82" s="44">
        <v>1</v>
      </c>
      <c r="E82" s="44" t="s">
        <v>55</v>
      </c>
      <c r="F82" s="45" t="s">
        <v>67</v>
      </c>
      <c r="G82" s="46">
        <v>8</v>
      </c>
      <c r="H82" s="47">
        <v>7</v>
      </c>
      <c r="I82" s="47">
        <v>3</v>
      </c>
      <c r="J82" s="47">
        <v>7</v>
      </c>
      <c r="K82" s="47">
        <v>3</v>
      </c>
      <c r="L82" s="47">
        <v>0</v>
      </c>
      <c r="M82" s="47">
        <v>0</v>
      </c>
      <c r="N82" s="47">
        <v>1</v>
      </c>
      <c r="O82" s="47">
        <v>0</v>
      </c>
      <c r="P82" s="47">
        <v>0</v>
      </c>
      <c r="S82" s="37"/>
      <c r="T82" s="37"/>
      <c r="U82" s="37"/>
      <c r="V82" s="37"/>
      <c r="W82" s="37"/>
      <c r="X82" s="37"/>
      <c r="Y82" s="37"/>
      <c r="Z82" s="37"/>
      <c r="AA82" s="37"/>
    </row>
    <row r="83" spans="3:27" s="8" customFormat="1" ht="16.5" customHeight="1" x14ac:dyDescent="0.25">
      <c r="C83" s="43" t="s">
        <v>31</v>
      </c>
      <c r="D83" s="44">
        <v>2</v>
      </c>
      <c r="E83" s="44" t="s">
        <v>55</v>
      </c>
      <c r="F83" s="45" t="s">
        <v>68</v>
      </c>
      <c r="G83" s="46">
        <v>8</v>
      </c>
      <c r="H83" s="47">
        <v>8</v>
      </c>
      <c r="I83" s="47">
        <v>8</v>
      </c>
      <c r="J83" s="47">
        <v>8</v>
      </c>
      <c r="K83" s="47">
        <v>1</v>
      </c>
      <c r="L83" s="47">
        <v>0</v>
      </c>
      <c r="M83" s="47">
        <v>1</v>
      </c>
      <c r="N83" s="47">
        <v>0</v>
      </c>
      <c r="O83" s="47">
        <v>0</v>
      </c>
      <c r="P83" s="47">
        <v>0</v>
      </c>
      <c r="R83" s="48"/>
      <c r="S83" s="11"/>
      <c r="T83" s="11"/>
      <c r="U83" s="11"/>
      <c r="V83" s="11"/>
      <c r="W83" s="11"/>
      <c r="X83" s="11"/>
      <c r="Y83" s="11"/>
      <c r="Z83" s="11"/>
      <c r="AA83" s="37"/>
    </row>
    <row r="84" spans="3:27" s="8" customFormat="1" ht="16.5" customHeight="1" x14ac:dyDescent="0.25">
      <c r="C84" s="43" t="s">
        <v>783</v>
      </c>
      <c r="D84" s="44">
        <v>1</v>
      </c>
      <c r="E84" s="44" t="s">
        <v>55</v>
      </c>
      <c r="F84" s="45" t="s">
        <v>69</v>
      </c>
      <c r="G84" s="46">
        <v>8</v>
      </c>
      <c r="H84" s="47">
        <v>4</v>
      </c>
      <c r="I84" s="47">
        <v>2</v>
      </c>
      <c r="J84" s="47">
        <v>6</v>
      </c>
      <c r="K84" s="47">
        <v>2</v>
      </c>
      <c r="L84" s="47">
        <v>0</v>
      </c>
      <c r="M84" s="47">
        <v>0</v>
      </c>
      <c r="N84" s="47">
        <v>3</v>
      </c>
      <c r="O84" s="47">
        <v>0</v>
      </c>
      <c r="P84" s="47">
        <v>0</v>
      </c>
      <c r="S84" s="37"/>
      <c r="T84" s="37"/>
      <c r="U84" s="37"/>
      <c r="V84" s="37"/>
      <c r="W84" s="37"/>
      <c r="X84" s="37"/>
      <c r="Y84" s="37"/>
      <c r="Z84" s="37"/>
      <c r="AA84" s="37"/>
    </row>
    <row r="85" spans="3:27" s="8" customFormat="1" ht="16.5" customHeight="1" x14ac:dyDescent="0.25">
      <c r="C85" s="43" t="s">
        <v>783</v>
      </c>
      <c r="D85" s="44">
        <v>2</v>
      </c>
      <c r="E85" s="44" t="s">
        <v>55</v>
      </c>
      <c r="F85" s="45" t="s">
        <v>70</v>
      </c>
      <c r="G85" s="46">
        <v>8</v>
      </c>
      <c r="H85" s="47">
        <v>8</v>
      </c>
      <c r="I85" s="47">
        <v>8</v>
      </c>
      <c r="J85" s="47">
        <v>8</v>
      </c>
      <c r="K85" s="47">
        <v>3</v>
      </c>
      <c r="L85" s="47">
        <v>0</v>
      </c>
      <c r="M85" s="47">
        <v>0</v>
      </c>
      <c r="N85" s="47">
        <v>2</v>
      </c>
      <c r="O85" s="47">
        <v>1</v>
      </c>
      <c r="P85" s="47">
        <v>1</v>
      </c>
      <c r="R85" s="48"/>
      <c r="S85" s="11"/>
      <c r="T85" s="11"/>
      <c r="U85" s="11"/>
      <c r="V85" s="11"/>
      <c r="W85" s="11"/>
      <c r="X85" s="11"/>
      <c r="Y85" s="11"/>
      <c r="Z85" s="11"/>
      <c r="AA85" s="37"/>
    </row>
    <row r="86" spans="3:27" s="8" customFormat="1" ht="16.5" customHeight="1" x14ac:dyDescent="0.25">
      <c r="C86" s="43" t="s">
        <v>33</v>
      </c>
      <c r="D86" s="44">
        <v>1</v>
      </c>
      <c r="E86" s="44" t="s">
        <v>71</v>
      </c>
      <c r="F86" s="45" t="s">
        <v>72</v>
      </c>
      <c r="G86" s="46">
        <v>8</v>
      </c>
      <c r="H86" s="47">
        <v>3</v>
      </c>
      <c r="I86" s="47">
        <v>2</v>
      </c>
      <c r="J86" s="47">
        <v>8</v>
      </c>
      <c r="K86" s="47">
        <v>8</v>
      </c>
      <c r="L86" s="47">
        <v>8</v>
      </c>
      <c r="M86" s="47">
        <v>0</v>
      </c>
      <c r="N86" s="47">
        <v>5</v>
      </c>
      <c r="O86" s="47">
        <v>0</v>
      </c>
      <c r="P86" s="47">
        <v>0</v>
      </c>
      <c r="S86" s="37"/>
      <c r="T86" s="37"/>
      <c r="U86" s="37"/>
      <c r="V86" s="37"/>
      <c r="W86" s="37"/>
      <c r="X86" s="37"/>
      <c r="Y86" s="37"/>
      <c r="Z86" s="37"/>
      <c r="AA86" s="37"/>
    </row>
    <row r="87" spans="3:27" s="8" customFormat="1" ht="16.5" customHeight="1" x14ac:dyDescent="0.25">
      <c r="C87" s="43" t="s">
        <v>33</v>
      </c>
      <c r="D87" s="44">
        <v>2</v>
      </c>
      <c r="E87" s="44" t="s">
        <v>71</v>
      </c>
      <c r="F87" s="45" t="s">
        <v>73</v>
      </c>
      <c r="G87" s="46">
        <v>8</v>
      </c>
      <c r="H87" s="47">
        <v>5</v>
      </c>
      <c r="I87" s="47">
        <v>5</v>
      </c>
      <c r="J87" s="47">
        <v>8</v>
      </c>
      <c r="K87" s="47">
        <v>7</v>
      </c>
      <c r="L87" s="47">
        <v>8</v>
      </c>
      <c r="M87" s="47">
        <v>4</v>
      </c>
      <c r="N87" s="47">
        <v>6</v>
      </c>
      <c r="O87" s="47">
        <v>2</v>
      </c>
      <c r="P87" s="47">
        <v>1</v>
      </c>
      <c r="S87" s="37"/>
      <c r="T87" s="37"/>
      <c r="U87" s="37"/>
      <c r="V87" s="37"/>
      <c r="W87" s="37"/>
      <c r="X87" s="37"/>
      <c r="Y87" s="37"/>
      <c r="Z87" s="37"/>
      <c r="AA87" s="37"/>
    </row>
    <row r="88" spans="3:27" s="8" customFormat="1" ht="16.5" customHeight="1" x14ac:dyDescent="0.25">
      <c r="C88" s="43" t="s">
        <v>59</v>
      </c>
      <c r="D88" s="44" t="s">
        <v>47</v>
      </c>
      <c r="E88" s="44" t="s">
        <v>71</v>
      </c>
      <c r="F88" s="45" t="s">
        <v>74</v>
      </c>
      <c r="G88" s="46">
        <v>8</v>
      </c>
      <c r="H88" s="47">
        <v>0</v>
      </c>
      <c r="I88" s="47">
        <v>4</v>
      </c>
      <c r="J88" s="47">
        <v>8</v>
      </c>
      <c r="K88" s="47">
        <v>7</v>
      </c>
      <c r="L88" s="47">
        <v>6</v>
      </c>
      <c r="M88" s="47">
        <v>3</v>
      </c>
      <c r="N88" s="47">
        <v>6</v>
      </c>
      <c r="O88" s="47">
        <v>2</v>
      </c>
      <c r="P88" s="47">
        <v>0</v>
      </c>
      <c r="S88" s="37"/>
      <c r="T88" s="37"/>
      <c r="U88" s="37"/>
      <c r="V88" s="37"/>
      <c r="W88" s="37"/>
      <c r="X88" s="37"/>
      <c r="Y88" s="37"/>
      <c r="Z88" s="37"/>
      <c r="AA88" s="37"/>
    </row>
    <row r="89" spans="3:27" s="8" customFormat="1" ht="16.5" customHeight="1" x14ac:dyDescent="0.25">
      <c r="C89" s="43" t="s">
        <v>61</v>
      </c>
      <c r="D89" s="44" t="s">
        <v>47</v>
      </c>
      <c r="E89" s="44" t="s">
        <v>71</v>
      </c>
      <c r="F89" s="45" t="s">
        <v>75</v>
      </c>
      <c r="G89" s="46">
        <v>7</v>
      </c>
      <c r="H89" s="47">
        <v>0</v>
      </c>
      <c r="I89" s="47">
        <v>2</v>
      </c>
      <c r="J89" s="47">
        <v>6</v>
      </c>
      <c r="K89" s="47">
        <v>6</v>
      </c>
      <c r="L89" s="47">
        <v>7</v>
      </c>
      <c r="M89" s="47">
        <v>1</v>
      </c>
      <c r="N89" s="47">
        <v>7</v>
      </c>
      <c r="O89" s="47">
        <v>1</v>
      </c>
      <c r="P89" s="47">
        <v>0</v>
      </c>
      <c r="S89" s="37"/>
      <c r="T89" s="37"/>
      <c r="U89" s="37"/>
      <c r="V89" s="37"/>
      <c r="W89" s="37"/>
      <c r="X89" s="37"/>
      <c r="Y89" s="37"/>
      <c r="Z89" s="37"/>
      <c r="AA89" s="37"/>
    </row>
    <row r="90" spans="3:27" s="8" customFormat="1" ht="16.5" customHeight="1" x14ac:dyDescent="0.25">
      <c r="C90" s="43" t="s">
        <v>34</v>
      </c>
      <c r="D90" s="44">
        <v>1</v>
      </c>
      <c r="E90" s="44" t="s">
        <v>71</v>
      </c>
      <c r="F90" s="45" t="s">
        <v>76</v>
      </c>
      <c r="G90" s="46">
        <v>8</v>
      </c>
      <c r="H90" s="47">
        <v>6</v>
      </c>
      <c r="I90" s="47">
        <v>6</v>
      </c>
      <c r="J90" s="47">
        <v>8</v>
      </c>
      <c r="K90" s="47">
        <v>6</v>
      </c>
      <c r="L90" s="47">
        <v>5</v>
      </c>
      <c r="M90" s="47">
        <v>1</v>
      </c>
      <c r="N90" s="47">
        <v>4</v>
      </c>
      <c r="O90" s="47">
        <v>0</v>
      </c>
      <c r="P90" s="47">
        <v>0</v>
      </c>
      <c r="R90" s="48"/>
      <c r="S90" s="11"/>
      <c r="T90" s="11"/>
      <c r="U90" s="11"/>
      <c r="V90" s="11"/>
      <c r="W90" s="11"/>
      <c r="X90" s="11"/>
      <c r="Y90" s="11"/>
      <c r="Z90" s="11"/>
      <c r="AA90" s="37"/>
    </row>
    <row r="91" spans="3:27" s="8" customFormat="1" ht="16.5" customHeight="1" x14ac:dyDescent="0.25">
      <c r="C91" s="43" t="s">
        <v>34</v>
      </c>
      <c r="D91" s="44">
        <v>2</v>
      </c>
      <c r="E91" s="44" t="s">
        <v>71</v>
      </c>
      <c r="F91" s="45" t="s">
        <v>77</v>
      </c>
      <c r="G91" s="46">
        <v>8</v>
      </c>
      <c r="H91" s="47">
        <v>8</v>
      </c>
      <c r="I91" s="47">
        <v>8</v>
      </c>
      <c r="J91" s="47">
        <v>8</v>
      </c>
      <c r="K91" s="47">
        <v>8</v>
      </c>
      <c r="L91" s="47">
        <v>8</v>
      </c>
      <c r="M91" s="47">
        <v>1</v>
      </c>
      <c r="N91" s="47">
        <v>7</v>
      </c>
      <c r="O91" s="47">
        <v>1</v>
      </c>
      <c r="P91" s="47">
        <v>0</v>
      </c>
      <c r="S91" s="37"/>
      <c r="T91" s="37"/>
      <c r="U91" s="37"/>
      <c r="V91" s="37"/>
      <c r="W91" s="37"/>
      <c r="X91" s="37"/>
      <c r="Y91" s="37"/>
      <c r="Z91" s="37"/>
      <c r="AA91" s="37"/>
    </row>
    <row r="92" spans="3:27" s="8" customFormat="1" ht="16.5" customHeight="1" x14ac:dyDescent="0.25">
      <c r="C92" s="43" t="s">
        <v>36</v>
      </c>
      <c r="D92" s="44">
        <v>1</v>
      </c>
      <c r="E92" s="44" t="s">
        <v>71</v>
      </c>
      <c r="F92" s="45" t="s">
        <v>78</v>
      </c>
      <c r="G92" s="46">
        <v>8</v>
      </c>
      <c r="H92" s="47">
        <v>6</v>
      </c>
      <c r="I92" s="47">
        <v>6</v>
      </c>
      <c r="J92" s="47">
        <v>8</v>
      </c>
      <c r="K92" s="47">
        <v>5</v>
      </c>
      <c r="L92" s="47">
        <v>8</v>
      </c>
      <c r="M92" s="47">
        <v>2</v>
      </c>
      <c r="N92" s="47">
        <v>8</v>
      </c>
      <c r="O92" s="47">
        <v>0</v>
      </c>
      <c r="P92" s="47">
        <v>0</v>
      </c>
      <c r="S92" s="37"/>
      <c r="T92" s="37"/>
      <c r="U92" s="37"/>
      <c r="V92" s="37"/>
      <c r="W92" s="37"/>
      <c r="X92" s="37"/>
      <c r="Y92" s="37"/>
      <c r="Z92" s="37"/>
      <c r="AA92" s="37"/>
    </row>
    <row r="93" spans="3:27" s="8" customFormat="1" ht="16.5" customHeight="1" x14ac:dyDescent="0.25">
      <c r="C93" s="43" t="s">
        <v>36</v>
      </c>
      <c r="D93" s="44">
        <v>2</v>
      </c>
      <c r="E93" s="44" t="s">
        <v>71</v>
      </c>
      <c r="F93" s="45" t="s">
        <v>79</v>
      </c>
      <c r="G93" s="46">
        <v>8</v>
      </c>
      <c r="H93" s="47">
        <v>8</v>
      </c>
      <c r="I93" s="47">
        <v>8</v>
      </c>
      <c r="J93" s="47">
        <v>8</v>
      </c>
      <c r="K93" s="47">
        <v>7</v>
      </c>
      <c r="L93" s="47">
        <v>8</v>
      </c>
      <c r="M93" s="47">
        <v>1</v>
      </c>
      <c r="N93" s="47">
        <v>8</v>
      </c>
      <c r="O93" s="47">
        <v>0</v>
      </c>
      <c r="P93" s="47">
        <v>0</v>
      </c>
      <c r="S93" s="37"/>
      <c r="T93" s="37"/>
      <c r="U93" s="37"/>
      <c r="V93" s="37"/>
      <c r="W93" s="37"/>
      <c r="X93" s="37"/>
      <c r="Y93" s="37"/>
      <c r="Z93" s="37"/>
      <c r="AA93" s="37"/>
    </row>
    <row r="94" spans="3:27" s="8" customFormat="1" ht="16.5" customHeight="1" x14ac:dyDescent="0.25">
      <c r="C94" s="43" t="s">
        <v>31</v>
      </c>
      <c r="D94" s="44">
        <v>1</v>
      </c>
      <c r="E94" s="44" t="s">
        <v>71</v>
      </c>
      <c r="F94" s="45" t="s">
        <v>80</v>
      </c>
      <c r="G94" s="46">
        <v>8</v>
      </c>
      <c r="H94" s="47">
        <v>7</v>
      </c>
      <c r="I94" s="47">
        <v>7</v>
      </c>
      <c r="J94" s="47">
        <v>8</v>
      </c>
      <c r="K94" s="47">
        <v>7</v>
      </c>
      <c r="L94" s="47">
        <v>8</v>
      </c>
      <c r="M94" s="47">
        <v>4</v>
      </c>
      <c r="N94" s="47">
        <v>7</v>
      </c>
      <c r="O94" s="47">
        <v>0</v>
      </c>
      <c r="P94" s="47">
        <v>1</v>
      </c>
      <c r="S94" s="37"/>
      <c r="T94" s="37"/>
      <c r="U94" s="37"/>
      <c r="V94" s="37"/>
      <c r="W94" s="37"/>
      <c r="X94" s="37"/>
      <c r="Y94" s="37"/>
      <c r="Z94" s="37"/>
      <c r="AA94" s="37"/>
    </row>
    <row r="95" spans="3:27" s="8" customFormat="1" ht="16.5" customHeight="1" x14ac:dyDescent="0.25">
      <c r="C95" s="43" t="s">
        <v>31</v>
      </c>
      <c r="D95" s="44">
        <v>2</v>
      </c>
      <c r="E95" s="44" t="s">
        <v>71</v>
      </c>
      <c r="F95" s="45" t="s">
        <v>81</v>
      </c>
      <c r="G95" s="46">
        <v>8</v>
      </c>
      <c r="H95" s="47">
        <v>8</v>
      </c>
      <c r="I95" s="47">
        <v>8</v>
      </c>
      <c r="J95" s="47">
        <v>8</v>
      </c>
      <c r="K95" s="47">
        <v>8</v>
      </c>
      <c r="L95" s="47">
        <v>8</v>
      </c>
      <c r="M95" s="47">
        <v>7</v>
      </c>
      <c r="N95" s="47">
        <v>5</v>
      </c>
      <c r="O95" s="47">
        <v>0</v>
      </c>
      <c r="P95" s="47">
        <v>0</v>
      </c>
      <c r="S95" s="37"/>
      <c r="T95" s="37"/>
      <c r="U95" s="37"/>
      <c r="V95" s="37"/>
      <c r="W95" s="37"/>
      <c r="X95" s="37"/>
      <c r="Y95" s="37"/>
      <c r="Z95" s="37"/>
      <c r="AA95" s="37"/>
    </row>
    <row r="96" spans="3:27" s="8" customFormat="1" ht="16.5" customHeight="1" x14ac:dyDescent="0.25">
      <c r="C96" s="43" t="s">
        <v>783</v>
      </c>
      <c r="D96" s="44">
        <v>1</v>
      </c>
      <c r="E96" s="44" t="s">
        <v>71</v>
      </c>
      <c r="F96" s="45" t="s">
        <v>82</v>
      </c>
      <c r="G96" s="46">
        <v>8</v>
      </c>
      <c r="H96" s="47">
        <v>4</v>
      </c>
      <c r="I96" s="47">
        <v>6</v>
      </c>
      <c r="J96" s="47">
        <v>8</v>
      </c>
      <c r="K96" s="47">
        <v>8</v>
      </c>
      <c r="L96" s="47">
        <v>8</v>
      </c>
      <c r="M96" s="47">
        <v>1</v>
      </c>
      <c r="N96" s="47">
        <v>7</v>
      </c>
      <c r="O96" s="47">
        <v>1</v>
      </c>
      <c r="P96" s="47">
        <v>0</v>
      </c>
      <c r="S96" s="37"/>
      <c r="T96" s="37"/>
      <c r="U96" s="37"/>
      <c r="V96" s="37"/>
      <c r="W96" s="37"/>
      <c r="X96" s="37"/>
      <c r="Y96" s="37"/>
      <c r="Z96" s="37"/>
      <c r="AA96" s="37"/>
    </row>
    <row r="97" spans="3:27" s="8" customFormat="1" ht="16.5" customHeight="1" x14ac:dyDescent="0.25">
      <c r="C97" s="49" t="s">
        <v>783</v>
      </c>
      <c r="D97" s="50">
        <v>2</v>
      </c>
      <c r="E97" s="50" t="s">
        <v>71</v>
      </c>
      <c r="F97" s="51" t="s">
        <v>83</v>
      </c>
      <c r="G97" s="52">
        <v>8</v>
      </c>
      <c r="H97" s="53">
        <v>7</v>
      </c>
      <c r="I97" s="53">
        <v>7</v>
      </c>
      <c r="J97" s="53">
        <v>8</v>
      </c>
      <c r="K97" s="53">
        <v>8</v>
      </c>
      <c r="L97" s="53">
        <v>8</v>
      </c>
      <c r="M97" s="53">
        <v>1</v>
      </c>
      <c r="N97" s="53">
        <v>7</v>
      </c>
      <c r="O97" s="53">
        <v>0</v>
      </c>
      <c r="P97" s="53">
        <v>0</v>
      </c>
      <c r="S97" s="37"/>
      <c r="T97" s="37"/>
      <c r="U97" s="37"/>
      <c r="V97" s="37"/>
      <c r="W97" s="37"/>
      <c r="X97" s="37"/>
      <c r="Y97" s="37"/>
      <c r="Z97" s="37"/>
      <c r="AA97" s="37"/>
    </row>
    <row r="98" spans="3:27" s="8" customFormat="1" ht="16.5" customHeight="1" x14ac:dyDescent="0.25"/>
    <row r="99" spans="3:27" s="8" customFormat="1" ht="16.5" customHeight="1" x14ac:dyDescent="0.25"/>
    <row r="100" spans="3:27" s="8" customFormat="1" ht="16.5" customHeight="1" x14ac:dyDescent="0.25">
      <c r="C100" s="39" t="s">
        <v>84</v>
      </c>
    </row>
    <row r="101" spans="3:27" s="8" customFormat="1" ht="39" customHeight="1" x14ac:dyDescent="0.25">
      <c r="C101" s="8" t="s">
        <v>49</v>
      </c>
      <c r="H101" s="40" t="s">
        <v>2</v>
      </c>
      <c r="I101" s="40" t="s">
        <v>3</v>
      </c>
      <c r="J101" s="41" t="s">
        <v>4</v>
      </c>
      <c r="K101" s="41" t="s">
        <v>5</v>
      </c>
      <c r="L101" s="41" t="s">
        <v>6</v>
      </c>
      <c r="M101" s="41" t="s">
        <v>7</v>
      </c>
      <c r="N101" s="41" t="s">
        <v>8</v>
      </c>
      <c r="O101" s="41" t="s">
        <v>50</v>
      </c>
      <c r="P101" s="41" t="s">
        <v>10</v>
      </c>
      <c r="S101" s="40"/>
      <c r="T101" s="40"/>
      <c r="U101" s="41"/>
      <c r="V101" s="41"/>
      <c r="W101" s="41"/>
      <c r="X101" s="41"/>
      <c r="Y101" s="41"/>
      <c r="Z101" s="41"/>
      <c r="AA101" s="41"/>
    </row>
    <row r="102" spans="3:27" s="8" customFormat="1" ht="16.5" customHeight="1" thickBot="1" x14ac:dyDescent="0.3">
      <c r="C102" s="7" t="s">
        <v>51</v>
      </c>
      <c r="D102" s="7" t="s">
        <v>52</v>
      </c>
      <c r="E102" s="7" t="s">
        <v>53</v>
      </c>
      <c r="F102" s="6" t="s">
        <v>54</v>
      </c>
      <c r="G102" s="6" t="s">
        <v>55</v>
      </c>
      <c r="H102" s="42" t="s">
        <v>85</v>
      </c>
      <c r="I102" s="54" t="s">
        <v>85</v>
      </c>
      <c r="J102" s="42" t="s">
        <v>85</v>
      </c>
      <c r="K102" s="42" t="s">
        <v>85</v>
      </c>
      <c r="L102" s="42" t="s">
        <v>85</v>
      </c>
      <c r="M102" s="42" t="s">
        <v>85</v>
      </c>
      <c r="N102" s="54" t="s">
        <v>85</v>
      </c>
      <c r="O102" s="42" t="s">
        <v>85</v>
      </c>
      <c r="P102" s="42" t="s">
        <v>85</v>
      </c>
      <c r="S102" s="37"/>
      <c r="T102" s="37"/>
      <c r="U102" s="37"/>
      <c r="V102" s="37"/>
      <c r="W102" s="37"/>
      <c r="X102" s="37"/>
      <c r="Y102" s="37"/>
      <c r="Z102" s="37"/>
      <c r="AA102" s="37"/>
    </row>
    <row r="103" spans="3:27" s="8" customFormat="1" ht="16.5" customHeight="1" x14ac:dyDescent="0.25">
      <c r="C103" s="43" t="s">
        <v>33</v>
      </c>
      <c r="D103" s="44">
        <v>1</v>
      </c>
      <c r="E103" s="44" t="s">
        <v>55</v>
      </c>
      <c r="F103" s="45" t="s">
        <v>57</v>
      </c>
      <c r="G103" s="55">
        <v>8</v>
      </c>
      <c r="H103" s="56">
        <v>0.5</v>
      </c>
      <c r="I103" s="57">
        <v>0.5</v>
      </c>
      <c r="J103" s="56">
        <v>0.9</v>
      </c>
      <c r="K103" s="56">
        <v>0.1</v>
      </c>
      <c r="L103" s="56">
        <v>0</v>
      </c>
      <c r="M103" s="56">
        <v>0.1</v>
      </c>
      <c r="N103" s="35">
        <v>0.5</v>
      </c>
      <c r="O103" s="58" t="s">
        <v>47</v>
      </c>
      <c r="P103" s="58" t="s">
        <v>47</v>
      </c>
      <c r="S103" s="35"/>
      <c r="T103" s="35"/>
      <c r="U103" s="35"/>
      <c r="V103" s="35"/>
      <c r="W103" s="35"/>
      <c r="X103" s="35"/>
      <c r="Y103" s="35"/>
      <c r="Z103" s="37"/>
      <c r="AA103" s="37"/>
    </row>
    <row r="104" spans="3:27" s="8" customFormat="1" ht="16.5" customHeight="1" x14ac:dyDescent="0.25">
      <c r="C104" s="43" t="s">
        <v>33</v>
      </c>
      <c r="D104" s="44">
        <v>2</v>
      </c>
      <c r="E104" s="44" t="s">
        <v>55</v>
      </c>
      <c r="F104" s="45" t="s">
        <v>58</v>
      </c>
      <c r="G104" s="59">
        <v>8</v>
      </c>
      <c r="H104" s="56">
        <v>1</v>
      </c>
      <c r="I104" s="56">
        <v>0.5</v>
      </c>
      <c r="J104" s="56">
        <v>0.9</v>
      </c>
      <c r="K104" s="56">
        <v>0.1</v>
      </c>
      <c r="L104" s="56">
        <v>0</v>
      </c>
      <c r="M104" s="56">
        <v>0</v>
      </c>
      <c r="N104" s="35">
        <v>0.4</v>
      </c>
      <c r="O104" s="60" t="s">
        <v>47</v>
      </c>
      <c r="P104" s="60" t="s">
        <v>47</v>
      </c>
      <c r="S104" s="35"/>
      <c r="T104" s="35"/>
      <c r="U104" s="35"/>
      <c r="V104" s="35"/>
      <c r="W104" s="35"/>
      <c r="X104" s="35"/>
      <c r="Y104" s="35"/>
      <c r="Z104" s="37"/>
      <c r="AA104" s="37"/>
    </row>
    <row r="105" spans="3:27" s="8" customFormat="1" ht="16.5" customHeight="1" x14ac:dyDescent="0.25">
      <c r="C105" s="43" t="s">
        <v>59</v>
      </c>
      <c r="D105" s="44" t="s">
        <v>47</v>
      </c>
      <c r="E105" s="44" t="s">
        <v>55</v>
      </c>
      <c r="F105" s="45" t="s">
        <v>60</v>
      </c>
      <c r="G105" s="59">
        <v>8</v>
      </c>
      <c r="H105" s="56">
        <v>0</v>
      </c>
      <c r="I105" s="56">
        <v>0.6</v>
      </c>
      <c r="J105" s="56">
        <v>0.1</v>
      </c>
      <c r="K105" s="56">
        <v>0.3</v>
      </c>
      <c r="L105" s="56">
        <v>0.1</v>
      </c>
      <c r="M105" s="56">
        <v>0</v>
      </c>
      <c r="N105" s="35">
        <v>0.1</v>
      </c>
      <c r="O105" s="60" t="s">
        <v>47</v>
      </c>
      <c r="P105" s="60" t="s">
        <v>47</v>
      </c>
      <c r="S105" s="35"/>
      <c r="T105" s="35"/>
      <c r="U105" s="35"/>
      <c r="V105" s="35"/>
      <c r="W105" s="35"/>
      <c r="X105" s="35"/>
      <c r="Y105" s="35"/>
      <c r="Z105" s="37"/>
      <c r="AA105" s="37"/>
    </row>
    <row r="106" spans="3:27" s="8" customFormat="1" ht="16.5" customHeight="1" x14ac:dyDescent="0.25">
      <c r="C106" s="43" t="s">
        <v>61</v>
      </c>
      <c r="D106" s="44" t="s">
        <v>47</v>
      </c>
      <c r="E106" s="44" t="s">
        <v>55</v>
      </c>
      <c r="F106" s="45" t="s">
        <v>62</v>
      </c>
      <c r="G106" s="59">
        <v>8</v>
      </c>
      <c r="H106" s="56">
        <v>0</v>
      </c>
      <c r="I106" s="56">
        <v>0.4</v>
      </c>
      <c r="J106" s="56">
        <v>0.8</v>
      </c>
      <c r="K106" s="56">
        <v>0</v>
      </c>
      <c r="L106" s="56">
        <v>0</v>
      </c>
      <c r="M106" s="56">
        <v>0</v>
      </c>
      <c r="N106" s="61">
        <v>0.6</v>
      </c>
      <c r="O106" s="60" t="s">
        <v>47</v>
      </c>
      <c r="P106" s="60" t="s">
        <v>47</v>
      </c>
      <c r="S106" s="35"/>
      <c r="T106" s="35"/>
      <c r="U106" s="35"/>
      <c r="V106" s="35"/>
      <c r="W106" s="35"/>
      <c r="X106" s="35"/>
      <c r="Y106" s="35"/>
      <c r="Z106" s="37"/>
      <c r="AA106" s="37"/>
    </row>
    <row r="107" spans="3:27" s="8" customFormat="1" ht="16.5" customHeight="1" x14ac:dyDescent="0.25">
      <c r="C107" s="43" t="s">
        <v>34</v>
      </c>
      <c r="D107" s="44">
        <v>1</v>
      </c>
      <c r="E107" s="44" t="s">
        <v>55</v>
      </c>
      <c r="F107" s="45" t="s">
        <v>63</v>
      </c>
      <c r="G107" s="59">
        <v>8</v>
      </c>
      <c r="H107" s="56">
        <v>0.9</v>
      </c>
      <c r="I107" s="56">
        <v>1</v>
      </c>
      <c r="J107" s="56">
        <v>0.8</v>
      </c>
      <c r="K107" s="56">
        <v>0.1</v>
      </c>
      <c r="L107" s="56">
        <v>0</v>
      </c>
      <c r="M107" s="56">
        <v>0</v>
      </c>
      <c r="N107" s="35">
        <v>0.4</v>
      </c>
      <c r="O107" s="60" t="s">
        <v>47</v>
      </c>
      <c r="P107" s="60" t="s">
        <v>47</v>
      </c>
      <c r="S107" s="35"/>
      <c r="T107" s="35"/>
      <c r="U107" s="35"/>
      <c r="V107" s="35"/>
      <c r="W107" s="35"/>
      <c r="X107" s="35"/>
      <c r="Y107" s="35"/>
      <c r="Z107" s="37"/>
      <c r="AA107" s="37"/>
    </row>
    <row r="108" spans="3:27" s="8" customFormat="1" ht="16.5" customHeight="1" x14ac:dyDescent="0.25">
      <c r="C108" s="43" t="s">
        <v>34</v>
      </c>
      <c r="D108" s="44">
        <v>2</v>
      </c>
      <c r="E108" s="44" t="s">
        <v>55</v>
      </c>
      <c r="F108" s="45" t="s">
        <v>64</v>
      </c>
      <c r="G108" s="59">
        <v>8</v>
      </c>
      <c r="H108" s="56">
        <v>1.9</v>
      </c>
      <c r="I108" s="56">
        <v>1.5</v>
      </c>
      <c r="J108" s="56">
        <v>1.6</v>
      </c>
      <c r="K108" s="56">
        <v>0.1</v>
      </c>
      <c r="L108" s="56">
        <v>0</v>
      </c>
      <c r="M108" s="56">
        <v>0.1</v>
      </c>
      <c r="N108" s="35">
        <v>0.4</v>
      </c>
      <c r="O108" s="60" t="s">
        <v>47</v>
      </c>
      <c r="P108" s="60" t="s">
        <v>47</v>
      </c>
      <c r="S108" s="37"/>
      <c r="T108" s="37"/>
      <c r="U108" s="37"/>
      <c r="V108" s="37"/>
      <c r="W108" s="37"/>
      <c r="X108" s="37"/>
      <c r="Y108" s="37"/>
      <c r="Z108" s="37"/>
      <c r="AA108" s="37"/>
    </row>
    <row r="109" spans="3:27" s="8" customFormat="1" ht="16.5" customHeight="1" x14ac:dyDescent="0.25">
      <c r="C109" s="43" t="s">
        <v>36</v>
      </c>
      <c r="D109" s="44">
        <v>1</v>
      </c>
      <c r="E109" s="44" t="s">
        <v>55</v>
      </c>
      <c r="F109" s="45" t="s">
        <v>65</v>
      </c>
      <c r="G109" s="59">
        <v>8</v>
      </c>
      <c r="H109" s="56">
        <v>1</v>
      </c>
      <c r="I109" s="56">
        <v>1.5</v>
      </c>
      <c r="J109" s="56">
        <v>2</v>
      </c>
      <c r="K109" s="56">
        <v>0.8</v>
      </c>
      <c r="L109" s="56">
        <v>0.4</v>
      </c>
      <c r="M109" s="56">
        <v>0.1</v>
      </c>
      <c r="N109" s="35">
        <v>1.3</v>
      </c>
      <c r="O109" s="60" t="s">
        <v>47</v>
      </c>
      <c r="P109" s="60" t="s">
        <v>47</v>
      </c>
    </row>
    <row r="110" spans="3:27" s="8" customFormat="1" ht="16.5" customHeight="1" x14ac:dyDescent="0.25">
      <c r="C110" s="43" t="s">
        <v>36</v>
      </c>
      <c r="D110" s="44">
        <v>2</v>
      </c>
      <c r="E110" s="44" t="s">
        <v>55</v>
      </c>
      <c r="F110" s="45" t="s">
        <v>66</v>
      </c>
      <c r="G110" s="59">
        <v>8</v>
      </c>
      <c r="H110" s="56">
        <v>2</v>
      </c>
      <c r="I110" s="56">
        <v>1.1000000000000001</v>
      </c>
      <c r="J110" s="56">
        <v>1.1000000000000001</v>
      </c>
      <c r="K110" s="56">
        <v>0.1</v>
      </c>
      <c r="L110" s="56">
        <v>0</v>
      </c>
      <c r="M110" s="56">
        <v>0</v>
      </c>
      <c r="N110" s="35">
        <v>0.3</v>
      </c>
      <c r="O110" s="60" t="s">
        <v>47</v>
      </c>
      <c r="P110" s="60" t="s">
        <v>47</v>
      </c>
      <c r="Z110" s="35"/>
      <c r="AA110" s="35"/>
    </row>
    <row r="111" spans="3:27" s="8" customFormat="1" ht="16.5" customHeight="1" x14ac:dyDescent="0.25">
      <c r="C111" s="43" t="s">
        <v>31</v>
      </c>
      <c r="D111" s="44">
        <v>1</v>
      </c>
      <c r="E111" s="44" t="s">
        <v>55</v>
      </c>
      <c r="F111" s="45" t="s">
        <v>67</v>
      </c>
      <c r="G111" s="59">
        <v>8</v>
      </c>
      <c r="H111" s="56">
        <v>0.9</v>
      </c>
      <c r="I111" s="56">
        <v>0.4</v>
      </c>
      <c r="J111" s="56">
        <v>1.1000000000000001</v>
      </c>
      <c r="K111" s="56">
        <v>0.4</v>
      </c>
      <c r="L111" s="56">
        <v>0</v>
      </c>
      <c r="M111" s="56">
        <v>0</v>
      </c>
      <c r="N111" s="35">
        <v>0.1</v>
      </c>
      <c r="O111" s="60" t="s">
        <v>47</v>
      </c>
      <c r="P111" s="60" t="s">
        <v>47</v>
      </c>
      <c r="Z111" s="35"/>
      <c r="AA111" s="35"/>
    </row>
    <row r="112" spans="3:27" s="8" customFormat="1" ht="16.5" customHeight="1" x14ac:dyDescent="0.25">
      <c r="C112" s="43" t="s">
        <v>31</v>
      </c>
      <c r="D112" s="44">
        <v>2</v>
      </c>
      <c r="E112" s="44" t="s">
        <v>55</v>
      </c>
      <c r="F112" s="45" t="s">
        <v>68</v>
      </c>
      <c r="G112" s="59">
        <v>8</v>
      </c>
      <c r="H112" s="56">
        <v>2</v>
      </c>
      <c r="I112" s="56">
        <v>1.4</v>
      </c>
      <c r="J112" s="56">
        <v>1.6</v>
      </c>
      <c r="K112" s="56">
        <v>0.1</v>
      </c>
      <c r="L112" s="56">
        <v>0</v>
      </c>
      <c r="M112" s="56">
        <v>0.1</v>
      </c>
      <c r="N112" s="35">
        <v>0</v>
      </c>
      <c r="O112" s="60" t="s">
        <v>47</v>
      </c>
      <c r="P112" s="60" t="s">
        <v>47</v>
      </c>
    </row>
    <row r="113" spans="3:16" s="8" customFormat="1" ht="16.5" customHeight="1" x14ac:dyDescent="0.25">
      <c r="C113" s="43" t="s">
        <v>783</v>
      </c>
      <c r="D113" s="44">
        <v>1</v>
      </c>
      <c r="E113" s="44" t="s">
        <v>55</v>
      </c>
      <c r="F113" s="45" t="s">
        <v>69</v>
      </c>
      <c r="G113" s="59">
        <v>8</v>
      </c>
      <c r="H113" s="56">
        <v>0.5</v>
      </c>
      <c r="I113" s="56">
        <v>0.3</v>
      </c>
      <c r="J113" s="56">
        <v>1</v>
      </c>
      <c r="K113" s="56">
        <v>0.3</v>
      </c>
      <c r="L113" s="56">
        <v>0</v>
      </c>
      <c r="M113" s="56">
        <v>0</v>
      </c>
      <c r="N113" s="35">
        <v>0.4</v>
      </c>
      <c r="O113" s="60" t="s">
        <v>47</v>
      </c>
      <c r="P113" s="60" t="s">
        <v>47</v>
      </c>
    </row>
    <row r="114" spans="3:16" s="8" customFormat="1" ht="16.5" customHeight="1" x14ac:dyDescent="0.25">
      <c r="C114" s="43" t="s">
        <v>783</v>
      </c>
      <c r="D114" s="44">
        <v>2</v>
      </c>
      <c r="E114" s="44" t="s">
        <v>55</v>
      </c>
      <c r="F114" s="45" t="s">
        <v>70</v>
      </c>
      <c r="G114" s="59">
        <v>8</v>
      </c>
      <c r="H114" s="56">
        <v>1.5</v>
      </c>
      <c r="I114" s="56">
        <v>1</v>
      </c>
      <c r="J114" s="56">
        <v>1</v>
      </c>
      <c r="K114" s="56">
        <v>0.4</v>
      </c>
      <c r="L114" s="56">
        <v>0</v>
      </c>
      <c r="M114" s="56">
        <v>0</v>
      </c>
      <c r="N114" s="35">
        <v>0.3</v>
      </c>
      <c r="O114" s="60" t="s">
        <v>47</v>
      </c>
      <c r="P114" s="60" t="s">
        <v>47</v>
      </c>
    </row>
    <row r="115" spans="3:16" s="8" customFormat="1" ht="16.5" customHeight="1" x14ac:dyDescent="0.25">
      <c r="C115" s="43" t="s">
        <v>33</v>
      </c>
      <c r="D115" s="44">
        <v>1</v>
      </c>
      <c r="E115" s="44" t="s">
        <v>71</v>
      </c>
      <c r="F115" s="45" t="s">
        <v>72</v>
      </c>
      <c r="G115" s="59">
        <v>8</v>
      </c>
      <c r="H115" s="56">
        <v>0.4</v>
      </c>
      <c r="I115" s="56">
        <v>0.3</v>
      </c>
      <c r="J115" s="56">
        <v>1.6</v>
      </c>
      <c r="K115" s="56">
        <v>1.3</v>
      </c>
      <c r="L115" s="56">
        <v>1.1000000000000001</v>
      </c>
      <c r="M115" s="56">
        <v>0</v>
      </c>
      <c r="N115" s="35">
        <v>0.9</v>
      </c>
      <c r="O115" s="60" t="s">
        <v>47</v>
      </c>
      <c r="P115" s="60" t="s">
        <v>47</v>
      </c>
    </row>
    <row r="116" spans="3:16" s="8" customFormat="1" ht="16.5" customHeight="1" x14ac:dyDescent="0.25">
      <c r="C116" s="43" t="s">
        <v>33</v>
      </c>
      <c r="D116" s="44">
        <v>2</v>
      </c>
      <c r="E116" s="44" t="s">
        <v>71</v>
      </c>
      <c r="F116" s="45" t="s">
        <v>73</v>
      </c>
      <c r="G116" s="59">
        <v>8</v>
      </c>
      <c r="H116" s="56">
        <v>0.6</v>
      </c>
      <c r="I116" s="56">
        <v>0.6</v>
      </c>
      <c r="J116" s="56">
        <v>2.4</v>
      </c>
      <c r="K116" s="56">
        <v>1.6</v>
      </c>
      <c r="L116" s="56">
        <v>1.4</v>
      </c>
      <c r="M116" s="56">
        <v>0.5</v>
      </c>
      <c r="N116" s="35">
        <v>0.9</v>
      </c>
      <c r="O116" s="60" t="s">
        <v>47</v>
      </c>
      <c r="P116" s="60" t="s">
        <v>47</v>
      </c>
    </row>
    <row r="117" spans="3:16" s="8" customFormat="1" ht="16.5" customHeight="1" x14ac:dyDescent="0.25">
      <c r="C117" s="43" t="s">
        <v>59</v>
      </c>
      <c r="D117" s="44" t="s">
        <v>47</v>
      </c>
      <c r="E117" s="44" t="s">
        <v>71</v>
      </c>
      <c r="F117" s="45" t="s">
        <v>74</v>
      </c>
      <c r="G117" s="59">
        <v>8</v>
      </c>
      <c r="H117" s="56">
        <v>0</v>
      </c>
      <c r="I117" s="56">
        <v>0.6</v>
      </c>
      <c r="J117" s="56">
        <v>1.6</v>
      </c>
      <c r="K117" s="56">
        <v>1.6</v>
      </c>
      <c r="L117" s="56">
        <v>1.3</v>
      </c>
      <c r="M117" s="56">
        <v>0.4</v>
      </c>
      <c r="N117" s="61">
        <v>1.1000000000000001</v>
      </c>
      <c r="O117" s="60" t="s">
        <v>47</v>
      </c>
      <c r="P117" s="60" t="s">
        <v>47</v>
      </c>
    </row>
    <row r="118" spans="3:16" s="8" customFormat="1" ht="16.5" customHeight="1" x14ac:dyDescent="0.25">
      <c r="C118" s="43" t="s">
        <v>61</v>
      </c>
      <c r="D118" s="44" t="s">
        <v>47</v>
      </c>
      <c r="E118" s="44" t="s">
        <v>71</v>
      </c>
      <c r="F118" s="45" t="s">
        <v>75</v>
      </c>
      <c r="G118" s="59">
        <v>7</v>
      </c>
      <c r="H118" s="56">
        <v>0</v>
      </c>
      <c r="I118" s="56">
        <v>0.3</v>
      </c>
      <c r="J118" s="56">
        <v>1.9</v>
      </c>
      <c r="K118" s="56">
        <v>1.7</v>
      </c>
      <c r="L118" s="56">
        <v>1.7</v>
      </c>
      <c r="M118" s="56">
        <v>0.1</v>
      </c>
      <c r="N118" s="61">
        <v>1.1000000000000001</v>
      </c>
      <c r="O118" s="60" t="s">
        <v>47</v>
      </c>
      <c r="P118" s="60" t="s">
        <v>47</v>
      </c>
    </row>
    <row r="119" spans="3:16" s="8" customFormat="1" ht="16.5" customHeight="1" x14ac:dyDescent="0.25">
      <c r="C119" s="43" t="s">
        <v>34</v>
      </c>
      <c r="D119" s="44">
        <v>1</v>
      </c>
      <c r="E119" s="44" t="s">
        <v>71</v>
      </c>
      <c r="F119" s="45" t="s">
        <v>76</v>
      </c>
      <c r="G119" s="59">
        <v>8</v>
      </c>
      <c r="H119" s="56">
        <v>1</v>
      </c>
      <c r="I119" s="56">
        <v>0.8</v>
      </c>
      <c r="J119" s="56">
        <v>1.9</v>
      </c>
      <c r="K119" s="56">
        <v>1.1000000000000001</v>
      </c>
      <c r="L119" s="56">
        <v>0.8</v>
      </c>
      <c r="M119" s="56">
        <v>0.1</v>
      </c>
      <c r="N119" s="35">
        <v>0.5</v>
      </c>
      <c r="O119" s="60" t="s">
        <v>47</v>
      </c>
      <c r="P119" s="60" t="s">
        <v>47</v>
      </c>
    </row>
    <row r="120" spans="3:16" s="8" customFormat="1" ht="16.5" customHeight="1" x14ac:dyDescent="0.25">
      <c r="C120" s="43" t="s">
        <v>34</v>
      </c>
      <c r="D120" s="44">
        <v>2</v>
      </c>
      <c r="E120" s="44" t="s">
        <v>71</v>
      </c>
      <c r="F120" s="45" t="s">
        <v>77</v>
      </c>
      <c r="G120" s="59">
        <v>8</v>
      </c>
      <c r="H120" s="56">
        <v>1.6</v>
      </c>
      <c r="I120" s="56">
        <v>1.6</v>
      </c>
      <c r="J120" s="56">
        <v>1.9</v>
      </c>
      <c r="K120" s="56">
        <v>1.6</v>
      </c>
      <c r="L120" s="56">
        <v>1.6</v>
      </c>
      <c r="M120" s="56">
        <v>0.1</v>
      </c>
      <c r="N120" s="35">
        <v>1.3</v>
      </c>
      <c r="O120" s="60" t="s">
        <v>47</v>
      </c>
      <c r="P120" s="60" t="s">
        <v>47</v>
      </c>
    </row>
    <row r="121" spans="3:16" s="8" customFormat="1" ht="16.5" customHeight="1" x14ac:dyDescent="0.25">
      <c r="C121" s="43" t="s">
        <v>36</v>
      </c>
      <c r="D121" s="44">
        <v>1</v>
      </c>
      <c r="E121" s="44" t="s">
        <v>71</v>
      </c>
      <c r="F121" s="45" t="s">
        <v>78</v>
      </c>
      <c r="G121" s="59">
        <v>8</v>
      </c>
      <c r="H121" s="56">
        <v>0.8</v>
      </c>
      <c r="I121" s="56">
        <v>0.8</v>
      </c>
      <c r="J121" s="56">
        <v>1.6</v>
      </c>
      <c r="K121" s="56">
        <v>1</v>
      </c>
      <c r="L121" s="56">
        <v>1.8</v>
      </c>
      <c r="M121" s="56">
        <v>0.3</v>
      </c>
      <c r="N121" s="35">
        <v>1.1000000000000001</v>
      </c>
      <c r="O121" s="60" t="s">
        <v>47</v>
      </c>
      <c r="P121" s="60" t="s">
        <v>47</v>
      </c>
    </row>
    <row r="122" spans="3:16" s="8" customFormat="1" ht="16.5" customHeight="1" x14ac:dyDescent="0.25">
      <c r="C122" s="43" t="s">
        <v>36</v>
      </c>
      <c r="D122" s="44">
        <v>2</v>
      </c>
      <c r="E122" s="44" t="s">
        <v>71</v>
      </c>
      <c r="F122" s="45" t="s">
        <v>79</v>
      </c>
      <c r="G122" s="59">
        <v>8</v>
      </c>
      <c r="H122" s="56">
        <v>1.4</v>
      </c>
      <c r="I122" s="56">
        <v>1.6</v>
      </c>
      <c r="J122" s="56">
        <v>2.4</v>
      </c>
      <c r="K122" s="56">
        <v>0.9</v>
      </c>
      <c r="L122" s="56">
        <v>1.3</v>
      </c>
      <c r="M122" s="56">
        <v>0.1</v>
      </c>
      <c r="N122" s="35">
        <v>1.6</v>
      </c>
      <c r="O122" s="60" t="s">
        <v>47</v>
      </c>
      <c r="P122" s="60" t="s">
        <v>47</v>
      </c>
    </row>
    <row r="123" spans="3:16" s="8" customFormat="1" ht="16.5" customHeight="1" x14ac:dyDescent="0.25">
      <c r="C123" s="43" t="s">
        <v>31</v>
      </c>
      <c r="D123" s="44">
        <v>1</v>
      </c>
      <c r="E123" s="44" t="s">
        <v>71</v>
      </c>
      <c r="F123" s="45" t="s">
        <v>80</v>
      </c>
      <c r="G123" s="59">
        <v>8</v>
      </c>
      <c r="H123" s="56">
        <v>0.9</v>
      </c>
      <c r="I123" s="56">
        <v>0.9</v>
      </c>
      <c r="J123" s="56">
        <v>2.4</v>
      </c>
      <c r="K123" s="56">
        <v>1.6</v>
      </c>
      <c r="L123" s="56">
        <v>1.1000000000000001</v>
      </c>
      <c r="M123" s="56">
        <v>0.5</v>
      </c>
      <c r="N123" s="35">
        <v>1</v>
      </c>
      <c r="O123" s="60" t="s">
        <v>47</v>
      </c>
      <c r="P123" s="60" t="s">
        <v>47</v>
      </c>
    </row>
    <row r="124" spans="3:16" s="8" customFormat="1" ht="16.5" customHeight="1" x14ac:dyDescent="0.25">
      <c r="C124" s="43" t="s">
        <v>31</v>
      </c>
      <c r="D124" s="44">
        <v>2</v>
      </c>
      <c r="E124" s="44" t="s">
        <v>71</v>
      </c>
      <c r="F124" s="45" t="s">
        <v>81</v>
      </c>
      <c r="G124" s="59">
        <v>8</v>
      </c>
      <c r="H124" s="56">
        <v>1.8</v>
      </c>
      <c r="I124" s="56">
        <v>1.8</v>
      </c>
      <c r="J124" s="56">
        <v>2.4</v>
      </c>
      <c r="K124" s="56">
        <v>1.9</v>
      </c>
      <c r="L124" s="56">
        <v>1.4</v>
      </c>
      <c r="M124" s="56">
        <v>0.9</v>
      </c>
      <c r="N124" s="35">
        <v>0.6</v>
      </c>
      <c r="O124" s="60" t="s">
        <v>47</v>
      </c>
      <c r="P124" s="60" t="s">
        <v>47</v>
      </c>
    </row>
    <row r="125" spans="3:16" s="8" customFormat="1" ht="16.5" customHeight="1" x14ac:dyDescent="0.25">
      <c r="C125" s="43" t="s">
        <v>783</v>
      </c>
      <c r="D125" s="44">
        <v>1</v>
      </c>
      <c r="E125" s="44" t="s">
        <v>71</v>
      </c>
      <c r="F125" s="45" t="s">
        <v>82</v>
      </c>
      <c r="G125" s="59">
        <v>8</v>
      </c>
      <c r="H125" s="56">
        <v>0.5</v>
      </c>
      <c r="I125" s="56">
        <v>0.9</v>
      </c>
      <c r="J125" s="56">
        <v>1.9</v>
      </c>
      <c r="K125" s="56">
        <v>1.5</v>
      </c>
      <c r="L125" s="56">
        <v>1.6</v>
      </c>
      <c r="M125" s="56">
        <v>0.1</v>
      </c>
      <c r="N125" s="62">
        <v>1.4</v>
      </c>
      <c r="O125" s="60" t="s">
        <v>47</v>
      </c>
      <c r="P125" s="60" t="s">
        <v>47</v>
      </c>
    </row>
    <row r="126" spans="3:16" s="8" customFormat="1" ht="16.5" customHeight="1" x14ac:dyDescent="0.25">
      <c r="C126" s="49" t="s">
        <v>783</v>
      </c>
      <c r="D126" s="50">
        <v>2</v>
      </c>
      <c r="E126" s="50" t="s">
        <v>71</v>
      </c>
      <c r="F126" s="51" t="s">
        <v>83</v>
      </c>
      <c r="G126" s="63">
        <v>8</v>
      </c>
      <c r="H126" s="64">
        <v>0.9</v>
      </c>
      <c r="I126" s="64">
        <v>1</v>
      </c>
      <c r="J126" s="64">
        <v>1.8</v>
      </c>
      <c r="K126" s="64">
        <v>1.4</v>
      </c>
      <c r="L126" s="64">
        <v>1</v>
      </c>
      <c r="M126" s="64">
        <v>0.1</v>
      </c>
      <c r="N126" s="65">
        <v>0.9</v>
      </c>
      <c r="O126" s="66" t="s">
        <v>47</v>
      </c>
      <c r="P126" s="66" t="s">
        <v>47</v>
      </c>
    </row>
    <row r="127" spans="3:16" s="8" customFormat="1" ht="16.5" customHeight="1" x14ac:dyDescent="0.25"/>
    <row r="128" spans="3:16" s="8" customFormat="1" ht="16.5" customHeight="1" x14ac:dyDescent="0.25"/>
    <row r="129" spans="3:21" s="8" customFormat="1" ht="16.5" customHeight="1" x14ac:dyDescent="0.25"/>
    <row r="130" spans="3:21" s="8" customFormat="1" ht="16.5" customHeight="1" x14ac:dyDescent="0.25">
      <c r="C130" s="67"/>
      <c r="D130" s="67"/>
      <c r="E130" s="67"/>
      <c r="F130" s="67"/>
      <c r="G130" s="67"/>
      <c r="H130" s="68"/>
      <c r="I130" s="69"/>
      <c r="J130" s="68"/>
      <c r="K130" s="69"/>
      <c r="L130" s="70"/>
      <c r="M130" s="69"/>
      <c r="N130" s="70"/>
      <c r="O130" s="69"/>
      <c r="P130" s="70"/>
      <c r="Q130" s="71"/>
      <c r="R130" s="72"/>
      <c r="S130" s="71"/>
      <c r="T130" s="72"/>
      <c r="U130" s="71"/>
    </row>
    <row r="131" spans="3:21" s="8" customFormat="1" ht="16.5" customHeight="1" x14ac:dyDescent="0.25">
      <c r="H131" s="73"/>
      <c r="I131" s="71"/>
      <c r="J131" s="73"/>
      <c r="K131" s="71"/>
      <c r="L131" s="73"/>
      <c r="M131" s="71"/>
      <c r="N131" s="73"/>
      <c r="O131" s="71"/>
      <c r="P131" s="73"/>
      <c r="Q131" s="71"/>
      <c r="R131" s="73"/>
      <c r="S131" s="71"/>
      <c r="T131" s="73"/>
      <c r="U131" s="71"/>
    </row>
    <row r="132" spans="3:21" s="8" customFormat="1" ht="16.5" customHeight="1" x14ac:dyDescent="0.25">
      <c r="H132" s="74"/>
      <c r="I132" s="71"/>
      <c r="J132" s="74"/>
      <c r="K132" s="71"/>
      <c r="L132" s="74"/>
      <c r="M132" s="71"/>
      <c r="N132" s="74"/>
      <c r="O132" s="71"/>
      <c r="P132" s="75"/>
      <c r="Q132" s="71"/>
      <c r="R132" s="75"/>
      <c r="S132" s="71"/>
      <c r="T132" s="74"/>
      <c r="U132" s="71"/>
    </row>
    <row r="133" spans="3:21" s="8" customFormat="1" ht="16.5" customHeight="1" x14ac:dyDescent="0.25">
      <c r="H133" s="74"/>
      <c r="I133" s="71"/>
      <c r="J133" s="74"/>
      <c r="K133" s="71"/>
      <c r="L133" s="74"/>
      <c r="M133" s="71"/>
      <c r="N133" s="74"/>
      <c r="O133" s="71"/>
      <c r="P133" s="74"/>
      <c r="Q133" s="71"/>
      <c r="R133" s="74"/>
      <c r="S133" s="71"/>
      <c r="T133" s="74"/>
      <c r="U133" s="71"/>
    </row>
    <row r="134" spans="3:21" x14ac:dyDescent="0.2">
      <c r="H134" s="74"/>
      <c r="I134" s="76"/>
      <c r="J134" s="74"/>
      <c r="K134" s="76"/>
      <c r="L134" s="74"/>
      <c r="M134" s="76"/>
      <c r="N134" s="74"/>
      <c r="O134" s="76"/>
      <c r="P134" s="75"/>
      <c r="Q134" s="76"/>
      <c r="R134" s="74"/>
      <c r="S134" s="76"/>
      <c r="T134" s="75"/>
      <c r="U134" s="76"/>
    </row>
    <row r="135" spans="3:21" x14ac:dyDescent="0.2">
      <c r="H135" s="74"/>
      <c r="I135" s="76"/>
      <c r="J135" s="74"/>
      <c r="K135" s="76"/>
      <c r="L135" s="74"/>
      <c r="M135" s="76"/>
      <c r="N135" s="74"/>
      <c r="O135" s="76"/>
      <c r="P135" s="74"/>
      <c r="Q135" s="76"/>
      <c r="R135" s="74"/>
      <c r="S135" s="76"/>
      <c r="T135" s="74"/>
      <c r="U135" s="76"/>
    </row>
    <row r="136" spans="3:21" x14ac:dyDescent="0.2">
      <c r="H136" s="74"/>
      <c r="I136" s="76"/>
      <c r="J136" s="74"/>
      <c r="K136" s="76"/>
      <c r="L136" s="74"/>
      <c r="M136" s="76"/>
      <c r="N136" s="74"/>
      <c r="O136" s="76"/>
      <c r="P136" s="75"/>
      <c r="Q136" s="76"/>
      <c r="R136" s="74"/>
      <c r="S136" s="76"/>
      <c r="T136" s="74"/>
      <c r="U136" s="76"/>
    </row>
    <row r="137" spans="3:21" x14ac:dyDescent="0.2">
      <c r="H137" s="74"/>
      <c r="I137" s="76"/>
      <c r="J137" s="74"/>
      <c r="K137" s="76"/>
      <c r="L137" s="74"/>
      <c r="M137" s="76"/>
      <c r="N137" s="74"/>
      <c r="O137" s="76"/>
      <c r="P137" s="74"/>
      <c r="Q137" s="76"/>
      <c r="R137" s="75"/>
      <c r="S137" s="76"/>
      <c r="T137" s="74"/>
      <c r="U137" s="76"/>
    </row>
    <row r="138" spans="3:21" x14ac:dyDescent="0.2">
      <c r="H138" s="74"/>
      <c r="I138" s="76"/>
      <c r="J138" s="74"/>
      <c r="K138" s="76"/>
      <c r="L138" s="74"/>
      <c r="M138" s="76"/>
      <c r="N138" s="74"/>
      <c r="O138" s="76"/>
      <c r="P138" s="75"/>
      <c r="Q138" s="76"/>
      <c r="R138" s="75"/>
      <c r="S138" s="76"/>
      <c r="T138" s="74"/>
      <c r="U138" s="76"/>
    </row>
    <row r="139" spans="3:21" x14ac:dyDescent="0.2">
      <c r="H139" s="74"/>
      <c r="I139" s="76"/>
      <c r="J139" s="74"/>
      <c r="K139" s="76"/>
      <c r="L139" s="74"/>
      <c r="M139" s="76"/>
      <c r="N139" s="74"/>
      <c r="O139" s="76"/>
      <c r="P139" s="74"/>
      <c r="Q139" s="76"/>
      <c r="R139" s="74"/>
      <c r="S139" s="76"/>
      <c r="T139" s="74"/>
      <c r="U139" s="76"/>
    </row>
    <row r="140" spans="3:21" x14ac:dyDescent="0.2">
      <c r="H140" s="74"/>
      <c r="I140" s="76"/>
      <c r="J140" s="74"/>
      <c r="K140" s="76"/>
      <c r="L140" s="74"/>
      <c r="M140" s="76"/>
      <c r="N140" s="74"/>
      <c r="O140" s="76"/>
      <c r="P140" s="75"/>
      <c r="Q140" s="76"/>
      <c r="R140" s="75"/>
      <c r="S140" s="76"/>
      <c r="T140" s="74"/>
      <c r="U140" s="76"/>
    </row>
    <row r="141" spans="3:21" x14ac:dyDescent="0.2">
      <c r="H141" s="74"/>
      <c r="I141" s="76"/>
      <c r="J141" s="74"/>
      <c r="K141" s="76"/>
      <c r="L141" s="74"/>
      <c r="M141" s="76"/>
      <c r="N141" s="74"/>
      <c r="O141" s="76"/>
      <c r="P141" s="74"/>
      <c r="Q141" s="76"/>
      <c r="R141" s="74"/>
      <c r="S141" s="76"/>
      <c r="T141" s="74"/>
      <c r="U141" s="76"/>
    </row>
    <row r="142" spans="3:21" x14ac:dyDescent="0.2">
      <c r="H142" s="74"/>
      <c r="I142" s="76"/>
      <c r="J142" s="74"/>
      <c r="K142" s="76"/>
      <c r="L142" s="74"/>
      <c r="M142" s="76"/>
      <c r="N142" s="74"/>
      <c r="O142" s="76"/>
      <c r="P142" s="75"/>
      <c r="Q142" s="76"/>
      <c r="R142" s="74"/>
      <c r="S142" s="76"/>
      <c r="T142" s="74"/>
      <c r="U142" s="76"/>
    </row>
    <row r="143" spans="3:21" x14ac:dyDescent="0.2">
      <c r="H143" s="74"/>
      <c r="I143" s="76"/>
      <c r="J143" s="74"/>
      <c r="K143" s="76"/>
      <c r="L143" s="74"/>
      <c r="M143" s="76"/>
      <c r="N143" s="74"/>
      <c r="O143" s="76"/>
      <c r="P143" s="74"/>
      <c r="Q143" s="76"/>
      <c r="R143" s="74"/>
      <c r="S143" s="76"/>
      <c r="T143" s="74"/>
      <c r="U143" s="76"/>
    </row>
    <row r="144" spans="3:21" x14ac:dyDescent="0.2">
      <c r="H144" s="74"/>
      <c r="I144" s="76"/>
      <c r="J144" s="74"/>
      <c r="K144" s="76"/>
      <c r="L144" s="74"/>
      <c r="M144" s="76"/>
      <c r="N144" s="74"/>
      <c r="O144" s="76"/>
      <c r="P144" s="74"/>
      <c r="Q144" s="76"/>
      <c r="R144" s="74"/>
      <c r="S144" s="76"/>
      <c r="T144" s="74"/>
      <c r="U144" s="76"/>
    </row>
    <row r="145" spans="8:21" x14ac:dyDescent="0.2">
      <c r="H145" s="74"/>
      <c r="I145" s="76"/>
      <c r="J145" s="74"/>
      <c r="K145" s="76"/>
      <c r="L145" s="74"/>
      <c r="M145" s="76"/>
      <c r="N145" s="74"/>
      <c r="O145" s="76"/>
      <c r="P145" s="74"/>
      <c r="Q145" s="76"/>
      <c r="R145" s="74"/>
      <c r="S145" s="76"/>
      <c r="T145" s="74"/>
      <c r="U145" s="76"/>
    </row>
    <row r="146" spans="8:21" x14ac:dyDescent="0.2">
      <c r="H146" s="74"/>
      <c r="I146" s="76"/>
      <c r="J146" s="74"/>
      <c r="K146" s="76"/>
      <c r="L146" s="74"/>
      <c r="M146" s="76"/>
      <c r="N146" s="74"/>
      <c r="O146" s="76"/>
      <c r="P146" s="75"/>
      <c r="Q146" s="76"/>
      <c r="R146" s="75"/>
      <c r="S146" s="76"/>
      <c r="T146" s="74"/>
      <c r="U146" s="76"/>
    </row>
    <row r="147" spans="8:21" x14ac:dyDescent="0.2">
      <c r="H147" s="74"/>
      <c r="I147" s="76"/>
      <c r="J147" s="74"/>
      <c r="K147" s="76"/>
      <c r="L147" s="74"/>
      <c r="M147" s="76"/>
      <c r="N147" s="74"/>
      <c r="O147" s="76"/>
      <c r="P147" s="74"/>
      <c r="Q147" s="76"/>
      <c r="R147" s="74"/>
      <c r="S147" s="76"/>
      <c r="T147" s="74"/>
      <c r="U147" s="76"/>
    </row>
    <row r="148" spans="8:21" x14ac:dyDescent="0.2">
      <c r="H148" s="74"/>
      <c r="I148" s="76"/>
      <c r="J148" s="74"/>
      <c r="K148" s="76"/>
      <c r="L148" s="74"/>
      <c r="M148" s="76"/>
      <c r="N148" s="74"/>
      <c r="O148" s="76"/>
      <c r="P148" s="75"/>
      <c r="Q148" s="76"/>
      <c r="R148" s="75"/>
      <c r="S148" s="76"/>
      <c r="T148" s="74"/>
      <c r="U148" s="76"/>
    </row>
    <row r="149" spans="8:21" x14ac:dyDescent="0.2">
      <c r="H149" s="74"/>
      <c r="I149" s="76"/>
      <c r="J149" s="74"/>
      <c r="K149" s="76"/>
      <c r="L149" s="74"/>
      <c r="M149" s="76"/>
      <c r="N149" s="74"/>
      <c r="O149" s="76"/>
      <c r="P149" s="74"/>
      <c r="Q149" s="76"/>
      <c r="R149" s="74"/>
      <c r="S149" s="76"/>
      <c r="T149" s="74"/>
      <c r="U149" s="76"/>
    </row>
    <row r="150" spans="8:21" x14ac:dyDescent="0.2">
      <c r="H150" s="74"/>
      <c r="I150" s="76"/>
      <c r="J150" s="74"/>
      <c r="K150" s="76"/>
      <c r="L150" s="74"/>
      <c r="M150" s="76"/>
      <c r="N150" s="74"/>
      <c r="O150" s="76"/>
      <c r="P150" s="75"/>
      <c r="Q150" s="76"/>
      <c r="R150" s="75"/>
      <c r="S150" s="76"/>
      <c r="T150" s="74"/>
      <c r="U150" s="76"/>
    </row>
    <row r="151" spans="8:21" x14ac:dyDescent="0.2">
      <c r="H151" s="74"/>
      <c r="I151" s="76"/>
      <c r="J151" s="74"/>
      <c r="K151" s="76"/>
      <c r="L151" s="74"/>
      <c r="M151" s="76"/>
      <c r="N151" s="74"/>
      <c r="O151" s="76"/>
      <c r="P151" s="74"/>
      <c r="Q151" s="76"/>
      <c r="R151" s="74"/>
      <c r="S151" s="76"/>
      <c r="T151" s="74"/>
      <c r="U151" s="76"/>
    </row>
    <row r="152" spans="8:21" x14ac:dyDescent="0.2">
      <c r="H152" s="75"/>
      <c r="I152" s="76"/>
      <c r="J152" s="74"/>
      <c r="K152" s="76"/>
      <c r="L152" s="74"/>
      <c r="M152" s="76"/>
      <c r="N152" s="74"/>
      <c r="O152" s="76"/>
      <c r="P152" s="74"/>
      <c r="Q152" s="76"/>
      <c r="R152" s="75"/>
      <c r="S152" s="76"/>
      <c r="T152" s="74"/>
      <c r="U152" s="76"/>
    </row>
    <row r="153" spans="8:21" x14ac:dyDescent="0.2">
      <c r="H153" s="75"/>
      <c r="I153" s="76"/>
      <c r="J153" s="74"/>
      <c r="K153" s="76"/>
      <c r="L153" s="74"/>
      <c r="M153" s="76"/>
      <c r="N153" s="74"/>
      <c r="O153" s="76"/>
      <c r="P153" s="74"/>
      <c r="Q153" s="76"/>
      <c r="R153" s="74"/>
      <c r="S153" s="76"/>
      <c r="T153" s="74"/>
      <c r="U153" s="76"/>
    </row>
    <row r="154" spans="8:21" x14ac:dyDescent="0.2">
      <c r="H154" s="75"/>
      <c r="I154" s="76"/>
      <c r="J154" s="74"/>
      <c r="K154" s="76"/>
      <c r="L154" s="74"/>
      <c r="M154" s="76"/>
      <c r="N154" s="74"/>
      <c r="O154" s="76"/>
      <c r="P154" s="75"/>
      <c r="Q154" s="76"/>
      <c r="R154" s="75"/>
      <c r="S154" s="76"/>
      <c r="T154" s="74"/>
      <c r="U154" s="76"/>
    </row>
    <row r="155" spans="8:21" x14ac:dyDescent="0.2">
      <c r="H155" s="75"/>
      <c r="I155" s="76"/>
      <c r="J155" s="74"/>
      <c r="K155" s="76"/>
      <c r="L155" s="74"/>
      <c r="M155" s="76"/>
      <c r="N155" s="74"/>
      <c r="O155" s="76"/>
      <c r="P155" s="74"/>
      <c r="Q155" s="76"/>
      <c r="R155" s="74"/>
      <c r="S155" s="76"/>
      <c r="T155" s="74"/>
      <c r="U155" s="76"/>
    </row>
    <row r="156" spans="8:21" x14ac:dyDescent="0.2">
      <c r="H156" s="76"/>
      <c r="I156" s="76"/>
      <c r="J156" s="76"/>
      <c r="K156" s="76"/>
      <c r="L156" s="76"/>
      <c r="M156" s="76"/>
      <c r="N156" s="76"/>
      <c r="O156" s="76"/>
      <c r="P156" s="76"/>
      <c r="Q156" s="76"/>
      <c r="R156" s="76"/>
      <c r="S156" s="76"/>
      <c r="T156" s="76"/>
      <c r="U156" s="7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1"/>
  <sheetViews>
    <sheetView workbookViewId="0">
      <pane ySplit="1" topLeftCell="A2" activePane="bottomLeft" state="frozen"/>
      <selection pane="bottomLeft" activeCell="H8" sqref="H8"/>
    </sheetView>
  </sheetViews>
  <sheetFormatPr defaultRowHeight="15" x14ac:dyDescent="0.25"/>
  <cols>
    <col min="1" max="1" width="23.42578125" customWidth="1"/>
    <col min="2" max="2" width="10.140625" customWidth="1"/>
    <col min="3" max="3" width="8.7109375" customWidth="1"/>
    <col min="5" max="5" width="11.28515625" customWidth="1"/>
    <col min="14" max="15" width="9.140625" style="123"/>
  </cols>
  <sheetData>
    <row r="1" spans="1:37" x14ac:dyDescent="0.25">
      <c r="B1" t="s">
        <v>793</v>
      </c>
    </row>
    <row r="2" spans="1:37" ht="15.75" thickBot="1" x14ac:dyDescent="0.3">
      <c r="A2" s="444" t="s">
        <v>792</v>
      </c>
    </row>
    <row r="3" spans="1:37" s="1" customFormat="1" x14ac:dyDescent="0.25">
      <c r="A3" s="90" t="s">
        <v>118</v>
      </c>
      <c r="B3" s="420" t="s">
        <v>106</v>
      </c>
      <c r="C3" s="418"/>
      <c r="D3" s="418"/>
      <c r="E3" s="420" t="s">
        <v>107</v>
      </c>
      <c r="F3" s="418"/>
      <c r="G3" s="419"/>
      <c r="H3" s="420" t="s">
        <v>108</v>
      </c>
      <c r="I3" s="418"/>
      <c r="J3" s="419"/>
      <c r="K3" s="420" t="s">
        <v>109</v>
      </c>
      <c r="L3" s="418"/>
      <c r="M3" s="419"/>
      <c r="N3" s="420" t="s">
        <v>110</v>
      </c>
      <c r="O3" s="418"/>
      <c r="P3" s="419"/>
      <c r="Q3" s="420" t="s">
        <v>111</v>
      </c>
      <c r="R3" s="418"/>
      <c r="S3" s="419"/>
      <c r="T3" s="420" t="s">
        <v>112</v>
      </c>
      <c r="U3" s="418"/>
      <c r="V3" s="419"/>
      <c r="W3" s="420" t="s">
        <v>113</v>
      </c>
      <c r="X3" s="418"/>
      <c r="Y3" s="419"/>
      <c r="Z3" s="420" t="s">
        <v>114</v>
      </c>
      <c r="AA3" s="418"/>
      <c r="AB3" s="419"/>
      <c r="AC3" s="420" t="s">
        <v>115</v>
      </c>
      <c r="AD3" s="418"/>
      <c r="AE3" s="419"/>
      <c r="AF3" s="420" t="s">
        <v>116</v>
      </c>
      <c r="AG3" s="418"/>
      <c r="AH3" s="419"/>
      <c r="AI3" s="418" t="s">
        <v>117</v>
      </c>
      <c r="AJ3" s="418"/>
      <c r="AK3" s="419"/>
    </row>
    <row r="4" spans="1:37" x14ac:dyDescent="0.25">
      <c r="A4" s="124" t="s">
        <v>567</v>
      </c>
      <c r="B4" s="125">
        <v>0.74303399999999997</v>
      </c>
      <c r="C4" s="126">
        <v>0.02</v>
      </c>
      <c r="D4" s="127">
        <v>8</v>
      </c>
      <c r="E4" s="128">
        <v>0.75600000000000001</v>
      </c>
      <c r="F4" s="126">
        <v>0.02</v>
      </c>
      <c r="G4" s="129">
        <v>8</v>
      </c>
      <c r="H4" s="128">
        <v>0.83499999999999996</v>
      </c>
      <c r="I4" s="126">
        <v>0.11</v>
      </c>
      <c r="J4" s="129">
        <v>8</v>
      </c>
      <c r="K4" s="128">
        <v>0.78200000000000003</v>
      </c>
      <c r="L4" s="126">
        <v>0.03</v>
      </c>
      <c r="M4" s="129">
        <v>8</v>
      </c>
      <c r="N4" s="128">
        <v>0.71</v>
      </c>
      <c r="O4" s="126">
        <v>0.03</v>
      </c>
      <c r="P4" s="129">
        <v>8</v>
      </c>
      <c r="Q4" s="128">
        <v>0.65</v>
      </c>
      <c r="R4" s="126">
        <v>0.04</v>
      </c>
      <c r="S4" s="129">
        <v>8</v>
      </c>
      <c r="T4" s="125">
        <v>1.137</v>
      </c>
      <c r="U4" s="126">
        <v>0.11600000000000001</v>
      </c>
      <c r="V4" s="127">
        <v>7</v>
      </c>
      <c r="W4" s="128">
        <v>0.69</v>
      </c>
      <c r="X4" s="126">
        <v>0.03</v>
      </c>
      <c r="Y4" s="129">
        <v>8</v>
      </c>
      <c r="Z4" s="128">
        <v>0.74</v>
      </c>
      <c r="AA4" s="126">
        <v>0.03</v>
      </c>
      <c r="AB4" s="129">
        <v>8</v>
      </c>
      <c r="AC4" s="128">
        <v>0.71199999999999997</v>
      </c>
      <c r="AD4" s="126">
        <v>0.03</v>
      </c>
      <c r="AE4" s="129">
        <v>8</v>
      </c>
      <c r="AF4" s="128">
        <v>0.74</v>
      </c>
      <c r="AG4" s="126">
        <v>0.04</v>
      </c>
      <c r="AH4" s="129">
        <v>8</v>
      </c>
      <c r="AI4" s="130">
        <v>0.65</v>
      </c>
      <c r="AJ4" s="79">
        <v>0.01</v>
      </c>
      <c r="AK4" s="129">
        <v>8</v>
      </c>
    </row>
    <row r="5" spans="1:37" x14ac:dyDescent="0.25">
      <c r="A5" s="124" t="s">
        <v>568</v>
      </c>
      <c r="B5" s="125">
        <v>0.78200000000000003</v>
      </c>
      <c r="C5" s="126">
        <v>0.02</v>
      </c>
      <c r="D5" s="127">
        <v>8</v>
      </c>
      <c r="E5" s="128">
        <v>0.79200000000000004</v>
      </c>
      <c r="F5" s="126">
        <v>0.02</v>
      </c>
      <c r="G5" s="129">
        <v>8</v>
      </c>
      <c r="H5" s="128">
        <v>0.95799999999999996</v>
      </c>
      <c r="I5" s="126">
        <v>0.18</v>
      </c>
      <c r="J5" s="129">
        <v>8</v>
      </c>
      <c r="K5" s="128">
        <v>0.79900000000000004</v>
      </c>
      <c r="L5" s="126">
        <v>0.03</v>
      </c>
      <c r="M5" s="129">
        <v>8</v>
      </c>
      <c r="N5" s="128">
        <v>0.71</v>
      </c>
      <c r="O5" s="126">
        <v>0.03</v>
      </c>
      <c r="P5" s="129">
        <v>8</v>
      </c>
      <c r="Q5" s="128">
        <v>0.72</v>
      </c>
      <c r="R5" s="126">
        <v>0.04</v>
      </c>
      <c r="S5" s="129">
        <v>8</v>
      </c>
      <c r="T5" s="125">
        <v>1.3029999999999999</v>
      </c>
      <c r="U5" s="126">
        <v>0.2</v>
      </c>
      <c r="V5" s="127">
        <v>7</v>
      </c>
      <c r="W5" s="128">
        <v>0.7</v>
      </c>
      <c r="X5" s="126">
        <v>0.02</v>
      </c>
      <c r="Y5" s="129">
        <v>8</v>
      </c>
      <c r="Z5" s="128">
        <v>0.75700000000000001</v>
      </c>
      <c r="AA5" s="126">
        <v>0.02</v>
      </c>
      <c r="AB5" s="129">
        <v>8</v>
      </c>
      <c r="AC5" s="128">
        <v>0.746</v>
      </c>
      <c r="AD5" s="126">
        <v>0.04</v>
      </c>
      <c r="AE5" s="129">
        <v>8</v>
      </c>
      <c r="AF5" s="128">
        <v>0.749</v>
      </c>
      <c r="AG5" s="126">
        <v>0.04</v>
      </c>
      <c r="AH5" s="129">
        <v>8</v>
      </c>
      <c r="AI5" s="125">
        <v>0.68300000000000005</v>
      </c>
      <c r="AJ5" s="126">
        <v>0.03</v>
      </c>
      <c r="AK5" s="129">
        <v>8</v>
      </c>
    </row>
    <row r="6" spans="1:37" x14ac:dyDescent="0.25">
      <c r="A6" s="124" t="s">
        <v>569</v>
      </c>
      <c r="B6" s="125">
        <v>0.89900000000000002</v>
      </c>
      <c r="C6" s="126">
        <v>2.1999999999999999E-2</v>
      </c>
      <c r="D6" s="127">
        <v>8</v>
      </c>
      <c r="E6" s="128">
        <v>0.91900000000000004</v>
      </c>
      <c r="F6" s="126">
        <v>5.7000000000000002E-2</v>
      </c>
      <c r="G6" s="129">
        <v>8</v>
      </c>
      <c r="H6" s="128">
        <v>1.385</v>
      </c>
      <c r="I6" s="126">
        <v>0.38700000000000001</v>
      </c>
      <c r="J6" s="129">
        <v>8</v>
      </c>
      <c r="K6" s="128">
        <v>0.85799999999999998</v>
      </c>
      <c r="L6" s="126">
        <v>4.2999999999999997E-2</v>
      </c>
      <c r="M6" s="129">
        <v>8</v>
      </c>
      <c r="N6" s="128">
        <v>0.75900000000000001</v>
      </c>
      <c r="O6" s="126">
        <v>3.5000000000000003E-2</v>
      </c>
      <c r="P6" s="129">
        <v>8</v>
      </c>
      <c r="Q6" s="128">
        <v>0.71299999999999997</v>
      </c>
      <c r="R6" s="126">
        <v>0.06</v>
      </c>
      <c r="S6" s="129">
        <v>8</v>
      </c>
      <c r="T6" s="125">
        <v>1.52</v>
      </c>
      <c r="U6" s="126">
        <v>0.23300000000000001</v>
      </c>
      <c r="V6" s="127">
        <v>7</v>
      </c>
      <c r="W6" s="128">
        <v>0.80100000000000005</v>
      </c>
      <c r="X6" s="126">
        <v>0.05</v>
      </c>
      <c r="Y6" s="129">
        <v>8</v>
      </c>
      <c r="Z6" s="128">
        <v>0.82599999999999996</v>
      </c>
      <c r="AA6" s="126">
        <v>0.03</v>
      </c>
      <c r="AB6" s="129">
        <v>8</v>
      </c>
      <c r="AC6" s="128">
        <v>0.84</v>
      </c>
      <c r="AD6" s="126">
        <v>5.1999999999999998E-2</v>
      </c>
      <c r="AE6" s="129">
        <v>8</v>
      </c>
      <c r="AF6" s="128">
        <v>0.84199999999999997</v>
      </c>
      <c r="AG6" s="126">
        <v>5.2999999999999999E-2</v>
      </c>
      <c r="AH6" s="129">
        <v>8</v>
      </c>
      <c r="AI6" s="125">
        <v>0.7</v>
      </c>
      <c r="AJ6" s="126">
        <v>0.03</v>
      </c>
      <c r="AK6" s="129">
        <v>8</v>
      </c>
    </row>
    <row r="7" spans="1:37" ht="15.75" thickBot="1" x14ac:dyDescent="0.3">
      <c r="A7" s="131" t="s">
        <v>570</v>
      </c>
      <c r="B7" s="132">
        <v>1.0069999999999999</v>
      </c>
      <c r="C7" s="133">
        <v>2.9000000000000001E-2</v>
      </c>
      <c r="D7" s="134">
        <v>8</v>
      </c>
      <c r="E7" s="135">
        <v>1.0369999999999999</v>
      </c>
      <c r="F7" s="133">
        <v>3.6999999999999998E-2</v>
      </c>
      <c r="G7" s="136">
        <v>8</v>
      </c>
      <c r="H7" s="135">
        <v>1.33</v>
      </c>
      <c r="I7" s="133">
        <v>0.36399999999999999</v>
      </c>
      <c r="J7" s="136">
        <v>7</v>
      </c>
      <c r="K7" s="135">
        <v>0.94799999999999995</v>
      </c>
      <c r="L7" s="133">
        <v>5.6000000000000001E-2</v>
      </c>
      <c r="M7" s="136">
        <v>8</v>
      </c>
      <c r="N7" s="135">
        <v>0.85299999999999998</v>
      </c>
      <c r="O7" s="133">
        <v>4.1000000000000002E-2</v>
      </c>
      <c r="P7" s="136">
        <v>8</v>
      </c>
      <c r="Q7" s="135">
        <v>0.79</v>
      </c>
      <c r="R7" s="133">
        <v>6.9000000000000006E-2</v>
      </c>
      <c r="S7" s="136">
        <v>8</v>
      </c>
      <c r="T7" s="132">
        <v>1.905</v>
      </c>
      <c r="U7" s="133">
        <v>0.33500000000000002</v>
      </c>
      <c r="V7" s="134">
        <v>7</v>
      </c>
      <c r="W7" s="135">
        <v>0.90900000000000003</v>
      </c>
      <c r="X7" s="133">
        <v>5.8000000000000003E-2</v>
      </c>
      <c r="Y7" s="136">
        <v>8</v>
      </c>
      <c r="Z7" s="135">
        <v>0.97</v>
      </c>
      <c r="AA7" s="133">
        <v>5.5E-2</v>
      </c>
      <c r="AB7" s="136">
        <v>8</v>
      </c>
      <c r="AC7" s="135">
        <v>0.93100000000000005</v>
      </c>
      <c r="AD7" s="133">
        <v>7.0000000000000007E-2</v>
      </c>
      <c r="AE7" s="136">
        <v>8</v>
      </c>
      <c r="AF7" s="135">
        <v>0.95499999999999996</v>
      </c>
      <c r="AG7" s="133">
        <v>6.7000000000000004E-2</v>
      </c>
      <c r="AH7" s="136">
        <v>8</v>
      </c>
      <c r="AI7" s="132">
        <v>0.85099999999999998</v>
      </c>
      <c r="AJ7" s="133">
        <v>8.5999999999999993E-2</v>
      </c>
      <c r="AK7" s="136">
        <v>8</v>
      </c>
    </row>
    <row r="10" spans="1:37" ht="15.75" thickBot="1" x14ac:dyDescent="0.3">
      <c r="A10" s="444" t="s">
        <v>121</v>
      </c>
    </row>
    <row r="11" spans="1:37" x14ac:dyDescent="0.25">
      <c r="A11" s="90" t="s">
        <v>119</v>
      </c>
      <c r="B11" s="420" t="s">
        <v>134</v>
      </c>
      <c r="C11" s="418"/>
      <c r="D11" s="419"/>
      <c r="E11" s="420" t="s">
        <v>135</v>
      </c>
      <c r="F11" s="418"/>
      <c r="G11" s="419"/>
      <c r="H11" s="420" t="s">
        <v>136</v>
      </c>
      <c r="I11" s="418"/>
      <c r="J11" s="419"/>
      <c r="K11" s="420" t="s">
        <v>137</v>
      </c>
      <c r="L11" s="418"/>
      <c r="M11" s="419"/>
      <c r="N11" s="420" t="s">
        <v>138</v>
      </c>
      <c r="O11" s="418"/>
      <c r="P11" s="419"/>
      <c r="Q11" s="420" t="s">
        <v>139</v>
      </c>
      <c r="R11" s="418"/>
      <c r="S11" s="419"/>
      <c r="T11" s="420" t="s">
        <v>140</v>
      </c>
      <c r="U11" s="418"/>
      <c r="V11" s="419"/>
      <c r="W11" s="420" t="s">
        <v>141</v>
      </c>
      <c r="X11" s="418"/>
      <c r="Y11" s="419"/>
      <c r="Z11" s="420" t="s">
        <v>142</v>
      </c>
      <c r="AA11" s="418"/>
      <c r="AB11" s="419"/>
      <c r="AC11" s="420" t="s">
        <v>143</v>
      </c>
      <c r="AD11" s="418"/>
      <c r="AE11" s="419"/>
      <c r="AF11" s="420" t="s">
        <v>144</v>
      </c>
      <c r="AG11" s="418"/>
      <c r="AH11" s="419"/>
      <c r="AI11" s="418" t="s">
        <v>145</v>
      </c>
      <c r="AJ11" s="418"/>
      <c r="AK11" s="419"/>
    </row>
    <row r="12" spans="1:37" x14ac:dyDescent="0.25">
      <c r="A12" s="124" t="s">
        <v>567</v>
      </c>
      <c r="B12" s="125">
        <v>0.68400000000000005</v>
      </c>
      <c r="C12" s="126">
        <v>0.05</v>
      </c>
      <c r="D12" s="127">
        <v>8</v>
      </c>
      <c r="E12" s="128">
        <v>0.74199999999999999</v>
      </c>
      <c r="F12" s="126">
        <v>0.04</v>
      </c>
      <c r="G12" s="129">
        <v>8</v>
      </c>
      <c r="H12" s="128">
        <v>0.871</v>
      </c>
      <c r="I12" s="126">
        <v>0.08</v>
      </c>
      <c r="J12" s="129">
        <v>7</v>
      </c>
      <c r="K12" s="128">
        <v>1.016</v>
      </c>
      <c r="L12" s="126">
        <v>0.8</v>
      </c>
      <c r="M12" s="129">
        <v>7</v>
      </c>
      <c r="N12" s="128">
        <v>0.75</v>
      </c>
      <c r="O12" s="126">
        <v>0.04</v>
      </c>
      <c r="P12" s="129">
        <v>8</v>
      </c>
      <c r="Q12" s="128">
        <v>0.8</v>
      </c>
      <c r="R12" s="126">
        <v>0.04</v>
      </c>
      <c r="S12" s="129">
        <v>8</v>
      </c>
      <c r="T12" s="125">
        <v>0.95799999999999996</v>
      </c>
      <c r="U12" s="126">
        <v>0.09</v>
      </c>
      <c r="V12" s="127">
        <v>8</v>
      </c>
      <c r="W12" s="128">
        <v>0.66</v>
      </c>
      <c r="X12" s="126">
        <v>0.02</v>
      </c>
      <c r="Y12" s="129">
        <v>7</v>
      </c>
      <c r="Z12" s="128">
        <v>1.145</v>
      </c>
      <c r="AA12" s="126">
        <v>0.42</v>
      </c>
      <c r="AB12" s="129">
        <v>8</v>
      </c>
      <c r="AC12" s="128">
        <v>0.746</v>
      </c>
      <c r="AD12" s="126">
        <v>0.02</v>
      </c>
      <c r="AE12" s="129">
        <v>8</v>
      </c>
      <c r="AF12" s="128">
        <v>0.76300000000000001</v>
      </c>
      <c r="AG12" s="126">
        <v>0.02</v>
      </c>
      <c r="AH12" s="129">
        <v>8</v>
      </c>
      <c r="AI12" s="125">
        <v>0.84199999999999997</v>
      </c>
      <c r="AJ12" s="79">
        <v>0.08</v>
      </c>
      <c r="AK12" s="129">
        <v>8</v>
      </c>
    </row>
    <row r="13" spans="1:37" x14ac:dyDescent="0.25">
      <c r="A13" s="124" t="s">
        <v>568</v>
      </c>
      <c r="B13" s="125">
        <v>0.74399999999999999</v>
      </c>
      <c r="C13" s="126">
        <v>0.09</v>
      </c>
      <c r="D13" s="127">
        <v>8</v>
      </c>
      <c r="E13" s="128">
        <v>0.76200000000000001</v>
      </c>
      <c r="F13" s="126">
        <v>0.05</v>
      </c>
      <c r="G13" s="129">
        <v>8</v>
      </c>
      <c r="H13" s="128">
        <v>1.25</v>
      </c>
      <c r="I13" s="126">
        <v>0.21</v>
      </c>
      <c r="J13" s="129">
        <v>7</v>
      </c>
      <c r="K13" s="128">
        <v>1.054</v>
      </c>
      <c r="L13" s="126">
        <v>0.38</v>
      </c>
      <c r="M13" s="129">
        <v>7</v>
      </c>
      <c r="N13" s="128">
        <v>0.69</v>
      </c>
      <c r="O13" s="126">
        <v>0.1</v>
      </c>
      <c r="P13" s="129">
        <v>8</v>
      </c>
      <c r="Q13" s="128">
        <v>1.07</v>
      </c>
      <c r="R13" s="126">
        <v>0.13</v>
      </c>
      <c r="S13" s="129">
        <v>8</v>
      </c>
      <c r="T13" s="125">
        <v>0.95299999999999996</v>
      </c>
      <c r="U13" s="126">
        <v>0.08</v>
      </c>
      <c r="V13" s="127">
        <v>8</v>
      </c>
      <c r="W13" s="128">
        <v>0.74</v>
      </c>
      <c r="X13" s="126">
        <v>0.05</v>
      </c>
      <c r="Y13" s="129">
        <v>7</v>
      </c>
      <c r="Z13" s="128">
        <v>1.6</v>
      </c>
      <c r="AA13" s="126">
        <v>0.41</v>
      </c>
      <c r="AB13" s="129">
        <v>8</v>
      </c>
      <c r="AC13" s="128">
        <v>0.82499999999999996</v>
      </c>
      <c r="AD13" s="126">
        <v>0.04</v>
      </c>
      <c r="AE13" s="129">
        <v>8</v>
      </c>
      <c r="AF13" s="128">
        <v>0.74399999999999999</v>
      </c>
      <c r="AG13" s="126">
        <v>0.11</v>
      </c>
      <c r="AH13" s="129">
        <v>8</v>
      </c>
      <c r="AI13" s="125">
        <v>0.88100000000000001</v>
      </c>
      <c r="AJ13" s="126">
        <v>0.06</v>
      </c>
      <c r="AK13" s="129">
        <v>8</v>
      </c>
    </row>
    <row r="14" spans="1:37" x14ac:dyDescent="0.25">
      <c r="A14" s="124" t="s">
        <v>569</v>
      </c>
      <c r="B14" s="125">
        <v>0.90600000000000003</v>
      </c>
      <c r="C14" s="126">
        <v>0.161</v>
      </c>
      <c r="D14" s="127">
        <v>8</v>
      </c>
      <c r="E14" s="128">
        <v>0.82299999999999995</v>
      </c>
      <c r="F14" s="126">
        <v>2.5000000000000001E-2</v>
      </c>
      <c r="G14" s="129">
        <v>6</v>
      </c>
      <c r="H14" s="128">
        <v>1.964</v>
      </c>
      <c r="I14" s="126">
        <v>0.35599999999999998</v>
      </c>
      <c r="J14" s="129">
        <v>6</v>
      </c>
      <c r="K14" s="128">
        <v>1.603</v>
      </c>
      <c r="L14" s="126">
        <v>0.44900000000000001</v>
      </c>
      <c r="M14" s="129">
        <v>7</v>
      </c>
      <c r="N14" s="128">
        <v>0.86499999999999999</v>
      </c>
      <c r="O14" s="126">
        <v>7.1999999999999995E-2</v>
      </c>
      <c r="P14" s="129">
        <v>8</v>
      </c>
      <c r="Q14" s="128">
        <v>1.9930000000000001</v>
      </c>
      <c r="R14" s="126">
        <v>0.44800000000000001</v>
      </c>
      <c r="S14" s="129">
        <v>8</v>
      </c>
      <c r="T14" s="125">
        <v>1.274</v>
      </c>
      <c r="U14" s="126">
        <v>0.16700000000000001</v>
      </c>
      <c r="V14" s="127">
        <v>7</v>
      </c>
      <c r="W14" s="128">
        <v>1.59</v>
      </c>
      <c r="X14" s="126">
        <v>0.41199999999999998</v>
      </c>
      <c r="Y14" s="129">
        <v>7</v>
      </c>
      <c r="Z14" s="128">
        <v>1.4379999999999999</v>
      </c>
      <c r="AA14" s="126">
        <v>0.38700000000000001</v>
      </c>
      <c r="AB14" s="129">
        <v>8</v>
      </c>
      <c r="AC14" s="128">
        <v>1.883</v>
      </c>
      <c r="AD14" s="126">
        <v>0.39600000000000002</v>
      </c>
      <c r="AE14" s="129">
        <v>8</v>
      </c>
      <c r="AF14" s="128">
        <v>1.3819999999999999</v>
      </c>
      <c r="AG14" s="126">
        <v>0.14699999999999999</v>
      </c>
      <c r="AH14" s="129">
        <v>7</v>
      </c>
      <c r="AI14" s="125">
        <v>1.2150000000000001</v>
      </c>
      <c r="AJ14" s="126">
        <v>0.10299999999999999</v>
      </c>
      <c r="AK14" s="129">
        <v>7</v>
      </c>
    </row>
    <row r="15" spans="1:37" ht="15.75" thickBot="1" x14ac:dyDescent="0.3">
      <c r="A15" s="131" t="s">
        <v>570</v>
      </c>
      <c r="B15" s="132">
        <v>0.98799999999999999</v>
      </c>
      <c r="C15" s="133">
        <v>0.151</v>
      </c>
      <c r="D15" s="134">
        <v>8</v>
      </c>
      <c r="E15" s="135">
        <v>0.93700000000000006</v>
      </c>
      <c r="F15" s="133">
        <v>0.10100000000000001</v>
      </c>
      <c r="G15" s="136">
        <v>6</v>
      </c>
      <c r="H15" s="135">
        <v>2.069</v>
      </c>
      <c r="I15" s="133">
        <v>0.44400000000000001</v>
      </c>
      <c r="J15" s="136">
        <v>6</v>
      </c>
      <c r="K15" s="135">
        <v>1.6859999999999999</v>
      </c>
      <c r="L15" s="133">
        <v>0.22900000000000001</v>
      </c>
      <c r="M15" s="136">
        <v>2</v>
      </c>
      <c r="N15" s="135">
        <v>1.571</v>
      </c>
      <c r="O15" s="133">
        <v>0.54200000000000004</v>
      </c>
      <c r="P15" s="136">
        <v>8</v>
      </c>
      <c r="Q15" s="135">
        <v>1.9330000000000001</v>
      </c>
      <c r="R15" s="133">
        <v>0.39200000000000002</v>
      </c>
      <c r="S15" s="136">
        <v>7</v>
      </c>
      <c r="T15" s="132">
        <v>1.5740000000000001</v>
      </c>
      <c r="U15" s="133">
        <v>0.28499999999999998</v>
      </c>
      <c r="V15" s="134">
        <v>6</v>
      </c>
      <c r="W15" s="135">
        <v>1.948</v>
      </c>
      <c r="X15" s="133">
        <v>0.52500000000000002</v>
      </c>
      <c r="Y15" s="136">
        <v>7</v>
      </c>
      <c r="Z15" s="135">
        <v>1.722</v>
      </c>
      <c r="AA15" s="133">
        <v>0.36799999999999999</v>
      </c>
      <c r="AB15" s="136">
        <v>8</v>
      </c>
      <c r="AC15" s="135">
        <v>2.1560000000000001</v>
      </c>
      <c r="AD15" s="133">
        <v>0.41</v>
      </c>
      <c r="AE15" s="136">
        <v>8</v>
      </c>
      <c r="AF15" s="135">
        <v>1.675</v>
      </c>
      <c r="AG15" s="133">
        <v>0.221</v>
      </c>
      <c r="AH15" s="136">
        <v>7</v>
      </c>
      <c r="AI15" s="132">
        <v>2.1019999999999999</v>
      </c>
      <c r="AJ15" s="133">
        <v>0.53</v>
      </c>
      <c r="AK15" s="136">
        <v>8</v>
      </c>
    </row>
    <row r="18" spans="1:37" ht="15.75" thickBot="1" x14ac:dyDescent="0.3">
      <c r="A18" s="444" t="s">
        <v>122</v>
      </c>
    </row>
    <row r="19" spans="1:37" x14ac:dyDescent="0.25">
      <c r="A19" s="90" t="s">
        <v>120</v>
      </c>
      <c r="B19" s="420" t="s">
        <v>106</v>
      </c>
      <c r="C19" s="418"/>
      <c r="D19" s="418"/>
      <c r="E19" s="420" t="s">
        <v>107</v>
      </c>
      <c r="F19" s="418"/>
      <c r="G19" s="419"/>
      <c r="H19" s="420" t="s">
        <v>108</v>
      </c>
      <c r="I19" s="418"/>
      <c r="J19" s="419"/>
      <c r="K19" s="420" t="s">
        <v>109</v>
      </c>
      <c r="L19" s="418"/>
      <c r="M19" s="419"/>
      <c r="N19" s="420" t="s">
        <v>110</v>
      </c>
      <c r="O19" s="418"/>
      <c r="P19" s="419"/>
      <c r="Q19" s="420" t="s">
        <v>111</v>
      </c>
      <c r="R19" s="418"/>
      <c r="S19" s="419"/>
      <c r="T19" s="420" t="s">
        <v>112</v>
      </c>
      <c r="U19" s="418"/>
      <c r="V19" s="419"/>
      <c r="W19" s="420" t="s">
        <v>113</v>
      </c>
      <c r="X19" s="418"/>
      <c r="Y19" s="419"/>
      <c r="Z19" s="420" t="s">
        <v>114</v>
      </c>
      <c r="AA19" s="418"/>
      <c r="AB19" s="419"/>
      <c r="AC19" s="420" t="s">
        <v>115</v>
      </c>
      <c r="AD19" s="418"/>
      <c r="AE19" s="419"/>
      <c r="AF19" s="420" t="s">
        <v>116</v>
      </c>
      <c r="AG19" s="418"/>
      <c r="AH19" s="419"/>
      <c r="AI19" s="418" t="s">
        <v>117</v>
      </c>
      <c r="AJ19" s="418"/>
      <c r="AK19" s="419"/>
    </row>
    <row r="20" spans="1:37" x14ac:dyDescent="0.25">
      <c r="A20" s="124" t="s">
        <v>567</v>
      </c>
      <c r="B20" s="125">
        <v>20.99858</v>
      </c>
      <c r="C20" s="126">
        <v>0.6</v>
      </c>
      <c r="D20" s="127">
        <v>8</v>
      </c>
      <c r="E20" s="128">
        <v>22.88</v>
      </c>
      <c r="F20" s="126">
        <v>0.79</v>
      </c>
      <c r="G20" s="129">
        <v>8</v>
      </c>
      <c r="H20" s="128">
        <v>22.9</v>
      </c>
      <c r="I20" s="126">
        <v>1.08</v>
      </c>
      <c r="J20" s="129">
        <v>8</v>
      </c>
      <c r="K20" s="128">
        <v>20.97</v>
      </c>
      <c r="L20" s="126">
        <v>0.28000000000000003</v>
      </c>
      <c r="M20" s="129">
        <v>8</v>
      </c>
      <c r="N20" s="128">
        <v>20.99</v>
      </c>
      <c r="O20" s="126">
        <v>0.71</v>
      </c>
      <c r="P20" s="129">
        <v>8</v>
      </c>
      <c r="Q20" s="128">
        <v>21.22</v>
      </c>
      <c r="R20" s="126">
        <v>0.42</v>
      </c>
      <c r="S20" s="129">
        <v>8</v>
      </c>
      <c r="T20" s="125">
        <v>35.54</v>
      </c>
      <c r="U20" s="126">
        <v>5.94</v>
      </c>
      <c r="V20" s="127">
        <v>7</v>
      </c>
      <c r="W20" s="128">
        <v>19.89</v>
      </c>
      <c r="X20" s="126">
        <v>0.32</v>
      </c>
      <c r="Y20" s="129">
        <v>8</v>
      </c>
      <c r="Z20" s="128">
        <v>22.51</v>
      </c>
      <c r="AA20" s="126">
        <v>2.23</v>
      </c>
      <c r="AB20" s="129">
        <v>8</v>
      </c>
      <c r="AC20" s="128">
        <v>19.829999999999998</v>
      </c>
      <c r="AD20" s="126">
        <v>0.83</v>
      </c>
      <c r="AE20" s="129">
        <v>8</v>
      </c>
      <c r="AF20" s="128">
        <v>20.37</v>
      </c>
      <c r="AG20" s="126">
        <v>0.56000000000000005</v>
      </c>
      <c r="AH20" s="129">
        <v>8</v>
      </c>
      <c r="AI20" s="125">
        <v>20.99</v>
      </c>
      <c r="AJ20" s="79">
        <v>0.46</v>
      </c>
      <c r="AK20" s="129">
        <v>8</v>
      </c>
    </row>
    <row r="21" spans="1:37" x14ac:dyDescent="0.25">
      <c r="A21" s="124" t="s">
        <v>568</v>
      </c>
      <c r="B21" s="125">
        <v>21.021319999999999</v>
      </c>
      <c r="C21" s="126">
        <v>0.51700000000000002</v>
      </c>
      <c r="D21" s="127">
        <v>8</v>
      </c>
      <c r="E21" s="128">
        <v>22.971</v>
      </c>
      <c r="F21" s="126">
        <v>0.73699999999999999</v>
      </c>
      <c r="G21" s="129">
        <v>8</v>
      </c>
      <c r="H21" s="128">
        <v>25.084</v>
      </c>
      <c r="I21" s="126">
        <v>2.7890000000000001</v>
      </c>
      <c r="J21" s="129">
        <v>8</v>
      </c>
      <c r="K21" s="128">
        <v>20.867999999999999</v>
      </c>
      <c r="L21" s="126">
        <v>0.24</v>
      </c>
      <c r="M21" s="129">
        <v>8</v>
      </c>
      <c r="N21" s="128">
        <v>21.074999999999999</v>
      </c>
      <c r="O21" s="126">
        <v>0.77500000000000002</v>
      </c>
      <c r="P21" s="129">
        <v>8</v>
      </c>
      <c r="Q21" s="128">
        <v>21.501000000000001</v>
      </c>
      <c r="R21" s="126">
        <v>0.48299999999999998</v>
      </c>
      <c r="S21" s="129">
        <v>8</v>
      </c>
      <c r="T21" s="125">
        <v>35.908000000000001</v>
      </c>
      <c r="U21" s="126">
        <v>6.4580000000000002</v>
      </c>
      <c r="V21" s="127">
        <v>7</v>
      </c>
      <c r="W21" s="128">
        <v>19.443000000000001</v>
      </c>
      <c r="X21" s="126">
        <v>0.4</v>
      </c>
      <c r="Y21" s="129">
        <v>8</v>
      </c>
      <c r="Z21" s="128">
        <v>22.446999999999999</v>
      </c>
      <c r="AA21" s="126">
        <v>1.9990000000000001</v>
      </c>
      <c r="AB21" s="129">
        <v>8</v>
      </c>
      <c r="AC21" s="128">
        <v>20.050999999999998</v>
      </c>
      <c r="AD21" s="126">
        <v>0.92800000000000005</v>
      </c>
      <c r="AE21" s="129">
        <v>8</v>
      </c>
      <c r="AF21" s="128">
        <v>20.568999999999999</v>
      </c>
      <c r="AG21" s="126">
        <v>0.68300000000000005</v>
      </c>
      <c r="AH21" s="129">
        <v>8</v>
      </c>
      <c r="AI21" s="125">
        <v>20.684999999999999</v>
      </c>
      <c r="AJ21" s="126">
        <v>0.54600000000000004</v>
      </c>
      <c r="AK21" s="129">
        <v>8</v>
      </c>
    </row>
    <row r="22" spans="1:37" x14ac:dyDescent="0.25">
      <c r="A22" s="124" t="s">
        <v>569</v>
      </c>
      <c r="B22" s="125">
        <v>22.17069</v>
      </c>
      <c r="C22" s="126">
        <v>0.61799999999999999</v>
      </c>
      <c r="D22" s="127">
        <v>8</v>
      </c>
      <c r="E22" s="128">
        <v>24.469000000000001</v>
      </c>
      <c r="F22" s="126">
        <v>0.996</v>
      </c>
      <c r="G22" s="129">
        <v>8</v>
      </c>
      <c r="H22" s="128">
        <v>31.654</v>
      </c>
      <c r="I22" s="126">
        <v>8.4809999999999999</v>
      </c>
      <c r="J22" s="129">
        <v>8</v>
      </c>
      <c r="K22" s="128">
        <v>21.802</v>
      </c>
      <c r="L22" s="126">
        <v>0.438</v>
      </c>
      <c r="M22" s="129">
        <v>8</v>
      </c>
      <c r="N22" s="128">
        <v>21.571000000000002</v>
      </c>
      <c r="O22" s="126">
        <v>0.84199999999999997</v>
      </c>
      <c r="P22" s="129">
        <v>8</v>
      </c>
      <c r="Q22" s="128">
        <v>22.010999999999999</v>
      </c>
      <c r="R22" s="126">
        <v>0.622</v>
      </c>
      <c r="S22" s="129">
        <v>8</v>
      </c>
      <c r="T22" s="125">
        <v>38.131</v>
      </c>
      <c r="U22" s="126">
        <v>6.2830000000000004</v>
      </c>
      <c r="V22" s="127">
        <v>7</v>
      </c>
      <c r="W22" s="128">
        <v>20.629000000000001</v>
      </c>
      <c r="X22" s="126">
        <v>0.71199999999999997</v>
      </c>
      <c r="Y22" s="129">
        <v>8</v>
      </c>
      <c r="Z22" s="128">
        <v>22.895</v>
      </c>
      <c r="AA22" s="126">
        <v>1.7769999999999999</v>
      </c>
      <c r="AB22" s="129">
        <v>8</v>
      </c>
      <c r="AC22" s="128">
        <v>20.908999999999999</v>
      </c>
      <c r="AD22" s="126">
        <v>1.0980000000000001</v>
      </c>
      <c r="AE22" s="129">
        <v>8</v>
      </c>
      <c r="AF22" s="128">
        <v>22.305</v>
      </c>
      <c r="AG22" s="126">
        <v>0.98199999999999998</v>
      </c>
      <c r="AH22" s="129">
        <v>8</v>
      </c>
      <c r="AI22" s="125">
        <v>21.236000000000001</v>
      </c>
      <c r="AJ22" s="126">
        <v>0.51300000000000001</v>
      </c>
      <c r="AK22" s="129">
        <v>8</v>
      </c>
    </row>
    <row r="23" spans="1:37" ht="15.75" thickBot="1" x14ac:dyDescent="0.3">
      <c r="A23" s="131" t="s">
        <v>570</v>
      </c>
      <c r="B23" s="132">
        <v>23.027180000000001</v>
      </c>
      <c r="C23" s="133">
        <v>0.98299999999999998</v>
      </c>
      <c r="D23" s="134">
        <v>8</v>
      </c>
      <c r="E23" s="135">
        <v>24.449000000000002</v>
      </c>
      <c r="F23" s="133">
        <v>0.751</v>
      </c>
      <c r="G23" s="136">
        <v>8</v>
      </c>
      <c r="H23" s="135">
        <v>22.873000000000001</v>
      </c>
      <c r="I23" s="133">
        <v>0.70699999999999996</v>
      </c>
      <c r="J23" s="136">
        <v>7</v>
      </c>
      <c r="K23" s="135">
        <v>21.913</v>
      </c>
      <c r="L23" s="133">
        <v>0.29199999999999998</v>
      </c>
      <c r="M23" s="136">
        <v>8</v>
      </c>
      <c r="N23" s="135">
        <v>22.190999999999999</v>
      </c>
      <c r="O23" s="133">
        <v>0.86799999999999999</v>
      </c>
      <c r="P23" s="136">
        <v>8</v>
      </c>
      <c r="Q23" s="135">
        <v>22.492999999999999</v>
      </c>
      <c r="R23" s="133">
        <v>0.58399999999999996</v>
      </c>
      <c r="S23" s="136">
        <v>8</v>
      </c>
      <c r="T23" s="132">
        <v>40.415999999999997</v>
      </c>
      <c r="U23" s="133">
        <v>6.6820000000000004</v>
      </c>
      <c r="V23" s="134">
        <v>7</v>
      </c>
      <c r="W23" s="135">
        <v>21.042999999999999</v>
      </c>
      <c r="X23" s="133">
        <v>0.65400000000000003</v>
      </c>
      <c r="Y23" s="136">
        <v>8</v>
      </c>
      <c r="Z23" s="135">
        <v>23.638000000000002</v>
      </c>
      <c r="AA23" s="133">
        <v>1.7230000000000001</v>
      </c>
      <c r="AB23" s="136">
        <v>8</v>
      </c>
      <c r="AC23" s="135">
        <v>21.434000000000001</v>
      </c>
      <c r="AD23" s="133">
        <v>1.27</v>
      </c>
      <c r="AE23" s="136">
        <v>8</v>
      </c>
      <c r="AF23" s="135">
        <v>23.065999999999999</v>
      </c>
      <c r="AG23" s="133">
        <v>1.038</v>
      </c>
      <c r="AH23" s="136">
        <v>8</v>
      </c>
      <c r="AI23" s="132">
        <v>23.268000000000001</v>
      </c>
      <c r="AJ23" s="133">
        <v>1.591</v>
      </c>
      <c r="AK23" s="136">
        <v>8</v>
      </c>
    </row>
    <row r="26" spans="1:37" ht="15.75" thickBot="1" x14ac:dyDescent="0.3">
      <c r="A26" s="444" t="s">
        <v>123</v>
      </c>
    </row>
    <row r="27" spans="1:37" x14ac:dyDescent="0.25">
      <c r="A27" s="90" t="s">
        <v>146</v>
      </c>
      <c r="B27" s="420" t="s">
        <v>134</v>
      </c>
      <c r="C27" s="418"/>
      <c r="D27" s="419"/>
      <c r="E27" s="420" t="s">
        <v>135</v>
      </c>
      <c r="F27" s="418"/>
      <c r="G27" s="419"/>
      <c r="H27" s="420" t="s">
        <v>136</v>
      </c>
      <c r="I27" s="418"/>
      <c r="J27" s="419"/>
      <c r="K27" s="420" t="s">
        <v>137</v>
      </c>
      <c r="L27" s="418"/>
      <c r="M27" s="419"/>
      <c r="N27" s="420" t="s">
        <v>138</v>
      </c>
      <c r="O27" s="418"/>
      <c r="P27" s="419"/>
      <c r="Q27" s="420" t="s">
        <v>139</v>
      </c>
      <c r="R27" s="418"/>
      <c r="S27" s="419"/>
      <c r="T27" s="420" t="s">
        <v>140</v>
      </c>
      <c r="U27" s="418"/>
      <c r="V27" s="419"/>
      <c r="W27" s="420" t="s">
        <v>141</v>
      </c>
      <c r="X27" s="418"/>
      <c r="Y27" s="419"/>
      <c r="Z27" s="420" t="s">
        <v>142</v>
      </c>
      <c r="AA27" s="418"/>
      <c r="AB27" s="419"/>
      <c r="AC27" s="420" t="s">
        <v>143</v>
      </c>
      <c r="AD27" s="418"/>
      <c r="AE27" s="419"/>
      <c r="AF27" s="420" t="s">
        <v>144</v>
      </c>
      <c r="AG27" s="418"/>
      <c r="AH27" s="419"/>
      <c r="AI27" s="418" t="s">
        <v>145</v>
      </c>
      <c r="AJ27" s="418"/>
      <c r="AK27" s="419"/>
    </row>
    <row r="28" spans="1:37" x14ac:dyDescent="0.25">
      <c r="A28" s="124" t="s">
        <v>567</v>
      </c>
      <c r="B28" s="125">
        <v>20.598310000000001</v>
      </c>
      <c r="C28" s="126">
        <v>1.17</v>
      </c>
      <c r="D28" s="127">
        <v>8</v>
      </c>
      <c r="E28" s="128">
        <v>21.29</v>
      </c>
      <c r="F28" s="126">
        <v>0.96</v>
      </c>
      <c r="G28" s="129">
        <v>8</v>
      </c>
      <c r="H28" s="128">
        <v>26.58</v>
      </c>
      <c r="I28" s="126">
        <v>2.5299999999999998</v>
      </c>
      <c r="J28" s="129">
        <v>6</v>
      </c>
      <c r="K28" s="128">
        <v>26.38</v>
      </c>
      <c r="L28" s="126">
        <v>3.13</v>
      </c>
      <c r="M28" s="129">
        <v>7</v>
      </c>
      <c r="N28" s="128">
        <v>22.92</v>
      </c>
      <c r="O28" s="126">
        <v>1.22</v>
      </c>
      <c r="P28" s="129">
        <v>8</v>
      </c>
      <c r="Q28" s="128">
        <v>24.46</v>
      </c>
      <c r="R28" s="126">
        <v>1.27</v>
      </c>
      <c r="S28" s="129">
        <v>8</v>
      </c>
      <c r="T28" s="125">
        <v>29.2</v>
      </c>
      <c r="U28" s="126">
        <v>3.17</v>
      </c>
      <c r="V28" s="127">
        <v>7</v>
      </c>
      <c r="W28" s="128">
        <v>18.98</v>
      </c>
      <c r="X28" s="126">
        <v>0.33</v>
      </c>
      <c r="Y28" s="129">
        <v>7</v>
      </c>
      <c r="Z28" s="128">
        <v>20.53</v>
      </c>
      <c r="AA28" s="126">
        <v>0.55000000000000004</v>
      </c>
      <c r="AB28" s="129">
        <v>8</v>
      </c>
      <c r="AC28" s="128">
        <v>20.18</v>
      </c>
      <c r="AD28" s="126">
        <v>0.47</v>
      </c>
      <c r="AE28" s="129">
        <v>8</v>
      </c>
      <c r="AF28" s="128">
        <v>21.19</v>
      </c>
      <c r="AG28" s="126">
        <v>0.97</v>
      </c>
      <c r="AH28" s="129">
        <v>8</v>
      </c>
      <c r="AI28" s="125">
        <v>24.34</v>
      </c>
      <c r="AJ28" s="79">
        <v>1.57</v>
      </c>
      <c r="AK28" s="129">
        <v>8</v>
      </c>
    </row>
    <row r="29" spans="1:37" x14ac:dyDescent="0.25">
      <c r="A29" s="124" t="s">
        <v>568</v>
      </c>
      <c r="B29" s="125">
        <v>22.495609999999999</v>
      </c>
      <c r="C29" s="126">
        <v>2.2530000000000001</v>
      </c>
      <c r="D29" s="127">
        <v>8</v>
      </c>
      <c r="E29" s="128">
        <v>21.512</v>
      </c>
      <c r="F29" s="126">
        <v>1.3120000000000001</v>
      </c>
      <c r="G29" s="129">
        <v>7</v>
      </c>
      <c r="H29" s="128">
        <v>32.286000000000001</v>
      </c>
      <c r="I29" s="126">
        <v>4.8070000000000004</v>
      </c>
      <c r="J29" s="129">
        <v>6</v>
      </c>
      <c r="K29" s="128">
        <v>35.045999999999999</v>
      </c>
      <c r="L29" s="126">
        <v>10.778</v>
      </c>
      <c r="M29" s="129">
        <v>7</v>
      </c>
      <c r="N29" s="128">
        <v>23.675999999999998</v>
      </c>
      <c r="O29" s="126">
        <v>2.06</v>
      </c>
      <c r="P29" s="129">
        <v>8</v>
      </c>
      <c r="Q29" s="128">
        <v>32.125</v>
      </c>
      <c r="R29" s="126">
        <v>4.0030000000000001</v>
      </c>
      <c r="S29" s="129">
        <v>8</v>
      </c>
      <c r="T29" s="125">
        <v>30.402000000000001</v>
      </c>
      <c r="U29" s="126">
        <v>3.403</v>
      </c>
      <c r="V29" s="127">
        <v>7</v>
      </c>
      <c r="W29" s="128">
        <v>23.225999999999999</v>
      </c>
      <c r="X29" s="126">
        <v>1.62</v>
      </c>
      <c r="Y29" s="129">
        <v>7</v>
      </c>
      <c r="Z29" s="128">
        <v>21.131</v>
      </c>
      <c r="AA29" s="126">
        <v>0.57899999999999996</v>
      </c>
      <c r="AB29" s="129">
        <v>8</v>
      </c>
      <c r="AC29" s="128">
        <v>22.213000000000001</v>
      </c>
      <c r="AD29" s="126">
        <v>0.623</v>
      </c>
      <c r="AE29" s="129">
        <v>8</v>
      </c>
      <c r="AF29" s="128">
        <v>22.696999999999999</v>
      </c>
      <c r="AG29" s="126">
        <v>0.73699999999999999</v>
      </c>
      <c r="AH29" s="129">
        <v>7</v>
      </c>
      <c r="AI29" s="125">
        <v>26.437999999999999</v>
      </c>
      <c r="AJ29" s="126">
        <v>1.8180000000000001</v>
      </c>
      <c r="AK29" s="129">
        <v>8</v>
      </c>
    </row>
    <row r="30" spans="1:37" x14ac:dyDescent="0.25">
      <c r="A30" s="124" t="s">
        <v>569</v>
      </c>
      <c r="B30" s="125">
        <v>26.583570000000002</v>
      </c>
      <c r="C30" s="126">
        <v>4.056</v>
      </c>
      <c r="D30" s="127">
        <v>8</v>
      </c>
      <c r="E30" s="128">
        <v>23.120999999999999</v>
      </c>
      <c r="F30" s="126">
        <v>0.95</v>
      </c>
      <c r="G30" s="129">
        <v>6</v>
      </c>
      <c r="H30" s="128">
        <v>54.14</v>
      </c>
      <c r="I30" s="126">
        <v>11.134</v>
      </c>
      <c r="J30" s="129">
        <v>6</v>
      </c>
      <c r="K30" s="128">
        <v>40.597000000000001</v>
      </c>
      <c r="L30" s="126">
        <v>11.294</v>
      </c>
      <c r="M30" s="129">
        <v>7</v>
      </c>
      <c r="N30" s="128">
        <v>25.111000000000001</v>
      </c>
      <c r="O30" s="126">
        <v>1.5820000000000001</v>
      </c>
      <c r="P30" s="129">
        <v>8</v>
      </c>
      <c r="Q30" s="128">
        <v>60.973999999999997</v>
      </c>
      <c r="R30" s="126">
        <v>12.87</v>
      </c>
      <c r="S30" s="129">
        <v>8</v>
      </c>
      <c r="T30" s="125">
        <v>39.481999999999999</v>
      </c>
      <c r="U30" s="126">
        <v>4.0739999999999998</v>
      </c>
      <c r="V30" s="127">
        <v>7</v>
      </c>
      <c r="W30" s="128">
        <v>30.241</v>
      </c>
      <c r="X30" s="126">
        <v>5.7389999999999999</v>
      </c>
      <c r="Y30" s="129">
        <v>7</v>
      </c>
      <c r="Z30" s="128">
        <v>28.408000000000001</v>
      </c>
      <c r="AA30" s="126">
        <v>4.8719999999999999</v>
      </c>
      <c r="AB30" s="129">
        <v>8</v>
      </c>
      <c r="AC30" s="128">
        <v>42.875</v>
      </c>
      <c r="AD30" s="126">
        <v>7.8630000000000004</v>
      </c>
      <c r="AE30" s="129">
        <v>8</v>
      </c>
      <c r="AF30" s="128">
        <v>32.268000000000001</v>
      </c>
      <c r="AG30" s="126">
        <v>4.46</v>
      </c>
      <c r="AH30" s="129">
        <v>7</v>
      </c>
      <c r="AI30" s="125">
        <v>33.677999999999997</v>
      </c>
      <c r="AJ30" s="126">
        <v>2.7490000000000001</v>
      </c>
      <c r="AK30" s="129">
        <v>7</v>
      </c>
    </row>
    <row r="31" spans="1:37" ht="15.75" thickBot="1" x14ac:dyDescent="0.3">
      <c r="A31" s="131" t="s">
        <v>570</v>
      </c>
      <c r="B31" s="132">
        <v>28.691680000000002</v>
      </c>
      <c r="C31" s="133">
        <v>3.72</v>
      </c>
      <c r="D31" s="134">
        <v>8</v>
      </c>
      <c r="E31" s="135">
        <v>24.433</v>
      </c>
      <c r="F31" s="133">
        <v>1.526</v>
      </c>
      <c r="G31" s="136">
        <v>6</v>
      </c>
      <c r="H31" s="135">
        <v>50.183</v>
      </c>
      <c r="I31" s="133">
        <v>9.9049999999999994</v>
      </c>
      <c r="J31" s="136">
        <v>6</v>
      </c>
      <c r="K31" s="135">
        <v>49.534999999999997</v>
      </c>
      <c r="L31" s="133">
        <v>4.7160000000000002</v>
      </c>
      <c r="M31" s="136">
        <v>2</v>
      </c>
      <c r="N31" s="135">
        <v>45.665999999999997</v>
      </c>
      <c r="O31" s="133">
        <v>16.204000000000001</v>
      </c>
      <c r="P31" s="136">
        <v>8</v>
      </c>
      <c r="Q31" s="135">
        <v>57.609000000000002</v>
      </c>
      <c r="R31" s="133">
        <v>11.023</v>
      </c>
      <c r="S31" s="136">
        <v>7</v>
      </c>
      <c r="T31" s="132">
        <v>48.496000000000002</v>
      </c>
      <c r="U31" s="133">
        <v>5.4089999999999998</v>
      </c>
      <c r="V31" s="134">
        <v>6</v>
      </c>
      <c r="W31" s="135">
        <v>40.162999999999997</v>
      </c>
      <c r="X31" s="133">
        <v>10.316000000000001</v>
      </c>
      <c r="Y31" s="136">
        <v>7</v>
      </c>
      <c r="Z31" s="135">
        <v>34.889000000000003</v>
      </c>
      <c r="AA31" s="133">
        <v>6.4619999999999997</v>
      </c>
      <c r="AB31" s="136">
        <v>8</v>
      </c>
      <c r="AC31" s="135">
        <v>55.823999999999998</v>
      </c>
      <c r="AD31" s="133">
        <v>11.286</v>
      </c>
      <c r="AE31" s="136">
        <v>8</v>
      </c>
      <c r="AF31" s="135">
        <v>37.618000000000002</v>
      </c>
      <c r="AG31" s="133">
        <v>5.15</v>
      </c>
      <c r="AH31" s="136">
        <v>7</v>
      </c>
      <c r="AI31" s="132">
        <v>39.845999999999997</v>
      </c>
      <c r="AJ31" s="133">
        <v>4.9320000000000004</v>
      </c>
      <c r="AK31" s="136">
        <v>7</v>
      </c>
    </row>
  </sheetData>
  <mergeCells count="48">
    <mergeCell ref="AI27:AK27"/>
    <mergeCell ref="B27:D27"/>
    <mergeCell ref="E27:G27"/>
    <mergeCell ref="H27:J27"/>
    <mergeCell ref="K27:M27"/>
    <mergeCell ref="N27:P27"/>
    <mergeCell ref="Q27:S27"/>
    <mergeCell ref="T27:V27"/>
    <mergeCell ref="W27:Y27"/>
    <mergeCell ref="Z27:AB27"/>
    <mergeCell ref="AC27:AE27"/>
    <mergeCell ref="AF27:AH27"/>
    <mergeCell ref="AI19:AK19"/>
    <mergeCell ref="B19:D19"/>
    <mergeCell ref="E19:G19"/>
    <mergeCell ref="H19:J19"/>
    <mergeCell ref="K19:M19"/>
    <mergeCell ref="N19:P19"/>
    <mergeCell ref="Q19:S19"/>
    <mergeCell ref="T19:V19"/>
    <mergeCell ref="W19:Y19"/>
    <mergeCell ref="Z19:AB19"/>
    <mergeCell ref="AC19:AE19"/>
    <mergeCell ref="AF19:AH19"/>
    <mergeCell ref="AI11:AK11"/>
    <mergeCell ref="B11:D11"/>
    <mergeCell ref="E11:G11"/>
    <mergeCell ref="H11:J11"/>
    <mergeCell ref="K11:M11"/>
    <mergeCell ref="N11:P11"/>
    <mergeCell ref="Q11:S11"/>
    <mergeCell ref="T11:V11"/>
    <mergeCell ref="W11:Y11"/>
    <mergeCell ref="Z11:AB11"/>
    <mergeCell ref="AC11:AE11"/>
    <mergeCell ref="AF11:AH11"/>
    <mergeCell ref="AI3:AK3"/>
    <mergeCell ref="B3:D3"/>
    <mergeCell ref="E3:G3"/>
    <mergeCell ref="H3:J3"/>
    <mergeCell ref="K3:M3"/>
    <mergeCell ref="N3:P3"/>
    <mergeCell ref="Q3:S3"/>
    <mergeCell ref="T3:V3"/>
    <mergeCell ref="W3:Y3"/>
    <mergeCell ref="Z3:AB3"/>
    <mergeCell ref="AC3:AE3"/>
    <mergeCell ref="AF3:AH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ySplit="1" topLeftCell="A2" activePane="bottomLeft" state="frozen"/>
      <selection pane="bottomLeft"/>
    </sheetView>
  </sheetViews>
  <sheetFormatPr defaultRowHeight="15" x14ac:dyDescent="0.25"/>
  <cols>
    <col min="1" max="1" width="12.5703125" customWidth="1"/>
  </cols>
  <sheetData>
    <row r="1" spans="1:17" x14ac:dyDescent="0.25">
      <c r="A1" s="444" t="s">
        <v>796</v>
      </c>
      <c r="B1" s="444"/>
    </row>
    <row r="2" spans="1:17" ht="15.75" thickBot="1" x14ac:dyDescent="0.3">
      <c r="A2" s="445" t="s">
        <v>124</v>
      </c>
      <c r="B2" s="444" t="s">
        <v>571</v>
      </c>
    </row>
    <row r="3" spans="1:17" ht="15.75" thickBot="1" x14ac:dyDescent="0.3">
      <c r="A3" s="100" t="s">
        <v>103</v>
      </c>
      <c r="B3" s="421" t="s">
        <v>86</v>
      </c>
      <c r="C3" s="422"/>
      <c r="D3" s="422"/>
      <c r="E3" s="422"/>
      <c r="F3" s="422"/>
      <c r="G3" s="422"/>
      <c r="H3" s="422"/>
      <c r="I3" s="423"/>
      <c r="J3" s="424" t="s">
        <v>87</v>
      </c>
      <c r="K3" s="422"/>
      <c r="L3" s="422"/>
      <c r="M3" s="422"/>
      <c r="N3" s="422"/>
      <c r="O3" s="422"/>
      <c r="P3" s="422"/>
      <c r="Q3" s="423"/>
    </row>
    <row r="4" spans="1:17" x14ac:dyDescent="0.25">
      <c r="A4" s="98" t="s">
        <v>88</v>
      </c>
      <c r="B4" s="113">
        <v>22.5</v>
      </c>
      <c r="C4" s="114">
        <v>5.42</v>
      </c>
      <c r="D4" s="114">
        <v>8.16</v>
      </c>
      <c r="E4" s="114">
        <v>7.51</v>
      </c>
      <c r="F4" s="114">
        <v>14.6</v>
      </c>
      <c r="G4" s="114">
        <v>8.9600000000000009</v>
      </c>
      <c r="H4" s="114">
        <v>12.21</v>
      </c>
      <c r="I4" s="115">
        <v>11.8</v>
      </c>
      <c r="J4" s="113">
        <v>24.17</v>
      </c>
      <c r="K4" s="114">
        <v>18.420000000000002</v>
      </c>
      <c r="L4" s="114">
        <v>17.66</v>
      </c>
      <c r="M4" s="114">
        <v>15.01</v>
      </c>
      <c r="N4" s="114">
        <v>16.440000000000001</v>
      </c>
      <c r="O4" s="114">
        <v>22.22</v>
      </c>
      <c r="P4" s="114">
        <v>16.34</v>
      </c>
      <c r="Q4" s="115">
        <v>13.6</v>
      </c>
    </row>
    <row r="5" spans="1:17" x14ac:dyDescent="0.25">
      <c r="A5" s="88" t="s">
        <v>89</v>
      </c>
      <c r="B5" s="105">
        <v>8.2100000000000009</v>
      </c>
      <c r="C5" s="106">
        <v>10.38</v>
      </c>
      <c r="D5" s="106">
        <v>8.7100000000000009</v>
      </c>
      <c r="E5" s="106">
        <v>6.8</v>
      </c>
      <c r="F5" s="106">
        <v>2.5099999999999998</v>
      </c>
      <c r="G5" s="106">
        <v>5.84</v>
      </c>
      <c r="H5" s="106">
        <v>4.4400000000000004</v>
      </c>
      <c r="I5" s="107">
        <v>9.2100000000000009</v>
      </c>
      <c r="J5" s="105">
        <v>4.24</v>
      </c>
      <c r="K5" s="106">
        <v>12.48</v>
      </c>
      <c r="L5" s="106">
        <v>9</v>
      </c>
      <c r="M5" s="106">
        <v>13.41</v>
      </c>
      <c r="N5" s="106">
        <v>16.95</v>
      </c>
      <c r="O5" s="106">
        <v>14.2</v>
      </c>
      <c r="P5" s="106">
        <v>26.42</v>
      </c>
      <c r="Q5" s="119"/>
    </row>
    <row r="6" spans="1:17" x14ac:dyDescent="0.25">
      <c r="A6" s="88" t="s">
        <v>90</v>
      </c>
      <c r="B6" s="105">
        <v>15.93</v>
      </c>
      <c r="C6" s="106">
        <v>24.66</v>
      </c>
      <c r="D6" s="106">
        <v>10.73</v>
      </c>
      <c r="E6" s="106">
        <v>9.75</v>
      </c>
      <c r="F6" s="106">
        <v>14.78</v>
      </c>
      <c r="G6" s="106">
        <v>8.7100000000000009</v>
      </c>
      <c r="H6" s="106">
        <v>9.81</v>
      </c>
      <c r="I6" s="107">
        <v>11.44</v>
      </c>
      <c r="J6" s="105">
        <v>10.7</v>
      </c>
      <c r="K6" s="106">
        <v>6.76</v>
      </c>
      <c r="L6" s="106">
        <v>41.5</v>
      </c>
      <c r="M6" s="106">
        <v>9.48</v>
      </c>
      <c r="N6" s="106">
        <v>12.79</v>
      </c>
      <c r="O6" s="106">
        <v>21.44</v>
      </c>
      <c r="P6" s="106">
        <v>13.8</v>
      </c>
      <c r="Q6" s="107">
        <v>17.920000000000002</v>
      </c>
    </row>
    <row r="7" spans="1:17" x14ac:dyDescent="0.25">
      <c r="A7" s="88" t="s">
        <v>91</v>
      </c>
      <c r="B7" s="105">
        <v>8.25</v>
      </c>
      <c r="C7" s="106">
        <v>18.82</v>
      </c>
      <c r="D7" s="106">
        <v>13.72</v>
      </c>
      <c r="E7" s="106">
        <v>19.510000000000002</v>
      </c>
      <c r="F7" s="106">
        <v>26.12</v>
      </c>
      <c r="G7" s="106">
        <v>21.21</v>
      </c>
      <c r="H7" s="106">
        <v>21.69</v>
      </c>
      <c r="I7" s="107">
        <v>6.05</v>
      </c>
      <c r="J7" s="105">
        <v>17.39</v>
      </c>
      <c r="K7" s="106">
        <v>15.16</v>
      </c>
      <c r="L7" s="106">
        <v>55.76</v>
      </c>
      <c r="M7" s="106">
        <v>5.18</v>
      </c>
      <c r="N7" s="106">
        <v>11.65</v>
      </c>
      <c r="O7" s="106">
        <v>16.670000000000002</v>
      </c>
      <c r="P7" s="106">
        <v>6.28</v>
      </c>
      <c r="Q7" s="107">
        <v>9.2100000000000009</v>
      </c>
    </row>
    <row r="8" spans="1:17" x14ac:dyDescent="0.25">
      <c r="A8" s="88" t="s">
        <v>92</v>
      </c>
      <c r="B8" s="105">
        <v>11.08</v>
      </c>
      <c r="C8" s="106">
        <v>11.23</v>
      </c>
      <c r="D8" s="106">
        <v>11</v>
      </c>
      <c r="E8" s="106">
        <v>9.4499999999999993</v>
      </c>
      <c r="F8" s="106">
        <v>13.26</v>
      </c>
      <c r="G8" s="106">
        <v>14.19</v>
      </c>
      <c r="H8" s="106">
        <v>9.92</v>
      </c>
      <c r="I8" s="107">
        <v>10.91</v>
      </c>
      <c r="J8" s="105">
        <v>16.34</v>
      </c>
      <c r="K8" s="106">
        <v>14.73</v>
      </c>
      <c r="L8" s="106">
        <v>14.24</v>
      </c>
      <c r="M8" s="106">
        <v>10.24</v>
      </c>
      <c r="N8" s="106">
        <v>27.14</v>
      </c>
      <c r="O8" s="106">
        <v>18.97</v>
      </c>
      <c r="P8" s="106">
        <v>10.8</v>
      </c>
      <c r="Q8" s="107">
        <v>17.78</v>
      </c>
    </row>
    <row r="9" spans="1:17" x14ac:dyDescent="0.25">
      <c r="A9" s="88" t="s">
        <v>93</v>
      </c>
      <c r="B9" s="105">
        <v>14.47</v>
      </c>
      <c r="C9" s="106">
        <v>19.98</v>
      </c>
      <c r="D9" s="106">
        <v>15.14</v>
      </c>
      <c r="E9" s="106">
        <v>15.99</v>
      </c>
      <c r="F9" s="106">
        <v>4.82</v>
      </c>
      <c r="G9" s="106">
        <v>11.98</v>
      </c>
      <c r="H9" s="116"/>
      <c r="I9" s="117"/>
      <c r="J9" s="105">
        <v>8.8699999999999992</v>
      </c>
      <c r="K9" s="106">
        <v>17.440000000000001</v>
      </c>
      <c r="L9" s="106">
        <v>12.5</v>
      </c>
      <c r="M9" s="106">
        <v>12.27</v>
      </c>
      <c r="N9" s="106">
        <v>12.79</v>
      </c>
      <c r="O9" s="106">
        <v>16.64</v>
      </c>
      <c r="P9" s="106">
        <v>22.56</v>
      </c>
      <c r="Q9" s="107">
        <v>13.72</v>
      </c>
    </row>
    <row r="10" spans="1:17" x14ac:dyDescent="0.25">
      <c r="A10" s="88" t="s">
        <v>94</v>
      </c>
      <c r="B10" s="118"/>
      <c r="C10" s="106">
        <v>4.4000000000000004</v>
      </c>
      <c r="D10" s="106">
        <v>6.68</v>
      </c>
      <c r="E10" s="106">
        <v>4.54</v>
      </c>
      <c r="F10" s="106">
        <v>14.82</v>
      </c>
      <c r="G10" s="116"/>
      <c r="H10" s="106">
        <v>9.4700000000000006</v>
      </c>
      <c r="I10" s="107">
        <v>10.85</v>
      </c>
      <c r="J10" s="105">
        <v>12.97</v>
      </c>
      <c r="K10" s="106">
        <v>17.34</v>
      </c>
      <c r="L10" s="106">
        <v>18.63</v>
      </c>
      <c r="M10" s="106">
        <v>13.22</v>
      </c>
      <c r="N10" s="106">
        <v>25.23</v>
      </c>
      <c r="O10" s="106">
        <v>18.88</v>
      </c>
      <c r="P10" s="106">
        <v>25.1</v>
      </c>
      <c r="Q10" s="107">
        <v>15.22</v>
      </c>
    </row>
    <row r="11" spans="1:17" x14ac:dyDescent="0.25">
      <c r="A11" s="88" t="s">
        <v>95</v>
      </c>
      <c r="B11" s="105">
        <v>10.130000000000001</v>
      </c>
      <c r="C11" s="106">
        <v>12.27</v>
      </c>
      <c r="D11" s="106">
        <v>16.190000000000001</v>
      </c>
      <c r="E11" s="106">
        <v>6.93</v>
      </c>
      <c r="F11" s="106">
        <v>7.62</v>
      </c>
      <c r="G11" s="106">
        <v>9.66</v>
      </c>
      <c r="H11" s="106">
        <v>16.059999999999999</v>
      </c>
      <c r="I11" s="107">
        <v>14.75</v>
      </c>
      <c r="J11" s="105">
        <v>7.34</v>
      </c>
      <c r="K11" s="106">
        <v>13.51</v>
      </c>
      <c r="L11" s="106">
        <v>8.16</v>
      </c>
      <c r="M11" s="106">
        <v>11.25</v>
      </c>
      <c r="N11" s="106">
        <v>9.91</v>
      </c>
      <c r="O11" s="106">
        <v>7.59</v>
      </c>
      <c r="P11" s="106">
        <v>10.88</v>
      </c>
      <c r="Q11" s="107">
        <v>8.25</v>
      </c>
    </row>
    <row r="12" spans="1:17" x14ac:dyDescent="0.25">
      <c r="A12" s="88" t="s">
        <v>96</v>
      </c>
      <c r="B12" s="105">
        <v>8.1</v>
      </c>
      <c r="C12" s="106">
        <v>8.31</v>
      </c>
      <c r="D12" s="106">
        <v>13.27</v>
      </c>
      <c r="E12" s="106">
        <v>11.4</v>
      </c>
      <c r="F12" s="106">
        <v>13.81</v>
      </c>
      <c r="G12" s="116"/>
      <c r="H12" s="106">
        <v>7.89</v>
      </c>
      <c r="I12" s="107">
        <v>78.510000000000005</v>
      </c>
      <c r="J12" s="105">
        <v>12.41</v>
      </c>
      <c r="K12" s="106">
        <v>11.81</v>
      </c>
      <c r="L12" s="106">
        <v>8.4</v>
      </c>
      <c r="M12" s="106">
        <v>9.7799999999999994</v>
      </c>
      <c r="N12" s="106">
        <v>28.82</v>
      </c>
      <c r="O12" s="106">
        <v>20.86</v>
      </c>
      <c r="P12" s="106">
        <v>21.23</v>
      </c>
      <c r="Q12" s="107">
        <v>20.6</v>
      </c>
    </row>
    <row r="13" spans="1:17" x14ac:dyDescent="0.25">
      <c r="A13" s="88" t="s">
        <v>97</v>
      </c>
      <c r="B13" s="105">
        <v>11.19</v>
      </c>
      <c r="C13" s="106">
        <v>10.14</v>
      </c>
      <c r="D13" s="106">
        <v>12.87</v>
      </c>
      <c r="E13" s="106">
        <v>15.01</v>
      </c>
      <c r="F13" s="106">
        <v>9.19</v>
      </c>
      <c r="G13" s="106">
        <v>12.26</v>
      </c>
      <c r="H13" s="106">
        <v>12.97</v>
      </c>
      <c r="I13" s="107">
        <v>10.48</v>
      </c>
      <c r="J13" s="105">
        <v>10.88</v>
      </c>
      <c r="K13" s="106">
        <v>19.93</v>
      </c>
      <c r="L13" s="106">
        <v>27.35</v>
      </c>
      <c r="M13" s="106">
        <v>15.05</v>
      </c>
      <c r="N13" s="106">
        <v>8.08</v>
      </c>
      <c r="O13" s="106">
        <v>12.57</v>
      </c>
      <c r="P13" s="106">
        <v>12.89</v>
      </c>
      <c r="Q13" s="107">
        <v>9.98</v>
      </c>
    </row>
    <row r="14" spans="1:17" x14ac:dyDescent="0.25">
      <c r="A14" s="88" t="s">
        <v>98</v>
      </c>
      <c r="B14" s="105">
        <v>5.36</v>
      </c>
      <c r="C14" s="106">
        <v>16.87</v>
      </c>
      <c r="D14" s="106">
        <v>7.66</v>
      </c>
      <c r="E14" s="106">
        <v>6.18</v>
      </c>
      <c r="F14" s="106">
        <v>9.98</v>
      </c>
      <c r="G14" s="106">
        <v>11.13</v>
      </c>
      <c r="H14" s="106">
        <v>10.85</v>
      </c>
      <c r="I14" s="107">
        <v>9.98</v>
      </c>
      <c r="J14" s="105">
        <v>10.19</v>
      </c>
      <c r="K14" s="106">
        <v>13.19</v>
      </c>
      <c r="L14" s="106">
        <v>26.64</v>
      </c>
      <c r="M14" s="106">
        <v>16.32</v>
      </c>
      <c r="N14" s="106">
        <v>17.8</v>
      </c>
      <c r="O14" s="106">
        <v>17.690000000000001</v>
      </c>
      <c r="P14" s="106">
        <v>16.739999999999998</v>
      </c>
      <c r="Q14" s="107">
        <v>19.39</v>
      </c>
    </row>
    <row r="15" spans="1:17" ht="15.75" thickBot="1" x14ac:dyDescent="0.3">
      <c r="A15" s="89" t="s">
        <v>99</v>
      </c>
      <c r="B15" s="109">
        <v>17.29</v>
      </c>
      <c r="C15" s="110">
        <v>13.6</v>
      </c>
      <c r="D15" s="110">
        <v>14.95</v>
      </c>
      <c r="E15" s="110">
        <v>15.75</v>
      </c>
      <c r="F15" s="110">
        <v>8.3699999999999992</v>
      </c>
      <c r="G15" s="110">
        <v>15.16</v>
      </c>
      <c r="H15" s="110">
        <v>11.32</v>
      </c>
      <c r="I15" s="111">
        <v>15.26</v>
      </c>
      <c r="J15" s="109">
        <v>10.81</v>
      </c>
      <c r="K15" s="110">
        <v>19.46</v>
      </c>
      <c r="L15" s="110">
        <v>12.54</v>
      </c>
      <c r="M15" s="110">
        <v>14.58</v>
      </c>
      <c r="N15" s="110">
        <v>8.11</v>
      </c>
      <c r="O15" s="110">
        <v>8.99</v>
      </c>
      <c r="P15" s="110">
        <v>16.64</v>
      </c>
      <c r="Q15" s="111">
        <v>13.39</v>
      </c>
    </row>
    <row r="18" spans="1:17" ht="15.75" thickBot="1" x14ac:dyDescent="0.3">
      <c r="A18" s="445" t="s">
        <v>125</v>
      </c>
    </row>
    <row r="19" spans="1:17" ht="15.75" thickBot="1" x14ac:dyDescent="0.3">
      <c r="A19" s="100" t="s">
        <v>104</v>
      </c>
      <c r="B19" s="425" t="s">
        <v>86</v>
      </c>
      <c r="C19" s="426"/>
      <c r="D19" s="426"/>
      <c r="E19" s="426"/>
      <c r="F19" s="426"/>
      <c r="G19" s="426"/>
      <c r="H19" s="426"/>
      <c r="I19" s="427"/>
      <c r="J19" s="428" t="s">
        <v>87</v>
      </c>
      <c r="K19" s="426"/>
      <c r="L19" s="426"/>
      <c r="M19" s="426"/>
      <c r="N19" s="426"/>
      <c r="O19" s="426"/>
      <c r="P19" s="426"/>
      <c r="Q19" s="427"/>
    </row>
    <row r="20" spans="1:17" x14ac:dyDescent="0.25">
      <c r="A20" s="98" t="s">
        <v>88</v>
      </c>
      <c r="B20" s="101">
        <v>6.65</v>
      </c>
      <c r="C20" s="102">
        <v>2.93</v>
      </c>
      <c r="D20" s="102">
        <v>1.2</v>
      </c>
      <c r="E20" s="102">
        <v>1.22</v>
      </c>
      <c r="F20" s="102">
        <v>1.34</v>
      </c>
      <c r="G20" s="102">
        <v>3.65</v>
      </c>
      <c r="H20" s="102">
        <v>0.38</v>
      </c>
      <c r="I20" s="103">
        <v>0.12</v>
      </c>
      <c r="J20" s="104">
        <v>1.08</v>
      </c>
      <c r="K20" s="102">
        <v>0.71</v>
      </c>
      <c r="L20" s="102">
        <v>0.73</v>
      </c>
      <c r="M20" s="102">
        <v>0.27</v>
      </c>
      <c r="N20" s="102">
        <v>0.81</v>
      </c>
      <c r="O20" s="102">
        <v>1.99</v>
      </c>
      <c r="P20" s="102">
        <v>1.26</v>
      </c>
      <c r="Q20" s="103">
        <v>0.72</v>
      </c>
    </row>
    <row r="21" spans="1:17" x14ac:dyDescent="0.25">
      <c r="A21" s="88" t="s">
        <v>89</v>
      </c>
      <c r="B21" s="105">
        <v>1.65</v>
      </c>
      <c r="C21" s="106">
        <v>1.43</v>
      </c>
      <c r="D21" s="106">
        <v>3.18</v>
      </c>
      <c r="E21" s="106">
        <v>0.02</v>
      </c>
      <c r="F21" s="106">
        <v>1.82</v>
      </c>
      <c r="G21" s="106">
        <v>6.65</v>
      </c>
      <c r="H21" s="106">
        <v>4.95</v>
      </c>
      <c r="I21" s="107">
        <v>2.57</v>
      </c>
      <c r="J21" s="108">
        <v>0.31</v>
      </c>
      <c r="K21" s="106">
        <v>0.73</v>
      </c>
      <c r="L21" s="106">
        <v>0.06</v>
      </c>
      <c r="M21" s="106">
        <v>1.75</v>
      </c>
      <c r="N21" s="106">
        <v>1.06</v>
      </c>
      <c r="O21" s="106">
        <v>4.8600000000000003</v>
      </c>
      <c r="P21" s="106">
        <v>1.42</v>
      </c>
      <c r="Q21" s="117"/>
    </row>
    <row r="22" spans="1:17" x14ac:dyDescent="0.25">
      <c r="A22" s="88" t="s">
        <v>90</v>
      </c>
      <c r="B22" s="105">
        <v>37.65</v>
      </c>
      <c r="C22" s="106">
        <v>20.58</v>
      </c>
      <c r="D22" s="106">
        <v>17.57</v>
      </c>
      <c r="E22" s="106">
        <v>5.0199999999999996</v>
      </c>
      <c r="F22" s="106">
        <v>13.27</v>
      </c>
      <c r="G22" s="106">
        <v>8.7100000000000009</v>
      </c>
      <c r="H22" s="106">
        <v>4.1399999999999997</v>
      </c>
      <c r="I22" s="107">
        <v>6.62</v>
      </c>
      <c r="J22" s="108">
        <v>1.7</v>
      </c>
      <c r="K22" s="106">
        <v>3.14</v>
      </c>
      <c r="L22" s="106">
        <v>3.48</v>
      </c>
      <c r="M22" s="106">
        <v>0.57999999999999996</v>
      </c>
      <c r="N22" s="106">
        <v>1.46</v>
      </c>
      <c r="O22" s="106">
        <v>4.38</v>
      </c>
      <c r="P22" s="106">
        <v>1.27</v>
      </c>
      <c r="Q22" s="107">
        <v>5.05</v>
      </c>
    </row>
    <row r="23" spans="1:17" x14ac:dyDescent="0.25">
      <c r="A23" s="88" t="s">
        <v>91</v>
      </c>
      <c r="B23" s="105">
        <v>13.7</v>
      </c>
      <c r="C23" s="106">
        <v>19.98</v>
      </c>
      <c r="D23" s="106">
        <v>10.64</v>
      </c>
      <c r="E23" s="106">
        <v>3.72</v>
      </c>
      <c r="F23" s="106">
        <v>13.46</v>
      </c>
      <c r="G23" s="106">
        <v>21.94</v>
      </c>
      <c r="H23" s="106">
        <v>9.19</v>
      </c>
      <c r="I23" s="107">
        <v>5.85</v>
      </c>
      <c r="J23" s="108">
        <v>1.68</v>
      </c>
      <c r="K23" s="106">
        <v>2.21</v>
      </c>
      <c r="L23" s="106">
        <v>6.51</v>
      </c>
      <c r="M23" s="106">
        <v>0.63</v>
      </c>
      <c r="N23" s="106">
        <v>1.4</v>
      </c>
      <c r="O23" s="106">
        <v>2.54</v>
      </c>
      <c r="P23" s="106">
        <v>2.15</v>
      </c>
      <c r="Q23" s="107">
        <v>1.5</v>
      </c>
    </row>
    <row r="24" spans="1:17" x14ac:dyDescent="0.25">
      <c r="A24" s="88" t="s">
        <v>92</v>
      </c>
      <c r="B24" s="105">
        <v>3.88</v>
      </c>
      <c r="C24" s="106">
        <v>3.4</v>
      </c>
      <c r="D24" s="106">
        <v>3.44</v>
      </c>
      <c r="E24" s="106">
        <v>1.98</v>
      </c>
      <c r="F24" s="106">
        <v>18.82</v>
      </c>
      <c r="G24" s="106">
        <v>3.79</v>
      </c>
      <c r="H24" s="106">
        <v>6.17</v>
      </c>
      <c r="I24" s="107">
        <v>3.44</v>
      </c>
      <c r="J24" s="108">
        <v>0.99</v>
      </c>
      <c r="K24" s="106">
        <v>0.38</v>
      </c>
      <c r="L24" s="106">
        <v>0.5</v>
      </c>
      <c r="M24" s="106">
        <v>1.1299999999999999</v>
      </c>
      <c r="N24" s="106">
        <v>1.49</v>
      </c>
      <c r="O24" s="106">
        <v>0.81</v>
      </c>
      <c r="P24" s="106">
        <v>0.39</v>
      </c>
      <c r="Q24" s="107">
        <v>0.19</v>
      </c>
    </row>
    <row r="25" spans="1:17" x14ac:dyDescent="0.25">
      <c r="A25" s="88" t="s">
        <v>93</v>
      </c>
      <c r="B25" s="105">
        <v>1.27</v>
      </c>
      <c r="C25" s="106">
        <v>4.04</v>
      </c>
      <c r="D25" s="106">
        <v>9.6999999999999993</v>
      </c>
      <c r="E25" s="106">
        <v>0.84</v>
      </c>
      <c r="F25" s="106">
        <v>1.01</v>
      </c>
      <c r="G25" s="106">
        <v>2.4900000000000002</v>
      </c>
      <c r="H25" s="116"/>
      <c r="I25" s="117"/>
      <c r="J25" s="108">
        <v>0.2</v>
      </c>
      <c r="K25" s="106">
        <v>3.62</v>
      </c>
      <c r="L25" s="106">
        <v>0.56000000000000005</v>
      </c>
      <c r="M25" s="106">
        <v>2.74</v>
      </c>
      <c r="N25" s="106">
        <v>1.22</v>
      </c>
      <c r="O25" s="106">
        <v>0.89</v>
      </c>
      <c r="P25" s="106">
        <v>0.38</v>
      </c>
      <c r="Q25" s="107">
        <v>1.52</v>
      </c>
    </row>
    <row r="26" spans="1:17" x14ac:dyDescent="0.25">
      <c r="A26" s="88" t="s">
        <v>94</v>
      </c>
      <c r="B26" s="118"/>
      <c r="C26" s="106">
        <v>2.41</v>
      </c>
      <c r="D26" s="106">
        <v>2.31</v>
      </c>
      <c r="E26" s="106">
        <v>3.51</v>
      </c>
      <c r="F26" s="106">
        <v>9.66</v>
      </c>
      <c r="G26" s="106">
        <v>0</v>
      </c>
      <c r="H26" s="106">
        <v>4.3</v>
      </c>
      <c r="I26" s="107">
        <v>2.2200000000000002</v>
      </c>
      <c r="J26" s="108">
        <v>2.61</v>
      </c>
      <c r="K26" s="106">
        <v>1.37</v>
      </c>
      <c r="L26" s="106">
        <v>3.81</v>
      </c>
      <c r="M26" s="106">
        <v>0.94</v>
      </c>
      <c r="N26" s="106">
        <v>1.19</v>
      </c>
      <c r="O26" s="106">
        <v>2.11</v>
      </c>
      <c r="P26" s="106">
        <v>2.48</v>
      </c>
      <c r="Q26" s="107">
        <v>1.53</v>
      </c>
    </row>
    <row r="27" spans="1:17" x14ac:dyDescent="0.25">
      <c r="A27" s="88" t="s">
        <v>95</v>
      </c>
      <c r="B27" s="105">
        <v>33.880000000000003</v>
      </c>
      <c r="C27" s="106">
        <v>13.68</v>
      </c>
      <c r="D27" s="106">
        <v>19</v>
      </c>
      <c r="E27" s="106">
        <v>25.01</v>
      </c>
      <c r="F27" s="106">
        <v>16.809999999999999</v>
      </c>
      <c r="G27" s="106">
        <v>9.73</v>
      </c>
      <c r="H27" s="106">
        <v>9.83</v>
      </c>
      <c r="I27" s="107">
        <v>12.68</v>
      </c>
      <c r="J27" s="108">
        <v>2.12</v>
      </c>
      <c r="K27" s="106">
        <v>1.96</v>
      </c>
      <c r="L27" s="106">
        <v>2.41</v>
      </c>
      <c r="M27" s="106">
        <v>5.33</v>
      </c>
      <c r="N27" s="106">
        <v>1.7</v>
      </c>
      <c r="O27" s="106">
        <v>4.26</v>
      </c>
      <c r="P27" s="106">
        <v>3.21</v>
      </c>
      <c r="Q27" s="107">
        <v>2.25</v>
      </c>
    </row>
    <row r="28" spans="1:17" x14ac:dyDescent="0.25">
      <c r="A28" s="88" t="s">
        <v>96</v>
      </c>
      <c r="B28" s="105">
        <v>24.2</v>
      </c>
      <c r="C28" s="106">
        <v>22.06</v>
      </c>
      <c r="D28" s="106">
        <v>23.79</v>
      </c>
      <c r="E28" s="106">
        <v>10</v>
      </c>
      <c r="F28" s="106">
        <v>9.6300000000000008</v>
      </c>
      <c r="G28" s="106">
        <v>0</v>
      </c>
      <c r="H28" s="106">
        <v>6.33</v>
      </c>
      <c r="I28" s="107">
        <v>6.85</v>
      </c>
      <c r="J28" s="108">
        <v>5.27</v>
      </c>
      <c r="K28" s="106">
        <v>2.57</v>
      </c>
      <c r="L28" s="106">
        <v>1.1499999999999999</v>
      </c>
      <c r="M28" s="106">
        <v>2.31</v>
      </c>
      <c r="N28" s="106">
        <v>4.03</v>
      </c>
      <c r="O28" s="106">
        <v>7.38</v>
      </c>
      <c r="P28" s="106">
        <v>3.28</v>
      </c>
      <c r="Q28" s="107">
        <v>8.73</v>
      </c>
    </row>
    <row r="29" spans="1:17" x14ac:dyDescent="0.25">
      <c r="A29" s="88" t="s">
        <v>97</v>
      </c>
      <c r="B29" s="105">
        <v>17.03</v>
      </c>
      <c r="C29" s="106">
        <v>5.44</v>
      </c>
      <c r="D29" s="106">
        <v>21.87</v>
      </c>
      <c r="E29" s="106">
        <v>10.49</v>
      </c>
      <c r="F29" s="106">
        <v>23.52</v>
      </c>
      <c r="G29" s="106">
        <v>23.44</v>
      </c>
      <c r="H29" s="106">
        <v>11.27</v>
      </c>
      <c r="I29" s="107">
        <v>9.2200000000000006</v>
      </c>
      <c r="J29" s="108">
        <v>7.64</v>
      </c>
      <c r="K29" s="106">
        <v>6.49</v>
      </c>
      <c r="L29" s="106">
        <v>8.6</v>
      </c>
      <c r="M29" s="106">
        <v>11.45</v>
      </c>
      <c r="N29" s="106">
        <v>6.27</v>
      </c>
      <c r="O29" s="106">
        <v>6.09</v>
      </c>
      <c r="P29" s="106">
        <v>8.92</v>
      </c>
      <c r="Q29" s="107">
        <v>3.33</v>
      </c>
    </row>
    <row r="30" spans="1:17" x14ac:dyDescent="0.25">
      <c r="A30" s="88" t="s">
        <v>98</v>
      </c>
      <c r="B30" s="105">
        <v>1.34</v>
      </c>
      <c r="C30" s="106">
        <v>10.77</v>
      </c>
      <c r="D30" s="106">
        <v>2.61</v>
      </c>
      <c r="E30" s="106">
        <v>0.15</v>
      </c>
      <c r="F30" s="106">
        <v>7.59</v>
      </c>
      <c r="G30" s="106">
        <v>1.06</v>
      </c>
      <c r="H30" s="106">
        <v>8.5200010000000006</v>
      </c>
      <c r="I30" s="107">
        <v>5.0199999999999996</v>
      </c>
      <c r="J30" s="108">
        <v>0.36</v>
      </c>
      <c r="K30" s="106">
        <v>1.87</v>
      </c>
      <c r="L30" s="106">
        <v>0.59</v>
      </c>
      <c r="M30" s="106">
        <v>2.5299999999999998</v>
      </c>
      <c r="N30" s="106">
        <v>8.36</v>
      </c>
      <c r="O30" s="106">
        <v>2.44</v>
      </c>
      <c r="P30" s="106">
        <v>2.33</v>
      </c>
      <c r="Q30" s="107">
        <v>5.95</v>
      </c>
    </row>
    <row r="31" spans="1:17" ht="15.75" thickBot="1" x14ac:dyDescent="0.3">
      <c r="A31" s="89" t="s">
        <v>99</v>
      </c>
      <c r="B31" s="109">
        <v>11.59</v>
      </c>
      <c r="C31" s="110">
        <v>5.12</v>
      </c>
      <c r="D31" s="110">
        <v>4.08</v>
      </c>
      <c r="E31" s="110">
        <v>5.52</v>
      </c>
      <c r="F31" s="110">
        <v>9.84</v>
      </c>
      <c r="G31" s="110">
        <v>10.9</v>
      </c>
      <c r="H31" s="110">
        <v>5.05</v>
      </c>
      <c r="I31" s="111">
        <v>7.98</v>
      </c>
      <c r="J31" s="112">
        <v>2.09</v>
      </c>
      <c r="K31" s="110">
        <v>4.55</v>
      </c>
      <c r="L31" s="110">
        <v>2.84</v>
      </c>
      <c r="M31" s="110">
        <v>1.33</v>
      </c>
      <c r="N31" s="110">
        <v>3.23</v>
      </c>
      <c r="O31" s="110">
        <v>1.77</v>
      </c>
      <c r="P31" s="110">
        <v>1.66</v>
      </c>
      <c r="Q31" s="111">
        <v>6.8</v>
      </c>
    </row>
    <row r="34" spans="1:17" ht="15.75" thickBot="1" x14ac:dyDescent="0.3">
      <c r="A34" s="445" t="s">
        <v>126</v>
      </c>
    </row>
    <row r="35" spans="1:17" ht="15.75" thickBot="1" x14ac:dyDescent="0.3">
      <c r="A35" s="100" t="s">
        <v>105</v>
      </c>
      <c r="B35" s="425" t="s">
        <v>86</v>
      </c>
      <c r="C35" s="426"/>
      <c r="D35" s="426"/>
      <c r="E35" s="426"/>
      <c r="F35" s="426"/>
      <c r="G35" s="426"/>
      <c r="H35" s="426"/>
      <c r="I35" s="427"/>
      <c r="J35" s="428" t="s">
        <v>87</v>
      </c>
      <c r="K35" s="426"/>
      <c r="L35" s="426"/>
      <c r="M35" s="426"/>
      <c r="N35" s="426"/>
      <c r="O35" s="426"/>
      <c r="P35" s="426"/>
      <c r="Q35" s="427"/>
    </row>
    <row r="36" spans="1:17" x14ac:dyDescent="0.25">
      <c r="A36" s="98" t="s">
        <v>88</v>
      </c>
      <c r="B36" s="99">
        <v>0.2</v>
      </c>
      <c r="C36" s="95">
        <v>0.32</v>
      </c>
      <c r="D36" s="95">
        <v>0.09</v>
      </c>
      <c r="E36" s="95">
        <v>0</v>
      </c>
      <c r="F36" s="95">
        <v>0.11</v>
      </c>
      <c r="G36" s="95">
        <v>0.76</v>
      </c>
      <c r="H36" s="95">
        <v>0.04</v>
      </c>
      <c r="I36" s="96">
        <v>0.04</v>
      </c>
      <c r="J36" s="94">
        <v>7.12</v>
      </c>
      <c r="K36" s="95">
        <v>4.49</v>
      </c>
      <c r="L36" s="95">
        <v>12.96</v>
      </c>
      <c r="M36" s="95">
        <v>1.03</v>
      </c>
      <c r="N36" s="95">
        <v>2.89</v>
      </c>
      <c r="O36" s="95">
        <v>4.16</v>
      </c>
      <c r="P36" s="95">
        <v>7.66</v>
      </c>
      <c r="Q36" s="96">
        <v>3.58</v>
      </c>
    </row>
    <row r="37" spans="1:17" x14ac:dyDescent="0.25">
      <c r="A37" s="88" t="s">
        <v>89</v>
      </c>
      <c r="B37" s="86">
        <v>7.0000000000000007E-2</v>
      </c>
      <c r="C37" s="78">
        <v>0.08</v>
      </c>
      <c r="D37" s="78">
        <v>0.04</v>
      </c>
      <c r="E37" s="78">
        <v>0</v>
      </c>
      <c r="F37" s="78">
        <v>0.15</v>
      </c>
      <c r="G37" s="78"/>
      <c r="H37" s="78">
        <v>0.23</v>
      </c>
      <c r="I37" s="81">
        <v>0.08</v>
      </c>
      <c r="J37" s="84">
        <v>0.38</v>
      </c>
      <c r="K37" s="78">
        <v>2.39</v>
      </c>
      <c r="L37" s="120"/>
      <c r="M37" s="78">
        <v>5.9</v>
      </c>
      <c r="N37" s="78">
        <v>1.79</v>
      </c>
      <c r="O37" s="78">
        <v>4.09</v>
      </c>
      <c r="P37" s="78">
        <v>7.7</v>
      </c>
      <c r="Q37" s="119"/>
    </row>
    <row r="38" spans="1:17" x14ac:dyDescent="0.25">
      <c r="A38" s="88" t="s">
        <v>90</v>
      </c>
      <c r="B38" s="86">
        <v>0</v>
      </c>
      <c r="C38" s="78">
        <v>0.15</v>
      </c>
      <c r="D38" s="78">
        <v>0.19</v>
      </c>
      <c r="E38" s="78">
        <v>0</v>
      </c>
      <c r="F38" s="78">
        <v>0.19</v>
      </c>
      <c r="G38" s="78">
        <v>0.18</v>
      </c>
      <c r="H38" s="78">
        <v>0</v>
      </c>
      <c r="I38" s="81">
        <v>0</v>
      </c>
      <c r="J38" s="84">
        <v>7.18</v>
      </c>
      <c r="K38" s="78">
        <v>9.18</v>
      </c>
      <c r="L38" s="78">
        <v>20.2</v>
      </c>
      <c r="M38" s="78">
        <v>7.28</v>
      </c>
      <c r="N38" s="78">
        <v>8.86</v>
      </c>
      <c r="O38" s="78">
        <v>17.940000000000001</v>
      </c>
      <c r="P38" s="78">
        <v>3.92</v>
      </c>
      <c r="Q38" s="81">
        <v>3.13</v>
      </c>
    </row>
    <row r="39" spans="1:17" x14ac:dyDescent="0.25">
      <c r="A39" s="88" t="s">
        <v>91</v>
      </c>
      <c r="B39" s="86">
        <v>7.0000000000000007E-2</v>
      </c>
      <c r="C39" s="78">
        <v>0</v>
      </c>
      <c r="D39" s="78">
        <v>0</v>
      </c>
      <c r="E39" s="78">
        <v>0</v>
      </c>
      <c r="F39" s="78">
        <v>0.4</v>
      </c>
      <c r="G39" s="78">
        <v>0.14000000000000001</v>
      </c>
      <c r="H39" s="78">
        <v>0.1</v>
      </c>
      <c r="I39" s="81">
        <v>0.04</v>
      </c>
      <c r="J39" s="84">
        <v>1.96</v>
      </c>
      <c r="K39" s="78">
        <v>10.199999999999999</v>
      </c>
      <c r="L39" s="78">
        <v>7.43</v>
      </c>
      <c r="M39" s="78">
        <v>3.66</v>
      </c>
      <c r="N39" s="78">
        <v>6.93</v>
      </c>
      <c r="O39" s="78">
        <v>11.28</v>
      </c>
      <c r="P39" s="78">
        <v>3.28</v>
      </c>
      <c r="Q39" s="81">
        <v>4.8099999999999996</v>
      </c>
    </row>
    <row r="40" spans="1:17" x14ac:dyDescent="0.25">
      <c r="A40" s="88" t="s">
        <v>92</v>
      </c>
      <c r="B40" s="86">
        <v>0.15</v>
      </c>
      <c r="C40" s="78">
        <v>0.15</v>
      </c>
      <c r="D40" s="78">
        <v>0.1</v>
      </c>
      <c r="E40" s="78">
        <v>0</v>
      </c>
      <c r="F40" s="78">
        <v>0</v>
      </c>
      <c r="G40" s="78">
        <v>0.06</v>
      </c>
      <c r="H40" s="78">
        <v>0</v>
      </c>
      <c r="I40" s="81">
        <v>0</v>
      </c>
      <c r="J40" s="84">
        <v>9.75</v>
      </c>
      <c r="K40" s="78">
        <v>4.0199999999999996</v>
      </c>
      <c r="L40" s="78">
        <v>4</v>
      </c>
      <c r="M40" s="78">
        <v>3.94</v>
      </c>
      <c r="N40" s="78">
        <v>12.08</v>
      </c>
      <c r="O40" s="78">
        <v>10.49</v>
      </c>
      <c r="P40" s="78">
        <v>0.55000000000000004</v>
      </c>
      <c r="Q40" s="81">
        <v>1.28</v>
      </c>
    </row>
    <row r="41" spans="1:17" x14ac:dyDescent="0.25">
      <c r="A41" s="88" t="s">
        <v>93</v>
      </c>
      <c r="B41" s="86">
        <v>0.05</v>
      </c>
      <c r="C41" s="78">
        <v>0.66</v>
      </c>
      <c r="D41" s="78">
        <v>0.25</v>
      </c>
      <c r="E41" s="78">
        <v>0</v>
      </c>
      <c r="F41" s="78">
        <v>0.02</v>
      </c>
      <c r="G41" s="78">
        <v>0.2</v>
      </c>
      <c r="H41" s="120"/>
      <c r="I41" s="119"/>
      <c r="J41" s="84">
        <v>0.97</v>
      </c>
      <c r="K41" s="78">
        <v>8.1300000000000008</v>
      </c>
      <c r="L41" s="78">
        <v>3.76</v>
      </c>
      <c r="M41" s="78">
        <v>11.38</v>
      </c>
      <c r="N41" s="78">
        <v>4.34</v>
      </c>
      <c r="O41" s="78">
        <v>4.66</v>
      </c>
      <c r="P41" s="78">
        <v>5.29</v>
      </c>
      <c r="Q41" s="81">
        <v>6.46</v>
      </c>
    </row>
    <row r="42" spans="1:17" x14ac:dyDescent="0.25">
      <c r="A42" s="88" t="s">
        <v>94</v>
      </c>
      <c r="B42" s="121"/>
      <c r="C42" s="78">
        <v>0.02</v>
      </c>
      <c r="D42" s="78">
        <v>0</v>
      </c>
      <c r="E42" s="78">
        <v>0</v>
      </c>
      <c r="F42" s="78">
        <v>0</v>
      </c>
      <c r="G42" s="78">
        <v>0</v>
      </c>
      <c r="H42" s="78">
        <v>0.09</v>
      </c>
      <c r="I42" s="81">
        <v>0</v>
      </c>
      <c r="J42" s="84">
        <v>6.26</v>
      </c>
      <c r="K42" s="78">
        <v>3.35</v>
      </c>
      <c r="L42" s="78">
        <v>9.32</v>
      </c>
      <c r="M42" s="78">
        <v>1.57</v>
      </c>
      <c r="N42" s="78">
        <v>3.26</v>
      </c>
      <c r="O42" s="78">
        <v>4.3</v>
      </c>
      <c r="P42" s="78">
        <v>2.1800000000000002</v>
      </c>
      <c r="Q42" s="81">
        <v>8.25</v>
      </c>
    </row>
    <row r="43" spans="1:17" x14ac:dyDescent="0.25">
      <c r="A43" s="88" t="s">
        <v>95</v>
      </c>
      <c r="B43" s="86">
        <v>0.15</v>
      </c>
      <c r="C43" s="78">
        <v>0.26</v>
      </c>
      <c r="D43" s="78">
        <v>0</v>
      </c>
      <c r="E43" s="78">
        <v>0.43</v>
      </c>
      <c r="F43" s="78">
        <v>0.25</v>
      </c>
      <c r="G43" s="78">
        <v>7.0000000000000007E-2</v>
      </c>
      <c r="H43" s="78">
        <v>0.18</v>
      </c>
      <c r="I43" s="81">
        <v>0.47</v>
      </c>
      <c r="J43" s="84">
        <v>4.34</v>
      </c>
      <c r="K43" s="78">
        <v>2.19</v>
      </c>
      <c r="L43" s="78">
        <v>1.26</v>
      </c>
      <c r="M43" s="78">
        <v>5.62</v>
      </c>
      <c r="N43" s="78">
        <v>15</v>
      </c>
      <c r="O43" s="78">
        <v>1.32</v>
      </c>
      <c r="P43" s="78">
        <v>2.23</v>
      </c>
      <c r="Q43" s="81">
        <v>3.56</v>
      </c>
    </row>
    <row r="44" spans="1:17" x14ac:dyDescent="0.25">
      <c r="A44" s="88" t="s">
        <v>96</v>
      </c>
      <c r="B44" s="86">
        <v>0</v>
      </c>
      <c r="C44" s="78">
        <v>0.1</v>
      </c>
      <c r="D44" s="78">
        <v>0.25</v>
      </c>
      <c r="E44" s="78">
        <v>0.59</v>
      </c>
      <c r="F44" s="78">
        <v>0.08</v>
      </c>
      <c r="G44" s="78">
        <v>0</v>
      </c>
      <c r="H44" s="78">
        <v>0</v>
      </c>
      <c r="I44" s="81">
        <v>8.1</v>
      </c>
      <c r="J44" s="84">
        <v>3.97</v>
      </c>
      <c r="K44" s="78">
        <v>3.52</v>
      </c>
      <c r="L44" s="78">
        <v>1.6</v>
      </c>
      <c r="M44" s="78">
        <v>4.03</v>
      </c>
      <c r="N44" s="78">
        <v>11.94</v>
      </c>
      <c r="O44" s="78">
        <v>16.059999999999999</v>
      </c>
      <c r="P44" s="78">
        <v>6.36</v>
      </c>
      <c r="Q44" s="81">
        <v>5.59</v>
      </c>
    </row>
    <row r="45" spans="1:17" x14ac:dyDescent="0.25">
      <c r="A45" s="88" t="s">
        <v>97</v>
      </c>
      <c r="B45" s="86">
        <v>0</v>
      </c>
      <c r="C45" s="78">
        <v>0.05</v>
      </c>
      <c r="D45" s="78">
        <v>0.23</v>
      </c>
      <c r="E45" s="78">
        <v>0</v>
      </c>
      <c r="F45" s="78">
        <v>0.11</v>
      </c>
      <c r="G45" s="78">
        <v>0.61</v>
      </c>
      <c r="H45" s="78">
        <v>0.08</v>
      </c>
      <c r="I45" s="81">
        <v>0.2</v>
      </c>
      <c r="J45" s="84">
        <v>2</v>
      </c>
      <c r="K45" s="78">
        <v>7.17</v>
      </c>
      <c r="L45" s="78">
        <v>14.97</v>
      </c>
      <c r="M45" s="78">
        <v>5.3</v>
      </c>
      <c r="N45" s="78">
        <v>4.3899999999999997</v>
      </c>
      <c r="O45" s="78">
        <v>5.37</v>
      </c>
      <c r="P45" s="78">
        <v>7.93</v>
      </c>
      <c r="Q45" s="81">
        <v>3.33</v>
      </c>
    </row>
    <row r="46" spans="1:17" x14ac:dyDescent="0.25">
      <c r="A46" s="88" t="s">
        <v>98</v>
      </c>
      <c r="B46" s="86">
        <v>0.16</v>
      </c>
      <c r="C46" s="78">
        <v>0.86</v>
      </c>
      <c r="D46" s="78">
        <v>0.03</v>
      </c>
      <c r="E46" s="78">
        <v>0</v>
      </c>
      <c r="F46" s="78">
        <v>0.18</v>
      </c>
      <c r="G46" s="78">
        <v>0</v>
      </c>
      <c r="H46" s="78">
        <v>0.53</v>
      </c>
      <c r="I46" s="81">
        <v>0.31</v>
      </c>
      <c r="J46" s="84">
        <v>0.33</v>
      </c>
      <c r="K46" s="78">
        <v>5.0199999999999996</v>
      </c>
      <c r="L46" s="78">
        <v>2.0499999999999998</v>
      </c>
      <c r="M46" s="78">
        <v>7.33</v>
      </c>
      <c r="N46" s="78">
        <v>9.08</v>
      </c>
      <c r="O46" s="78">
        <v>2.75</v>
      </c>
      <c r="P46" s="78">
        <v>5.91</v>
      </c>
      <c r="Q46" s="81">
        <v>5.44</v>
      </c>
    </row>
    <row r="47" spans="1:17" ht="15.75" thickBot="1" x14ac:dyDescent="0.3">
      <c r="A47" s="89" t="s">
        <v>99</v>
      </c>
      <c r="B47" s="87">
        <v>0.28999999999999998</v>
      </c>
      <c r="C47" s="82">
        <v>0</v>
      </c>
      <c r="D47" s="82">
        <v>0.32</v>
      </c>
      <c r="E47" s="82">
        <v>0.28999999999999998</v>
      </c>
      <c r="F47" s="82">
        <v>0</v>
      </c>
      <c r="G47" s="82">
        <v>0.44</v>
      </c>
      <c r="H47" s="82">
        <v>0.05</v>
      </c>
      <c r="I47" s="83">
        <v>0</v>
      </c>
      <c r="J47" s="85">
        <v>4.08</v>
      </c>
      <c r="K47" s="82">
        <v>2.77</v>
      </c>
      <c r="L47" s="82">
        <v>1.64</v>
      </c>
      <c r="M47" s="82">
        <v>1.45</v>
      </c>
      <c r="N47" s="82">
        <v>3.75</v>
      </c>
      <c r="O47" s="82">
        <v>0.56999999999999995</v>
      </c>
      <c r="P47" s="82">
        <v>7.97</v>
      </c>
      <c r="Q47" s="83">
        <v>1.29</v>
      </c>
    </row>
  </sheetData>
  <mergeCells count="6">
    <mergeCell ref="B3:I3"/>
    <mergeCell ref="J3:Q3"/>
    <mergeCell ref="B19:I19"/>
    <mergeCell ref="J19:Q19"/>
    <mergeCell ref="B35:I35"/>
    <mergeCell ref="J35:Q3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workbookViewId="0">
      <pane ySplit="1" topLeftCell="A2" activePane="bottomLeft" state="frozen"/>
      <selection pane="bottomLeft" activeCell="F1" sqref="F1"/>
    </sheetView>
  </sheetViews>
  <sheetFormatPr defaultRowHeight="15" x14ac:dyDescent="0.25"/>
  <cols>
    <col min="1" max="1" width="13.140625" style="77" customWidth="1"/>
    <col min="2" max="17" width="9.140625" style="77"/>
  </cols>
  <sheetData>
    <row r="1" spans="1:17" x14ac:dyDescent="0.25">
      <c r="A1" s="444" t="s">
        <v>797</v>
      </c>
      <c r="B1" s="445"/>
    </row>
    <row r="2" spans="1:17" ht="15.75" thickBot="1" x14ac:dyDescent="0.3">
      <c r="A2" s="445" t="s">
        <v>127</v>
      </c>
      <c r="B2" s="444" t="s">
        <v>571</v>
      </c>
    </row>
    <row r="3" spans="1:17" ht="15.75" thickBot="1" x14ac:dyDescent="0.3">
      <c r="A3" s="100" t="s">
        <v>100</v>
      </c>
      <c r="B3" s="425" t="s">
        <v>86</v>
      </c>
      <c r="C3" s="426"/>
      <c r="D3" s="426"/>
      <c r="E3" s="426"/>
      <c r="F3" s="426"/>
      <c r="G3" s="426"/>
      <c r="H3" s="426"/>
      <c r="I3" s="427"/>
      <c r="J3" s="428" t="s">
        <v>87</v>
      </c>
      <c r="K3" s="426"/>
      <c r="L3" s="426"/>
      <c r="M3" s="426"/>
      <c r="N3" s="426"/>
      <c r="O3" s="426"/>
      <c r="P3" s="426"/>
      <c r="Q3" s="427"/>
    </row>
    <row r="4" spans="1:17" x14ac:dyDescent="0.25">
      <c r="A4" s="98" t="s">
        <v>88</v>
      </c>
      <c r="B4" s="185">
        <v>2.39</v>
      </c>
      <c r="C4" s="186">
        <v>0.84</v>
      </c>
      <c r="D4" s="186">
        <v>0.84</v>
      </c>
      <c r="E4" s="186">
        <v>0.46</v>
      </c>
      <c r="F4" s="186">
        <v>3.7</v>
      </c>
      <c r="G4" s="186">
        <v>2.1</v>
      </c>
      <c r="H4" s="187"/>
      <c r="I4" s="188">
        <v>1.19</v>
      </c>
      <c r="J4" s="189">
        <v>31</v>
      </c>
      <c r="K4" s="186">
        <v>27.69</v>
      </c>
      <c r="L4" s="186">
        <v>41.21</v>
      </c>
      <c r="M4" s="186">
        <v>8.58</v>
      </c>
      <c r="N4" s="186">
        <v>33.130000000000003</v>
      </c>
      <c r="O4" s="186">
        <v>41.7</v>
      </c>
      <c r="P4" s="186">
        <v>73.290000000000006</v>
      </c>
      <c r="Q4" s="188">
        <v>33.42</v>
      </c>
    </row>
    <row r="5" spans="1:17" x14ac:dyDescent="0.25">
      <c r="A5" s="88" t="s">
        <v>89</v>
      </c>
      <c r="B5" s="192"/>
      <c r="C5" s="191">
        <v>0.84</v>
      </c>
      <c r="D5" s="192"/>
      <c r="E5" s="192"/>
      <c r="F5" s="191">
        <v>6.26</v>
      </c>
      <c r="G5" s="191">
        <v>5.82</v>
      </c>
      <c r="H5" s="192"/>
      <c r="I5" s="193">
        <v>0.84</v>
      </c>
      <c r="J5" s="194">
        <v>17.59</v>
      </c>
      <c r="K5" s="191">
        <v>15.69</v>
      </c>
      <c r="L5" s="192"/>
      <c r="M5" s="191">
        <v>57.95</v>
      </c>
      <c r="N5" s="191">
        <v>12.82</v>
      </c>
      <c r="O5" s="191">
        <v>20.76</v>
      </c>
      <c r="P5" s="191">
        <v>60.36</v>
      </c>
      <c r="Q5" s="195"/>
    </row>
    <row r="6" spans="1:17" x14ac:dyDescent="0.25">
      <c r="A6" s="88" t="s">
        <v>90</v>
      </c>
      <c r="B6" s="190">
        <v>3.2</v>
      </c>
      <c r="C6" s="191">
        <v>1.45</v>
      </c>
      <c r="D6" s="191">
        <v>0.36</v>
      </c>
      <c r="E6" s="191">
        <v>3.2</v>
      </c>
      <c r="F6" s="191">
        <v>10.29</v>
      </c>
      <c r="G6" s="191">
        <v>3.2</v>
      </c>
      <c r="H6" s="191">
        <v>3.84</v>
      </c>
      <c r="I6" s="193">
        <v>0.36</v>
      </c>
      <c r="J6" s="194">
        <v>44.22</v>
      </c>
      <c r="K6" s="191">
        <v>46.39</v>
      </c>
      <c r="L6" s="191">
        <v>51.76</v>
      </c>
      <c r="M6" s="191">
        <v>70.069999999999993</v>
      </c>
      <c r="N6" s="191">
        <v>35.56</v>
      </c>
      <c r="O6" s="191">
        <v>67.73</v>
      </c>
      <c r="P6" s="191">
        <v>23.83</v>
      </c>
      <c r="Q6" s="193">
        <v>14.4</v>
      </c>
    </row>
    <row r="7" spans="1:17" x14ac:dyDescent="0.25">
      <c r="A7" s="88" t="s">
        <v>91</v>
      </c>
      <c r="B7" s="190">
        <v>3.2</v>
      </c>
      <c r="C7" s="191">
        <v>1.45</v>
      </c>
      <c r="D7" s="191">
        <v>3.2</v>
      </c>
      <c r="E7" s="191">
        <v>3.2</v>
      </c>
      <c r="F7" s="191">
        <v>3.2</v>
      </c>
      <c r="G7" s="191">
        <v>0.57999999999999996</v>
      </c>
      <c r="H7" s="191">
        <v>3.2</v>
      </c>
      <c r="I7" s="193">
        <v>3.2</v>
      </c>
      <c r="J7" s="194">
        <v>25.39</v>
      </c>
      <c r="K7" s="191">
        <v>78.650000000000006</v>
      </c>
      <c r="L7" s="191">
        <v>13.41</v>
      </c>
      <c r="M7" s="191">
        <v>30.92</v>
      </c>
      <c r="N7" s="191">
        <v>92.91</v>
      </c>
      <c r="O7" s="191">
        <v>122.84</v>
      </c>
      <c r="P7" s="191">
        <v>48.41</v>
      </c>
      <c r="Q7" s="193">
        <v>45.97</v>
      </c>
    </row>
    <row r="8" spans="1:17" x14ac:dyDescent="0.25">
      <c r="A8" s="88" t="s">
        <v>92</v>
      </c>
      <c r="B8" s="190">
        <v>1.75</v>
      </c>
      <c r="C8" s="191">
        <v>3.2</v>
      </c>
      <c r="D8" s="191">
        <v>0.36</v>
      </c>
      <c r="E8" s="191">
        <v>3.2</v>
      </c>
      <c r="F8" s="191">
        <v>3.2</v>
      </c>
      <c r="G8" s="191">
        <v>3.2</v>
      </c>
      <c r="H8" s="191">
        <v>3.2</v>
      </c>
      <c r="I8" s="193">
        <v>3.2</v>
      </c>
      <c r="J8" s="194">
        <v>32.51</v>
      </c>
      <c r="K8" s="191">
        <v>20.48</v>
      </c>
      <c r="L8" s="191">
        <v>31.12</v>
      </c>
      <c r="M8" s="191">
        <v>7.87</v>
      </c>
      <c r="N8" s="191">
        <v>29.24</v>
      </c>
      <c r="O8" s="191">
        <v>35.56</v>
      </c>
      <c r="P8" s="191">
        <v>6.06</v>
      </c>
      <c r="Q8" s="193">
        <v>3.36</v>
      </c>
    </row>
    <row r="9" spans="1:17" x14ac:dyDescent="0.25">
      <c r="A9" s="88" t="s">
        <v>93</v>
      </c>
      <c r="B9" s="190">
        <v>3.2</v>
      </c>
      <c r="C9" s="191">
        <v>5.2</v>
      </c>
      <c r="D9" s="191">
        <v>3.2</v>
      </c>
      <c r="E9" s="191">
        <v>3.2</v>
      </c>
      <c r="F9" s="191">
        <v>3.2</v>
      </c>
      <c r="G9" s="191">
        <v>3.2</v>
      </c>
      <c r="H9" s="191">
        <v>2.98</v>
      </c>
      <c r="I9" s="193">
        <v>3.2</v>
      </c>
      <c r="J9" s="194">
        <v>9.01</v>
      </c>
      <c r="K9" s="191">
        <v>55.57</v>
      </c>
      <c r="L9" s="191">
        <v>11.01</v>
      </c>
      <c r="M9" s="191">
        <v>48.47</v>
      </c>
      <c r="N9" s="191">
        <v>41.34</v>
      </c>
      <c r="O9" s="191">
        <v>43.79</v>
      </c>
      <c r="P9" s="191">
        <v>11.71</v>
      </c>
      <c r="Q9" s="193">
        <v>32.44</v>
      </c>
    </row>
    <row r="10" spans="1:17" x14ac:dyDescent="0.25">
      <c r="A10" s="88" t="s">
        <v>94</v>
      </c>
      <c r="B10" s="190">
        <v>3.2</v>
      </c>
      <c r="C10" s="191">
        <v>3.2</v>
      </c>
      <c r="D10" s="191">
        <v>3.2</v>
      </c>
      <c r="E10" s="191">
        <v>3.2</v>
      </c>
      <c r="F10" s="191">
        <v>3.2</v>
      </c>
      <c r="G10" s="191">
        <v>3.2</v>
      </c>
      <c r="H10" s="191">
        <v>3.2</v>
      </c>
      <c r="I10" s="193">
        <v>3.2</v>
      </c>
      <c r="J10" s="194">
        <v>56.84</v>
      </c>
      <c r="K10" s="191">
        <v>22.6</v>
      </c>
      <c r="L10" s="191">
        <v>37.24</v>
      </c>
      <c r="M10" s="191">
        <v>13.83</v>
      </c>
      <c r="N10" s="191">
        <v>56.4</v>
      </c>
      <c r="O10" s="191">
        <v>9.4499999999999993</v>
      </c>
      <c r="P10" s="191">
        <v>15.79</v>
      </c>
      <c r="Q10" s="193">
        <v>15.67</v>
      </c>
    </row>
    <row r="11" spans="1:17" x14ac:dyDescent="0.25">
      <c r="A11" s="88" t="s">
        <v>95</v>
      </c>
      <c r="B11" s="190">
        <v>3.2</v>
      </c>
      <c r="C11" s="191">
        <v>1.85</v>
      </c>
      <c r="D11" s="191">
        <v>3.2</v>
      </c>
      <c r="E11" s="191">
        <v>0.21</v>
      </c>
      <c r="F11" s="191">
        <v>0.46</v>
      </c>
      <c r="G11" s="191">
        <v>2.81</v>
      </c>
      <c r="H11" s="191">
        <v>0.21</v>
      </c>
      <c r="I11" s="193">
        <v>1.48</v>
      </c>
      <c r="J11" s="194">
        <v>41</v>
      </c>
      <c r="K11" s="191">
        <v>45.28</v>
      </c>
      <c r="L11" s="191">
        <v>8.64</v>
      </c>
      <c r="M11" s="191">
        <v>73.28</v>
      </c>
      <c r="N11" s="191">
        <v>81.55</v>
      </c>
      <c r="O11" s="191">
        <v>29.25</v>
      </c>
      <c r="P11" s="191">
        <v>55.73</v>
      </c>
      <c r="Q11" s="193">
        <v>39.26</v>
      </c>
    </row>
    <row r="12" spans="1:17" x14ac:dyDescent="0.25">
      <c r="A12" s="88" t="s">
        <v>96</v>
      </c>
      <c r="B12" s="190">
        <v>5.39</v>
      </c>
      <c r="C12" s="191">
        <v>1.67</v>
      </c>
      <c r="D12" s="191">
        <v>2.21</v>
      </c>
      <c r="E12" s="191">
        <v>1.48</v>
      </c>
      <c r="F12" s="191">
        <v>3.2</v>
      </c>
      <c r="G12" s="191">
        <v>1.76</v>
      </c>
      <c r="H12" s="191">
        <v>2.72</v>
      </c>
      <c r="I12" s="192"/>
      <c r="J12" s="194">
        <v>8.64</v>
      </c>
      <c r="K12" s="191">
        <v>10.77</v>
      </c>
      <c r="L12" s="191">
        <v>9.32</v>
      </c>
      <c r="M12" s="191">
        <v>11.93</v>
      </c>
      <c r="N12" s="191">
        <v>44.53</v>
      </c>
      <c r="O12" s="191">
        <v>89.58</v>
      </c>
      <c r="P12" s="191">
        <v>46.23</v>
      </c>
      <c r="Q12" s="193">
        <v>49.84</v>
      </c>
    </row>
    <row r="13" spans="1:17" x14ac:dyDescent="0.25">
      <c r="A13" s="88" t="s">
        <v>97</v>
      </c>
      <c r="B13" s="190">
        <v>1.2</v>
      </c>
      <c r="C13" s="191">
        <v>5.69</v>
      </c>
      <c r="D13" s="191">
        <v>0.68</v>
      </c>
      <c r="E13" s="191">
        <v>1.1000000000000001</v>
      </c>
      <c r="F13" s="191">
        <v>2.38</v>
      </c>
      <c r="G13" s="191">
        <v>6.2</v>
      </c>
      <c r="H13" s="191">
        <v>0.06</v>
      </c>
      <c r="I13" s="193">
        <v>1.29</v>
      </c>
      <c r="J13" s="194">
        <v>16.16</v>
      </c>
      <c r="K13" s="191">
        <v>37.92</v>
      </c>
      <c r="L13" s="191">
        <v>53.56</v>
      </c>
      <c r="M13" s="191">
        <v>64.8</v>
      </c>
      <c r="N13" s="191">
        <v>24.74</v>
      </c>
      <c r="O13" s="191">
        <v>27.29</v>
      </c>
      <c r="P13" s="191">
        <v>57.84</v>
      </c>
      <c r="Q13" s="193">
        <v>22.14</v>
      </c>
    </row>
    <row r="14" spans="1:17" x14ac:dyDescent="0.25">
      <c r="A14" s="88" t="s">
        <v>98</v>
      </c>
      <c r="B14" s="190">
        <v>0.68</v>
      </c>
      <c r="C14" s="191">
        <v>3.94</v>
      </c>
      <c r="D14" s="191">
        <v>0.46</v>
      </c>
      <c r="E14" s="191">
        <v>0.68</v>
      </c>
      <c r="F14" s="191">
        <v>0.21</v>
      </c>
      <c r="G14" s="191">
        <v>0.68</v>
      </c>
      <c r="H14" s="191">
        <v>0.46</v>
      </c>
      <c r="I14" s="193">
        <v>0.89</v>
      </c>
      <c r="J14" s="194">
        <v>2.38</v>
      </c>
      <c r="K14" s="191">
        <v>13.58</v>
      </c>
      <c r="L14" s="191">
        <v>15.79</v>
      </c>
      <c r="M14" s="191">
        <v>53.7</v>
      </c>
      <c r="N14" s="191">
        <v>32.31</v>
      </c>
      <c r="O14" s="191">
        <v>19.66</v>
      </c>
      <c r="P14" s="191">
        <v>30.97</v>
      </c>
      <c r="Q14" s="193">
        <v>13.95</v>
      </c>
    </row>
    <row r="15" spans="1:17" ht="15.75" thickBot="1" x14ac:dyDescent="0.3">
      <c r="A15" s="89" t="s">
        <v>99</v>
      </c>
      <c r="B15" s="196"/>
      <c r="C15" s="197"/>
      <c r="D15" s="198">
        <v>0.46</v>
      </c>
      <c r="E15" s="198">
        <v>0.46</v>
      </c>
      <c r="F15" s="198">
        <v>1.51</v>
      </c>
      <c r="G15" s="198">
        <v>2.39</v>
      </c>
      <c r="H15" s="198">
        <v>0.84</v>
      </c>
      <c r="I15" s="199">
        <v>0.23</v>
      </c>
      <c r="J15" s="200">
        <v>22.06</v>
      </c>
      <c r="K15" s="198">
        <v>13.37</v>
      </c>
      <c r="L15" s="198">
        <v>36.090000000000003</v>
      </c>
      <c r="M15" s="198">
        <v>21.41</v>
      </c>
      <c r="N15" s="198">
        <v>44.7</v>
      </c>
      <c r="O15" s="198">
        <v>31.44</v>
      </c>
      <c r="P15" s="198">
        <v>77.239999999999995</v>
      </c>
      <c r="Q15" s="199">
        <v>42.45</v>
      </c>
    </row>
    <row r="18" spans="1:17" ht="15.75" thickBot="1" x14ac:dyDescent="0.3">
      <c r="A18" s="445" t="s">
        <v>128</v>
      </c>
    </row>
    <row r="19" spans="1:17" ht="15.75" thickBot="1" x14ac:dyDescent="0.3">
      <c r="A19" s="100" t="s">
        <v>101</v>
      </c>
      <c r="B19" s="425" t="s">
        <v>86</v>
      </c>
      <c r="C19" s="426"/>
      <c r="D19" s="426"/>
      <c r="E19" s="426"/>
      <c r="F19" s="426"/>
      <c r="G19" s="426"/>
      <c r="H19" s="426"/>
      <c r="I19" s="427"/>
      <c r="J19" s="428" t="s">
        <v>87</v>
      </c>
      <c r="K19" s="426"/>
      <c r="L19" s="426"/>
      <c r="M19" s="426"/>
      <c r="N19" s="426"/>
      <c r="O19" s="426"/>
      <c r="P19" s="426"/>
      <c r="Q19" s="427"/>
    </row>
    <row r="20" spans="1:17" x14ac:dyDescent="0.25">
      <c r="A20" s="98" t="s">
        <v>88</v>
      </c>
      <c r="B20" s="185">
        <v>57.86</v>
      </c>
      <c r="C20" s="186">
        <v>24.05</v>
      </c>
      <c r="D20" s="186">
        <v>8.66</v>
      </c>
      <c r="E20" s="186">
        <v>24.73</v>
      </c>
      <c r="F20" s="186">
        <v>33.869999999999997</v>
      </c>
      <c r="G20" s="186">
        <v>29.82</v>
      </c>
      <c r="H20" s="186">
        <v>2.73</v>
      </c>
      <c r="I20" s="188">
        <v>43.81</v>
      </c>
      <c r="J20" s="189">
        <v>12.8</v>
      </c>
      <c r="K20" s="186">
        <v>51.57</v>
      </c>
      <c r="L20" s="186">
        <v>4.09</v>
      </c>
      <c r="M20" s="186">
        <v>12.78</v>
      </c>
      <c r="N20" s="186">
        <v>12.8</v>
      </c>
      <c r="O20" s="186">
        <v>12.8</v>
      </c>
      <c r="P20" s="186">
        <v>2.61</v>
      </c>
      <c r="Q20" s="188">
        <v>0.95</v>
      </c>
    </row>
    <row r="21" spans="1:17" x14ac:dyDescent="0.25">
      <c r="A21" s="88" t="s">
        <v>89</v>
      </c>
      <c r="B21" s="190">
        <v>32.64</v>
      </c>
      <c r="C21" s="191">
        <v>12.8</v>
      </c>
      <c r="D21" s="191">
        <v>33.090000000000003</v>
      </c>
      <c r="E21" s="191">
        <v>51.02</v>
      </c>
      <c r="F21" s="191">
        <v>309.02999999999997</v>
      </c>
      <c r="G21" s="191">
        <v>4.09</v>
      </c>
      <c r="H21" s="191">
        <v>23.37</v>
      </c>
      <c r="I21" s="193">
        <v>65.44</v>
      </c>
      <c r="J21" s="194">
        <v>8.43</v>
      </c>
      <c r="K21" s="191">
        <v>5.55</v>
      </c>
      <c r="L21" s="191">
        <v>0.95</v>
      </c>
      <c r="M21" s="191">
        <v>5.07</v>
      </c>
      <c r="N21" s="191">
        <v>12.8</v>
      </c>
      <c r="O21" s="191">
        <v>3.6</v>
      </c>
      <c r="P21" s="191">
        <v>12.8</v>
      </c>
      <c r="Q21" s="193">
        <v>12.8</v>
      </c>
    </row>
    <row r="22" spans="1:17" x14ac:dyDescent="0.25">
      <c r="A22" s="88" t="s">
        <v>90</v>
      </c>
      <c r="B22" s="190">
        <v>11</v>
      </c>
      <c r="C22" s="191">
        <v>12.8</v>
      </c>
      <c r="D22" s="191">
        <v>3.89</v>
      </c>
      <c r="E22" s="192"/>
      <c r="F22" s="191">
        <v>4.17</v>
      </c>
      <c r="G22" s="191">
        <v>59.97</v>
      </c>
      <c r="H22" s="191">
        <v>41.62</v>
      </c>
      <c r="I22" s="193">
        <v>6.29</v>
      </c>
      <c r="J22" s="194">
        <v>12.8</v>
      </c>
      <c r="K22" s="191">
        <v>29.85</v>
      </c>
      <c r="L22" s="191">
        <v>10.5</v>
      </c>
      <c r="M22" s="191">
        <v>84.65</v>
      </c>
      <c r="N22" s="191">
        <v>12.8</v>
      </c>
      <c r="O22" s="191">
        <v>2.2200000000000002</v>
      </c>
      <c r="P22" s="191">
        <v>5.1100000000000003</v>
      </c>
      <c r="Q22" s="193">
        <v>4.3</v>
      </c>
    </row>
    <row r="23" spans="1:17" x14ac:dyDescent="0.25">
      <c r="A23" s="88" t="s">
        <v>91</v>
      </c>
      <c r="B23" s="190">
        <v>5.9</v>
      </c>
      <c r="C23" s="191">
        <v>41.74</v>
      </c>
      <c r="D23" s="191">
        <v>9.5</v>
      </c>
      <c r="E23" s="191">
        <v>6.55</v>
      </c>
      <c r="F23" s="191">
        <v>1.34</v>
      </c>
      <c r="G23" s="191">
        <v>15.41</v>
      </c>
      <c r="H23" s="191">
        <v>2.2200000000000002</v>
      </c>
      <c r="I23" s="193">
        <v>9.8699999999999992</v>
      </c>
      <c r="J23" s="194">
        <v>12.8</v>
      </c>
      <c r="K23" s="191">
        <v>12.8</v>
      </c>
      <c r="L23" s="191">
        <v>12.8</v>
      </c>
      <c r="M23" s="191">
        <v>121.08</v>
      </c>
      <c r="N23" s="191">
        <v>1.03</v>
      </c>
      <c r="O23" s="191">
        <v>6.68</v>
      </c>
      <c r="P23" s="191">
        <v>12.8</v>
      </c>
      <c r="Q23" s="193">
        <v>17.940000000000001</v>
      </c>
    </row>
    <row r="24" spans="1:17" x14ac:dyDescent="0.25">
      <c r="A24" s="88" t="s">
        <v>92</v>
      </c>
      <c r="B24" s="190">
        <v>75.069999999999993</v>
      </c>
      <c r="C24" s="191">
        <v>90.86</v>
      </c>
      <c r="D24" s="191">
        <v>232.06</v>
      </c>
      <c r="E24" s="191">
        <v>64.88</v>
      </c>
      <c r="F24" s="191">
        <v>30.31</v>
      </c>
      <c r="G24" s="191">
        <v>118.53</v>
      </c>
      <c r="H24" s="191">
        <v>45.53</v>
      </c>
      <c r="I24" s="193">
        <v>79.92</v>
      </c>
      <c r="J24" s="194">
        <v>5.37</v>
      </c>
      <c r="K24" s="191">
        <v>3.62</v>
      </c>
      <c r="L24" s="191">
        <v>4.57</v>
      </c>
      <c r="M24" s="191">
        <v>12.8</v>
      </c>
      <c r="N24" s="191">
        <v>2.36</v>
      </c>
      <c r="O24" s="191">
        <v>1.34</v>
      </c>
      <c r="P24" s="191">
        <v>12.8</v>
      </c>
      <c r="Q24" s="193">
        <v>12.12</v>
      </c>
    </row>
    <row r="25" spans="1:17" x14ac:dyDescent="0.25">
      <c r="A25" s="88" t="s">
        <v>93</v>
      </c>
      <c r="B25" s="190">
        <v>4.57</v>
      </c>
      <c r="C25" s="191">
        <v>14.08</v>
      </c>
      <c r="D25" s="191">
        <v>113.02</v>
      </c>
      <c r="E25" s="191">
        <v>3.07</v>
      </c>
      <c r="F25" s="191">
        <v>11.62</v>
      </c>
      <c r="G25" s="191">
        <v>64.77</v>
      </c>
      <c r="H25" s="191">
        <v>12.24</v>
      </c>
      <c r="I25" s="193">
        <v>11</v>
      </c>
      <c r="J25" s="194">
        <v>1.64</v>
      </c>
      <c r="K25" s="191">
        <v>1.34</v>
      </c>
      <c r="L25" s="191">
        <v>8.1</v>
      </c>
      <c r="M25" s="191">
        <v>5.24</v>
      </c>
      <c r="N25" s="191">
        <v>6.81</v>
      </c>
      <c r="O25" s="191">
        <v>8.61</v>
      </c>
      <c r="P25" s="191">
        <v>13.47</v>
      </c>
      <c r="Q25" s="193">
        <v>11.12</v>
      </c>
    </row>
    <row r="26" spans="1:17" x14ac:dyDescent="0.25">
      <c r="A26" s="88" t="s">
        <v>94</v>
      </c>
      <c r="B26" s="190">
        <v>12.8</v>
      </c>
      <c r="C26" s="191">
        <v>16.260000000000002</v>
      </c>
      <c r="D26" s="191">
        <v>45.2</v>
      </c>
      <c r="E26" s="191">
        <v>1.93</v>
      </c>
      <c r="F26" s="191">
        <v>12.8</v>
      </c>
      <c r="G26" s="191">
        <v>12.8</v>
      </c>
      <c r="H26" s="191">
        <v>17.82</v>
      </c>
      <c r="I26" s="193">
        <v>48.31</v>
      </c>
      <c r="J26" s="194">
        <v>2.63</v>
      </c>
      <c r="K26" s="191">
        <v>4.7300000000000004</v>
      </c>
      <c r="L26" s="191">
        <v>3.01</v>
      </c>
      <c r="M26" s="191">
        <v>3.21</v>
      </c>
      <c r="N26" s="191">
        <v>5</v>
      </c>
      <c r="O26" s="191">
        <v>10.18</v>
      </c>
      <c r="P26" s="191">
        <v>4.13</v>
      </c>
      <c r="Q26" s="193">
        <v>5.96</v>
      </c>
    </row>
    <row r="27" spans="1:17" x14ac:dyDescent="0.25">
      <c r="A27" s="88" t="s">
        <v>95</v>
      </c>
      <c r="B27" s="190">
        <v>2.0499999999999998</v>
      </c>
      <c r="C27" s="191">
        <v>1.8</v>
      </c>
      <c r="D27" s="191">
        <v>3.6</v>
      </c>
      <c r="E27" s="191">
        <v>2.63</v>
      </c>
      <c r="F27" s="191">
        <v>4.87</v>
      </c>
      <c r="G27" s="191">
        <v>8.5399999999999991</v>
      </c>
      <c r="H27" s="191">
        <v>17.54</v>
      </c>
      <c r="I27" s="193">
        <v>25.8</v>
      </c>
      <c r="J27" s="194">
        <v>4.0599999999999996</v>
      </c>
      <c r="K27" s="191">
        <v>2.63</v>
      </c>
      <c r="L27" s="191">
        <v>6.1</v>
      </c>
      <c r="M27" s="191">
        <v>4.5999999999999996</v>
      </c>
      <c r="N27" s="191">
        <v>4.9400000000000004</v>
      </c>
      <c r="O27" s="191">
        <v>10.68</v>
      </c>
      <c r="P27" s="191">
        <v>3.67</v>
      </c>
      <c r="Q27" s="193">
        <v>2.75</v>
      </c>
    </row>
    <row r="28" spans="1:17" x14ac:dyDescent="0.25">
      <c r="A28" s="88" t="s">
        <v>96</v>
      </c>
      <c r="B28" s="190">
        <v>1.25</v>
      </c>
      <c r="C28" s="191">
        <v>2.12</v>
      </c>
      <c r="D28" s="191">
        <v>3.14</v>
      </c>
      <c r="E28" s="191">
        <v>31.6</v>
      </c>
      <c r="F28" s="191">
        <v>22.1</v>
      </c>
      <c r="G28" s="191">
        <v>4.4000000000000004</v>
      </c>
      <c r="H28" s="191">
        <v>5.75</v>
      </c>
      <c r="I28" s="193">
        <v>5.27</v>
      </c>
      <c r="J28" s="194">
        <v>3.34</v>
      </c>
      <c r="K28" s="191">
        <v>0.66</v>
      </c>
      <c r="L28" s="191">
        <v>12.35</v>
      </c>
      <c r="M28" s="191">
        <v>8.4700000000000006</v>
      </c>
      <c r="N28" s="191">
        <v>4.8</v>
      </c>
      <c r="O28" s="191">
        <v>4.67</v>
      </c>
      <c r="P28" s="191">
        <v>3.6</v>
      </c>
      <c r="Q28" s="193">
        <v>2.5</v>
      </c>
    </row>
    <row r="29" spans="1:17" x14ac:dyDescent="0.25">
      <c r="A29" s="88" t="s">
        <v>97</v>
      </c>
      <c r="B29" s="190">
        <v>0.61</v>
      </c>
      <c r="C29" s="191">
        <v>0.12</v>
      </c>
      <c r="D29" s="191">
        <v>2.2400000000000002</v>
      </c>
      <c r="E29" s="191">
        <v>6.23</v>
      </c>
      <c r="F29" s="191">
        <v>1.68</v>
      </c>
      <c r="G29" s="191">
        <v>1.8</v>
      </c>
      <c r="H29" s="191">
        <v>2.75</v>
      </c>
      <c r="I29" s="193">
        <v>11.05</v>
      </c>
      <c r="J29" s="194">
        <v>3.53</v>
      </c>
      <c r="K29" s="191">
        <v>9.18</v>
      </c>
      <c r="L29" s="191">
        <v>2.69</v>
      </c>
      <c r="M29" s="191">
        <v>7.13</v>
      </c>
      <c r="N29" s="191">
        <v>4.53</v>
      </c>
      <c r="O29" s="191">
        <v>3.01</v>
      </c>
      <c r="P29" s="191">
        <v>7.91</v>
      </c>
      <c r="Q29" s="193">
        <v>3.21</v>
      </c>
    </row>
    <row r="30" spans="1:17" x14ac:dyDescent="0.25">
      <c r="A30" s="88" t="s">
        <v>98</v>
      </c>
      <c r="B30" s="190">
        <v>35.1</v>
      </c>
      <c r="C30" s="191">
        <v>33.43</v>
      </c>
      <c r="D30" s="191">
        <v>5.68</v>
      </c>
      <c r="E30" s="191">
        <v>10.11</v>
      </c>
      <c r="F30" s="191">
        <v>7.34</v>
      </c>
      <c r="G30" s="191">
        <v>7.91</v>
      </c>
      <c r="H30" s="191">
        <v>2.37</v>
      </c>
      <c r="I30" s="193">
        <v>49.77</v>
      </c>
      <c r="J30" s="194">
        <v>5.27</v>
      </c>
      <c r="K30" s="191">
        <v>2.37</v>
      </c>
      <c r="L30" s="191">
        <v>7.34</v>
      </c>
      <c r="M30" s="192"/>
      <c r="N30" s="191">
        <v>5</v>
      </c>
      <c r="O30" s="191">
        <v>1.74</v>
      </c>
      <c r="P30" s="191">
        <v>4.0599999999999996</v>
      </c>
      <c r="Q30" s="193">
        <v>9.75</v>
      </c>
    </row>
    <row r="31" spans="1:17" ht="15.75" thickBot="1" x14ac:dyDescent="0.3">
      <c r="A31" s="89" t="s">
        <v>99</v>
      </c>
      <c r="B31" s="201">
        <v>12.66</v>
      </c>
      <c r="C31" s="198">
        <v>23.82</v>
      </c>
      <c r="D31" s="198">
        <v>16.489999999999998</v>
      </c>
      <c r="E31" s="198">
        <v>1.98</v>
      </c>
      <c r="F31" s="198">
        <v>38.24</v>
      </c>
      <c r="G31" s="198">
        <v>54.88</v>
      </c>
      <c r="H31" s="198">
        <v>39.799999999999997</v>
      </c>
      <c r="I31" s="199">
        <v>52.23</v>
      </c>
      <c r="J31" s="200">
        <v>0.56000000000000005</v>
      </c>
      <c r="K31" s="198">
        <v>23.82</v>
      </c>
      <c r="L31" s="198">
        <v>1.08</v>
      </c>
      <c r="M31" s="198">
        <v>5.79</v>
      </c>
      <c r="N31" s="198">
        <v>3.6</v>
      </c>
      <c r="O31" s="198">
        <v>6.88</v>
      </c>
      <c r="P31" s="198">
        <v>4.58</v>
      </c>
      <c r="Q31" s="199">
        <v>4.58</v>
      </c>
    </row>
    <row r="34" spans="1:17" ht="15.75" thickBot="1" x14ac:dyDescent="0.3">
      <c r="A34" s="445" t="s">
        <v>129</v>
      </c>
    </row>
    <row r="35" spans="1:17" ht="15.75" thickBot="1" x14ac:dyDescent="0.3">
      <c r="A35" s="97" t="s">
        <v>102</v>
      </c>
      <c r="B35" s="429" t="s">
        <v>86</v>
      </c>
      <c r="C35" s="430"/>
      <c r="D35" s="430"/>
      <c r="E35" s="430"/>
      <c r="F35" s="430"/>
      <c r="G35" s="430"/>
      <c r="H35" s="430"/>
      <c r="I35" s="431"/>
      <c r="J35" s="432" t="s">
        <v>87</v>
      </c>
      <c r="K35" s="430"/>
      <c r="L35" s="430"/>
      <c r="M35" s="430"/>
      <c r="N35" s="430"/>
      <c r="O35" s="430"/>
      <c r="P35" s="430"/>
      <c r="Q35" s="431"/>
    </row>
    <row r="36" spans="1:17" x14ac:dyDescent="0.25">
      <c r="A36" s="93" t="s">
        <v>88</v>
      </c>
      <c r="B36" s="185">
        <v>2.44</v>
      </c>
      <c r="C36" s="186">
        <v>1.82</v>
      </c>
      <c r="D36" s="186">
        <v>3.2</v>
      </c>
      <c r="E36" s="186">
        <v>3.2</v>
      </c>
      <c r="F36" s="186">
        <v>3.2</v>
      </c>
      <c r="G36" s="186">
        <v>3</v>
      </c>
      <c r="H36" s="186">
        <v>3.2</v>
      </c>
      <c r="I36" s="188">
        <v>3.2</v>
      </c>
      <c r="J36" s="189">
        <v>3.2</v>
      </c>
      <c r="K36" s="186">
        <v>3.2</v>
      </c>
      <c r="L36" s="186">
        <v>3.2</v>
      </c>
      <c r="M36" s="186">
        <v>3.2</v>
      </c>
      <c r="N36" s="186">
        <v>3.2</v>
      </c>
      <c r="O36" s="186">
        <v>3.2</v>
      </c>
      <c r="P36" s="186">
        <v>3.2</v>
      </c>
      <c r="Q36" s="188">
        <v>3.2</v>
      </c>
    </row>
    <row r="37" spans="1:17" x14ac:dyDescent="0.25">
      <c r="A37" s="91" t="s">
        <v>89</v>
      </c>
      <c r="B37" s="190">
        <v>1.08</v>
      </c>
      <c r="C37" s="191">
        <v>3.2</v>
      </c>
      <c r="D37" s="191">
        <v>1.82</v>
      </c>
      <c r="E37" s="191">
        <v>3.2</v>
      </c>
      <c r="F37" s="191">
        <v>1.47</v>
      </c>
      <c r="G37" s="191">
        <v>4.01</v>
      </c>
      <c r="H37" s="191">
        <v>3.2</v>
      </c>
      <c r="I37" s="193">
        <v>3.2</v>
      </c>
      <c r="J37" s="194">
        <v>3.2</v>
      </c>
      <c r="K37" s="191">
        <v>3.2</v>
      </c>
      <c r="L37" s="191">
        <v>3.2</v>
      </c>
      <c r="M37" s="191">
        <v>3.2</v>
      </c>
      <c r="N37" s="191">
        <v>3.2</v>
      </c>
      <c r="O37" s="191">
        <v>3.2</v>
      </c>
      <c r="P37" s="191">
        <v>3.2</v>
      </c>
      <c r="Q37" s="193">
        <v>3.2</v>
      </c>
    </row>
    <row r="38" spans="1:17" x14ac:dyDescent="0.25">
      <c r="A38" s="91" t="s">
        <v>90</v>
      </c>
      <c r="B38" s="190">
        <v>14.34</v>
      </c>
      <c r="C38" s="191">
        <v>8.25</v>
      </c>
      <c r="D38" s="191">
        <v>9.11</v>
      </c>
      <c r="E38" s="191">
        <v>3.3</v>
      </c>
      <c r="F38" s="191">
        <v>9.11</v>
      </c>
      <c r="G38" s="191">
        <v>16.190000000000001</v>
      </c>
      <c r="H38" s="191">
        <v>6.39</v>
      </c>
      <c r="I38" s="193">
        <v>6.12</v>
      </c>
      <c r="J38" s="202"/>
      <c r="K38" s="191">
        <v>2.08</v>
      </c>
      <c r="L38" s="191">
        <v>4.2699999999999996</v>
      </c>
      <c r="M38" s="191">
        <v>2.08</v>
      </c>
      <c r="N38" s="191">
        <v>2.5</v>
      </c>
      <c r="O38" s="191">
        <v>3.69</v>
      </c>
      <c r="P38" s="191">
        <v>1.66</v>
      </c>
      <c r="Q38" s="193">
        <v>1.33</v>
      </c>
    </row>
    <row r="39" spans="1:17" x14ac:dyDescent="0.25">
      <c r="A39" s="91" t="s">
        <v>91</v>
      </c>
      <c r="B39" s="190">
        <v>12.06</v>
      </c>
      <c r="C39" s="191">
        <v>6.3</v>
      </c>
      <c r="D39" s="191">
        <v>4.07</v>
      </c>
      <c r="E39" s="191">
        <v>2.5</v>
      </c>
      <c r="F39" s="191">
        <v>12.72</v>
      </c>
      <c r="G39" s="191">
        <v>9.3699999999999992</v>
      </c>
      <c r="H39" s="191">
        <v>19.09</v>
      </c>
      <c r="I39" s="193">
        <v>7.37</v>
      </c>
      <c r="J39" s="194">
        <v>2.9</v>
      </c>
      <c r="K39" s="191">
        <v>3.69</v>
      </c>
      <c r="L39" s="191">
        <v>1.87</v>
      </c>
      <c r="M39" s="191">
        <v>0.63</v>
      </c>
      <c r="N39" s="191">
        <v>4.07</v>
      </c>
      <c r="O39" s="191">
        <v>3.69</v>
      </c>
      <c r="P39" s="191">
        <v>5.2</v>
      </c>
      <c r="Q39" s="193">
        <v>3.1</v>
      </c>
    </row>
    <row r="40" spans="1:17" x14ac:dyDescent="0.25">
      <c r="A40" s="91" t="s">
        <v>92</v>
      </c>
      <c r="B40" s="190">
        <v>1.66</v>
      </c>
      <c r="C40" s="191">
        <v>3</v>
      </c>
      <c r="D40" s="191">
        <v>1.87</v>
      </c>
      <c r="E40" s="191">
        <v>1.66</v>
      </c>
      <c r="F40" s="191">
        <v>9.11</v>
      </c>
      <c r="G40" s="191">
        <v>4.83</v>
      </c>
      <c r="H40" s="191">
        <v>4.74</v>
      </c>
      <c r="I40" s="193">
        <v>4.2699999999999996</v>
      </c>
      <c r="J40" s="194">
        <v>1.44</v>
      </c>
      <c r="K40" s="191">
        <v>1.87</v>
      </c>
      <c r="L40" s="191">
        <v>2.29</v>
      </c>
      <c r="M40" s="191">
        <v>1.66</v>
      </c>
      <c r="N40" s="191">
        <v>0.99</v>
      </c>
      <c r="O40" s="191">
        <v>0.99</v>
      </c>
      <c r="P40" s="191">
        <v>0.75</v>
      </c>
      <c r="Q40" s="193">
        <v>0.51</v>
      </c>
    </row>
    <row r="41" spans="1:17" x14ac:dyDescent="0.25">
      <c r="A41" s="91" t="s">
        <v>93</v>
      </c>
      <c r="B41" s="190">
        <v>1.87</v>
      </c>
      <c r="C41" s="191">
        <v>2.08</v>
      </c>
      <c r="D41" s="191">
        <v>2.5</v>
      </c>
      <c r="E41" s="191">
        <v>1.22</v>
      </c>
      <c r="F41" s="191">
        <v>1.66</v>
      </c>
      <c r="G41" s="191">
        <v>1.87</v>
      </c>
      <c r="H41" s="191">
        <v>1.44</v>
      </c>
      <c r="I41" s="193">
        <v>1.22</v>
      </c>
      <c r="J41" s="192"/>
      <c r="K41" s="191">
        <v>1.33</v>
      </c>
      <c r="L41" s="191">
        <v>1.44</v>
      </c>
      <c r="M41" s="191">
        <v>0.99</v>
      </c>
      <c r="N41" s="191">
        <v>0.87</v>
      </c>
      <c r="O41" s="191">
        <v>0.99</v>
      </c>
      <c r="P41" s="191">
        <v>1.66</v>
      </c>
      <c r="Q41" s="193">
        <v>1.22</v>
      </c>
    </row>
    <row r="42" spans="1:17" x14ac:dyDescent="0.25">
      <c r="A42" s="91" t="s">
        <v>94</v>
      </c>
      <c r="B42" s="190">
        <v>3.2</v>
      </c>
      <c r="C42" s="191">
        <v>3.88</v>
      </c>
      <c r="D42" s="191">
        <v>1.77</v>
      </c>
      <c r="E42" s="191">
        <v>3.49</v>
      </c>
      <c r="F42" s="191">
        <v>10.050000000000001</v>
      </c>
      <c r="G42" s="192"/>
      <c r="H42" s="191">
        <v>6.3</v>
      </c>
      <c r="I42" s="193">
        <v>0.99</v>
      </c>
      <c r="J42" s="194">
        <v>2.61</v>
      </c>
      <c r="K42" s="191">
        <v>2.44</v>
      </c>
      <c r="L42" s="191">
        <v>2.2599999999999998</v>
      </c>
      <c r="M42" s="191">
        <v>3.12</v>
      </c>
      <c r="N42" s="191">
        <v>32</v>
      </c>
      <c r="O42" s="191">
        <v>1.3</v>
      </c>
      <c r="P42" s="191">
        <v>2.7</v>
      </c>
      <c r="Q42" s="193">
        <v>2.44</v>
      </c>
    </row>
    <row r="43" spans="1:17" x14ac:dyDescent="0.25">
      <c r="A43" s="91" t="s">
        <v>95</v>
      </c>
      <c r="B43" s="190">
        <v>6.65</v>
      </c>
      <c r="C43" s="191">
        <v>5.12</v>
      </c>
      <c r="D43" s="191">
        <v>7.97</v>
      </c>
      <c r="E43" s="191">
        <v>48.86</v>
      </c>
      <c r="F43" s="191">
        <v>36.4</v>
      </c>
      <c r="G43" s="191">
        <v>17.53</v>
      </c>
      <c r="H43" s="191">
        <v>13.71</v>
      </c>
      <c r="I43" s="193">
        <v>6.24</v>
      </c>
      <c r="J43" s="194">
        <v>2.95</v>
      </c>
      <c r="K43" s="191">
        <v>3.28</v>
      </c>
      <c r="L43" s="191">
        <v>3.28</v>
      </c>
      <c r="M43" s="191">
        <v>4.38</v>
      </c>
      <c r="N43" s="191">
        <v>2.2599999999999998</v>
      </c>
      <c r="O43" s="191">
        <v>2.95</v>
      </c>
      <c r="P43" s="191">
        <v>2.61</v>
      </c>
      <c r="Q43" s="193">
        <v>2.35</v>
      </c>
    </row>
    <row r="44" spans="1:17" x14ac:dyDescent="0.25">
      <c r="A44" s="91" t="s">
        <v>96</v>
      </c>
      <c r="B44" s="190">
        <v>12.17</v>
      </c>
      <c r="C44" s="191">
        <v>20.69</v>
      </c>
      <c r="D44" s="191">
        <v>27.06</v>
      </c>
      <c r="E44" s="191">
        <v>4.68</v>
      </c>
      <c r="F44" s="191">
        <v>3.68</v>
      </c>
      <c r="G44" s="191">
        <v>1.5</v>
      </c>
      <c r="H44" s="191">
        <v>5.12</v>
      </c>
      <c r="I44" s="193">
        <v>1.79</v>
      </c>
      <c r="J44" s="194">
        <v>1.7</v>
      </c>
      <c r="K44" s="191">
        <v>2.61</v>
      </c>
      <c r="L44" s="191">
        <v>0.34</v>
      </c>
      <c r="M44" s="191">
        <v>1.5</v>
      </c>
      <c r="N44" s="191">
        <v>2.78</v>
      </c>
      <c r="O44" s="191">
        <v>4.53</v>
      </c>
      <c r="P44" s="191">
        <v>2.95</v>
      </c>
      <c r="Q44" s="193">
        <v>4.45</v>
      </c>
    </row>
    <row r="45" spans="1:17" x14ac:dyDescent="0.25">
      <c r="A45" s="91" t="s">
        <v>97</v>
      </c>
      <c r="B45" s="190">
        <v>4.68</v>
      </c>
      <c r="C45" s="191">
        <v>4.68</v>
      </c>
      <c r="D45" s="191">
        <v>6.65</v>
      </c>
      <c r="E45" s="191">
        <v>4.53</v>
      </c>
      <c r="F45" s="191">
        <v>14.49</v>
      </c>
      <c r="G45" s="191">
        <v>5.12</v>
      </c>
      <c r="H45" s="191">
        <v>4.38</v>
      </c>
      <c r="I45" s="193">
        <v>4.53</v>
      </c>
      <c r="J45" s="194">
        <v>4.9000000000000004</v>
      </c>
      <c r="K45" s="191">
        <v>3.28</v>
      </c>
      <c r="L45" s="191">
        <v>3.44</v>
      </c>
      <c r="M45" s="191">
        <v>5.12</v>
      </c>
      <c r="N45" s="191">
        <v>3.6</v>
      </c>
      <c r="O45" s="191">
        <v>1.7</v>
      </c>
      <c r="P45" s="191">
        <v>4.68</v>
      </c>
      <c r="Q45" s="193">
        <v>1.08</v>
      </c>
    </row>
    <row r="46" spans="1:17" x14ac:dyDescent="0.25">
      <c r="A46" s="91" t="s">
        <v>98</v>
      </c>
      <c r="B46" s="190">
        <v>1.08</v>
      </c>
      <c r="C46" s="191">
        <v>3.6</v>
      </c>
      <c r="D46" s="191">
        <v>2.95</v>
      </c>
      <c r="E46" s="191">
        <v>1.08</v>
      </c>
      <c r="F46" s="191">
        <v>2.2599999999999998</v>
      </c>
      <c r="G46" s="191">
        <v>0.86</v>
      </c>
      <c r="H46" s="191">
        <v>5.83</v>
      </c>
      <c r="I46" s="193">
        <v>4.07</v>
      </c>
      <c r="J46" s="194">
        <v>1.08</v>
      </c>
      <c r="K46" s="191">
        <v>1.89</v>
      </c>
      <c r="L46" s="191">
        <v>2.08</v>
      </c>
      <c r="M46" s="191">
        <v>2.7</v>
      </c>
      <c r="N46" s="191">
        <v>1.3</v>
      </c>
      <c r="O46" s="191">
        <v>1.7</v>
      </c>
      <c r="P46" s="191">
        <v>1.5</v>
      </c>
      <c r="Q46" s="193">
        <v>1.3</v>
      </c>
    </row>
    <row r="47" spans="1:17" ht="15.75" thickBot="1" x14ac:dyDescent="0.3">
      <c r="A47" s="92" t="s">
        <v>99</v>
      </c>
      <c r="B47" s="201">
        <v>2.73</v>
      </c>
      <c r="C47" s="198">
        <v>0.62</v>
      </c>
      <c r="D47" s="198">
        <v>0.62</v>
      </c>
      <c r="E47" s="197"/>
      <c r="F47" s="197"/>
      <c r="G47" s="198">
        <v>7.71</v>
      </c>
      <c r="H47" s="198">
        <v>3.52</v>
      </c>
      <c r="I47" s="199">
        <v>7.89</v>
      </c>
      <c r="J47" s="203"/>
      <c r="K47" s="198">
        <v>0.62</v>
      </c>
      <c r="L47" s="198">
        <v>1.08</v>
      </c>
      <c r="M47" s="197"/>
      <c r="N47" s="198">
        <v>1.08</v>
      </c>
      <c r="O47" s="197"/>
      <c r="P47" s="198">
        <v>1.08</v>
      </c>
      <c r="Q47" s="199">
        <v>1.08</v>
      </c>
    </row>
    <row r="50" spans="1:3" x14ac:dyDescent="0.25">
      <c r="A50" s="417"/>
      <c r="B50" s="204"/>
      <c r="C50" s="204"/>
    </row>
  </sheetData>
  <mergeCells count="6">
    <mergeCell ref="B3:I3"/>
    <mergeCell ref="J3:Q3"/>
    <mergeCell ref="B19:I19"/>
    <mergeCell ref="J19:Q19"/>
    <mergeCell ref="B35:I35"/>
    <mergeCell ref="J35:Q3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6"/>
  <sheetViews>
    <sheetView workbookViewId="0">
      <pane ySplit="2" topLeftCell="A3" activePane="bottomLeft" state="frozen"/>
      <selection pane="bottomLeft" activeCell="E3" sqref="E3"/>
    </sheetView>
  </sheetViews>
  <sheetFormatPr defaultRowHeight="15" x14ac:dyDescent="0.25"/>
  <cols>
    <col min="4" max="4" width="11" bestFit="1" customWidth="1"/>
    <col min="5" max="5" width="15.5703125" style="320" customWidth="1"/>
    <col min="6" max="6" width="16.7109375" style="319" customWidth="1"/>
    <col min="7" max="7" width="13.140625" customWidth="1"/>
    <col min="8" max="8" width="13" customWidth="1"/>
    <col min="9" max="9" width="8.85546875" style="206" bestFit="1" customWidth="1"/>
    <col min="10" max="10" width="11.28515625" style="342" customWidth="1"/>
    <col min="11" max="11" width="11.7109375" style="342" customWidth="1"/>
    <col min="12" max="12" width="9.28515625" style="123" bestFit="1" customWidth="1"/>
    <col min="13" max="13" width="10.7109375" style="343" customWidth="1"/>
    <col min="14" max="14" width="10.42578125" style="123" customWidth="1"/>
    <col min="15" max="15" width="10.85546875" style="344" bestFit="1" customWidth="1"/>
    <col min="16" max="16" width="10.42578125" style="344" bestFit="1" customWidth="1"/>
    <col min="17" max="17" width="75.5703125" customWidth="1"/>
  </cols>
  <sheetData>
    <row r="1" spans="1:17" x14ac:dyDescent="0.25">
      <c r="A1" s="433" t="s">
        <v>560</v>
      </c>
      <c r="B1" s="433"/>
      <c r="C1" s="433"/>
      <c r="D1" s="433"/>
      <c r="E1" s="433"/>
      <c r="F1" s="433"/>
      <c r="G1" s="433"/>
      <c r="H1" s="433"/>
      <c r="I1" s="433"/>
      <c r="J1" s="347"/>
      <c r="K1" s="347"/>
      <c r="L1" s="345"/>
      <c r="M1" s="346"/>
    </row>
    <row r="2" spans="1:17" x14ac:dyDescent="0.25">
      <c r="A2" s="433"/>
      <c r="B2" s="433"/>
      <c r="C2" s="433"/>
      <c r="D2" s="433"/>
      <c r="E2" s="433"/>
      <c r="F2" s="433"/>
      <c r="G2" s="433"/>
      <c r="H2" s="433"/>
      <c r="I2" s="433"/>
      <c r="J2" s="284"/>
      <c r="K2" s="284"/>
    </row>
    <row r="3" spans="1:17" x14ac:dyDescent="0.25">
      <c r="A3" s="348"/>
      <c r="B3" s="348"/>
      <c r="C3" s="348"/>
      <c r="D3" s="348"/>
      <c r="E3" s="348"/>
      <c r="F3" s="348"/>
      <c r="G3" s="348"/>
      <c r="H3" s="348"/>
      <c r="I3" s="348"/>
      <c r="J3" s="284"/>
      <c r="K3" s="284"/>
    </row>
    <row r="4" spans="1:17" s="223" customFormat="1" ht="12.75" x14ac:dyDescent="0.2">
      <c r="A4" s="213" t="s">
        <v>254</v>
      </c>
      <c r="B4" s="214"/>
      <c r="C4" s="214"/>
      <c r="D4" s="214"/>
      <c r="E4" s="215"/>
      <c r="F4" s="215"/>
      <c r="G4" s="216"/>
      <c r="H4" s="217"/>
      <c r="I4" s="218"/>
      <c r="J4" s="219"/>
      <c r="K4" s="219"/>
      <c r="L4" s="220"/>
      <c r="M4" s="221"/>
      <c r="N4" s="220"/>
      <c r="O4" s="222"/>
      <c r="P4" s="222"/>
      <c r="Q4" s="214"/>
    </row>
    <row r="5" spans="1:17" s="223" customFormat="1" ht="12.75" x14ac:dyDescent="0.2">
      <c r="A5" s="213" t="s">
        <v>255</v>
      </c>
      <c r="B5" s="214"/>
      <c r="C5" s="214"/>
      <c r="D5" s="224"/>
      <c r="E5" s="215"/>
      <c r="F5" s="215"/>
      <c r="G5" s="216"/>
      <c r="H5" s="217"/>
      <c r="I5" s="218"/>
      <c r="J5" s="219"/>
      <c r="K5" s="219"/>
      <c r="L5" s="220"/>
      <c r="M5" s="221"/>
      <c r="N5" s="220"/>
      <c r="O5" s="222"/>
      <c r="P5" s="222"/>
      <c r="Q5" s="214"/>
    </row>
    <row r="6" spans="1:17" s="223" customFormat="1" ht="12.75" x14ac:dyDescent="0.2">
      <c r="A6" s="213"/>
      <c r="B6" s="214"/>
      <c r="C6" s="214"/>
      <c r="D6" s="224"/>
      <c r="E6" s="215"/>
      <c r="F6" s="215"/>
      <c r="G6" s="225"/>
      <c r="H6" s="217"/>
      <c r="I6" s="218"/>
      <c r="J6" s="219"/>
      <c r="K6" s="219"/>
      <c r="L6" s="220"/>
      <c r="M6" s="221"/>
      <c r="N6" s="220"/>
      <c r="O6" s="222"/>
      <c r="P6" s="222"/>
      <c r="Q6" s="214"/>
    </row>
    <row r="7" spans="1:17" s="223" customFormat="1" ht="12.75" x14ac:dyDescent="0.2">
      <c r="A7" s="226" t="s">
        <v>256</v>
      </c>
      <c r="B7" s="227"/>
      <c r="C7" s="227"/>
      <c r="D7" s="227"/>
      <c r="E7" s="228"/>
      <c r="F7" s="228"/>
      <c r="G7" s="216"/>
      <c r="H7" s="217"/>
      <c r="I7" s="218"/>
      <c r="J7" s="229"/>
      <c r="K7" s="230"/>
      <c r="L7" s="231"/>
      <c r="M7" s="232"/>
      <c r="N7" s="231"/>
      <c r="O7" s="222"/>
      <c r="P7" s="222"/>
      <c r="Q7" s="214"/>
    </row>
    <row r="8" spans="1:17" s="223" customFormat="1" ht="12.75" x14ac:dyDescent="0.2">
      <c r="A8" s="213"/>
      <c r="B8" s="214"/>
      <c r="C8" s="214"/>
      <c r="D8" s="214"/>
      <c r="E8" s="215"/>
      <c r="F8" s="215"/>
      <c r="G8" s="216"/>
      <c r="H8" s="217"/>
      <c r="I8" s="218"/>
      <c r="J8" s="233"/>
      <c r="K8" s="230"/>
      <c r="L8" s="234"/>
      <c r="M8" s="230"/>
      <c r="N8" s="234"/>
      <c r="O8" s="235"/>
      <c r="P8" s="235"/>
      <c r="Q8" s="214"/>
    </row>
    <row r="9" spans="1:17" s="223" customFormat="1" ht="13.5" thickBot="1" x14ac:dyDescent="0.25">
      <c r="A9" s="236"/>
      <c r="B9" s="236"/>
      <c r="C9" s="236"/>
      <c r="D9" s="236"/>
      <c r="E9" s="237"/>
      <c r="F9" s="237" t="s">
        <v>257</v>
      </c>
      <c r="G9" s="238"/>
      <c r="H9" s="239"/>
      <c r="I9" s="240"/>
      <c r="J9" s="229"/>
      <c r="K9" s="233"/>
      <c r="L9" s="241"/>
      <c r="M9" s="242"/>
      <c r="N9" s="241"/>
      <c r="O9" s="243"/>
      <c r="P9" s="235"/>
      <c r="Q9" s="214"/>
    </row>
    <row r="10" spans="1:17" s="223" customFormat="1" ht="12.75" x14ac:dyDescent="0.2">
      <c r="A10" s="236"/>
      <c r="B10" s="236"/>
      <c r="C10" s="236"/>
      <c r="D10" s="236"/>
      <c r="E10" s="244" t="s">
        <v>258</v>
      </c>
      <c r="F10" s="244"/>
      <c r="G10" s="245"/>
      <c r="H10" s="246"/>
      <c r="I10" s="218"/>
      <c r="J10" s="229"/>
      <c r="K10" s="230"/>
      <c r="L10" s="234"/>
      <c r="M10" s="230"/>
      <c r="N10" s="234"/>
      <c r="O10" s="235"/>
      <c r="P10" s="235"/>
      <c r="Q10" s="214"/>
    </row>
    <row r="11" spans="1:17" s="223" customFormat="1" ht="12.75" x14ac:dyDescent="0.2">
      <c r="A11" s="236"/>
      <c r="B11" s="236"/>
      <c r="C11" s="236"/>
      <c r="D11" s="236"/>
      <c r="E11" s="244" t="s">
        <v>259</v>
      </c>
      <c r="F11" s="247"/>
      <c r="G11" s="245"/>
      <c r="H11" s="246"/>
      <c r="I11" s="218"/>
      <c r="J11" s="219"/>
      <c r="K11" s="230"/>
      <c r="L11" s="234"/>
      <c r="M11" s="230"/>
      <c r="N11" s="234"/>
      <c r="O11" s="235"/>
      <c r="P11" s="235"/>
      <c r="Q11" s="214"/>
    </row>
    <row r="12" spans="1:17" s="223" customFormat="1" ht="12.75" x14ac:dyDescent="0.2">
      <c r="A12" s="236"/>
      <c r="B12" s="236"/>
      <c r="C12" s="236"/>
      <c r="D12" s="236"/>
      <c r="E12" s="215" t="s">
        <v>260</v>
      </c>
      <c r="F12" s="215"/>
      <c r="G12" s="214"/>
      <c r="H12" s="214"/>
      <c r="I12" s="218"/>
      <c r="J12" s="219"/>
      <c r="K12" s="219"/>
      <c r="L12" s="220"/>
      <c r="M12" s="221"/>
      <c r="N12" s="220"/>
      <c r="O12" s="222"/>
      <c r="P12" s="222"/>
      <c r="Q12" s="214"/>
    </row>
    <row r="13" spans="1:17" s="223" customFormat="1" ht="12.75" x14ac:dyDescent="0.2">
      <c r="A13" s="236"/>
      <c r="B13" s="236"/>
      <c r="C13" s="236"/>
      <c r="D13" s="236"/>
      <c r="E13" s="215"/>
      <c r="F13" s="215"/>
      <c r="G13" s="216"/>
      <c r="H13" s="217"/>
      <c r="I13" s="218"/>
      <c r="J13" s="219"/>
      <c r="K13" s="219"/>
      <c r="L13" s="220"/>
      <c r="M13" s="221"/>
      <c r="N13" s="220"/>
      <c r="O13" s="222"/>
      <c r="P13" s="222"/>
      <c r="Q13" s="214"/>
    </row>
    <row r="14" spans="1:17" s="223" customFormat="1" ht="13.5" thickBot="1" x14ac:dyDescent="0.25">
      <c r="A14" s="214"/>
      <c r="B14" s="248"/>
      <c r="C14" s="249" t="s">
        <v>261</v>
      </c>
      <c r="D14" s="250"/>
      <c r="E14" s="215" t="s">
        <v>262</v>
      </c>
      <c r="F14" s="215" t="s">
        <v>263</v>
      </c>
      <c r="G14" s="216" t="s">
        <v>264</v>
      </c>
      <c r="H14" s="217" t="s">
        <v>265</v>
      </c>
      <c r="I14" s="218" t="s">
        <v>265</v>
      </c>
      <c r="J14" s="219" t="s">
        <v>266</v>
      </c>
      <c r="K14" s="219" t="s">
        <v>266</v>
      </c>
      <c r="L14" s="220" t="s">
        <v>267</v>
      </c>
      <c r="M14" s="221" t="s">
        <v>268</v>
      </c>
      <c r="N14" s="220" t="s">
        <v>268</v>
      </c>
      <c r="O14" s="222" t="s">
        <v>269</v>
      </c>
      <c r="P14" s="222" t="s">
        <v>270</v>
      </c>
    </row>
    <row r="15" spans="1:17" s="257" customFormat="1" ht="13.5" thickBot="1" x14ac:dyDescent="0.25">
      <c r="A15" s="249" t="s">
        <v>271</v>
      </c>
      <c r="B15" s="249" t="s">
        <v>272</v>
      </c>
      <c r="C15" s="249" t="s">
        <v>273</v>
      </c>
      <c r="D15" s="249" t="s">
        <v>274</v>
      </c>
      <c r="E15" s="237" t="s">
        <v>275</v>
      </c>
      <c r="F15" s="237" t="s">
        <v>275</v>
      </c>
      <c r="G15" s="238" t="s">
        <v>276</v>
      </c>
      <c r="H15" s="251" t="s">
        <v>277</v>
      </c>
      <c r="I15" s="252" t="s">
        <v>278</v>
      </c>
      <c r="J15" s="253" t="s">
        <v>279</v>
      </c>
      <c r="K15" s="253" t="s">
        <v>280</v>
      </c>
      <c r="L15" s="254" t="s">
        <v>281</v>
      </c>
      <c r="M15" s="255" t="s">
        <v>282</v>
      </c>
      <c r="N15" s="254" t="s">
        <v>283</v>
      </c>
      <c r="O15" s="256" t="s">
        <v>284</v>
      </c>
      <c r="P15" s="256" t="s">
        <v>284</v>
      </c>
      <c r="Q15" s="249" t="s">
        <v>285</v>
      </c>
    </row>
    <row r="16" spans="1:17" s="258" customFormat="1" x14ac:dyDescent="0.25">
      <c r="A16" s="258">
        <v>1</v>
      </c>
      <c r="B16" s="258" t="s">
        <v>286</v>
      </c>
      <c r="E16" s="259">
        <v>40022.452777777777</v>
      </c>
      <c r="F16" s="260"/>
      <c r="I16" s="261">
        <f>I18</f>
        <v>9268.1999999983236</v>
      </c>
      <c r="J16" s="258">
        <v>0.67508000000000001</v>
      </c>
      <c r="K16" s="258">
        <v>0.71399999999999997</v>
      </c>
      <c r="L16" s="262">
        <f t="shared" ref="L16:L83" si="0">(K16-J16)*1000</f>
        <v>38.919999999999952</v>
      </c>
      <c r="M16" s="263">
        <f t="shared" ref="M16:M83" si="1">L16/I16</f>
        <v>4.199305150947001E-3</v>
      </c>
      <c r="N16" s="264">
        <f t="shared" ref="N16:N83" si="2">M16*1000</f>
        <v>4.1993051509470005</v>
      </c>
      <c r="O16" s="265">
        <v>39945</v>
      </c>
      <c r="P16" s="265">
        <v>40346</v>
      </c>
      <c r="Q16" s="258" t="s">
        <v>287</v>
      </c>
    </row>
    <row r="17" spans="1:17" s="258" customFormat="1" x14ac:dyDescent="0.25">
      <c r="C17" s="258" t="s">
        <v>288</v>
      </c>
      <c r="E17" s="266"/>
      <c r="F17" s="260"/>
      <c r="I17" s="261">
        <f>I18</f>
        <v>9268.1999999983236</v>
      </c>
      <c r="J17" s="258">
        <v>0.32549</v>
      </c>
      <c r="K17" s="258">
        <v>0.38263000000000003</v>
      </c>
      <c r="L17" s="262">
        <f t="shared" si="0"/>
        <v>57.140000000000022</v>
      </c>
      <c r="M17" s="263">
        <f t="shared" si="1"/>
        <v>6.1651669148281608E-3</v>
      </c>
      <c r="N17" s="262">
        <f t="shared" si="2"/>
        <v>6.1651669148281609</v>
      </c>
      <c r="O17" s="267">
        <v>39944</v>
      </c>
      <c r="P17" s="267">
        <v>40346</v>
      </c>
    </row>
    <row r="18" spans="1:17" s="268" customFormat="1" ht="15.75" thickBot="1" x14ac:dyDescent="0.3">
      <c r="D18" s="268" t="s">
        <v>289</v>
      </c>
      <c r="E18" s="269"/>
      <c r="F18" s="270">
        <v>40029.604166666664</v>
      </c>
      <c r="G18" s="268">
        <f>(F18-E16)*1440</f>
        <v>10297.999999998137</v>
      </c>
      <c r="H18" s="268">
        <f>G18*900</f>
        <v>9268199.9999983236</v>
      </c>
      <c r="I18" s="271">
        <f>H18/1000</f>
        <v>9268.1999999983236</v>
      </c>
      <c r="J18" s="268">
        <v>5.74566</v>
      </c>
      <c r="K18" s="268">
        <v>5.7686299999999999</v>
      </c>
      <c r="L18" s="272">
        <f t="shared" si="0"/>
        <v>22.969999999999935</v>
      </c>
      <c r="M18" s="273">
        <f t="shared" si="1"/>
        <v>2.4783668889324885E-3</v>
      </c>
      <c r="N18" s="272">
        <f t="shared" si="2"/>
        <v>2.4783668889324884</v>
      </c>
      <c r="O18" s="274">
        <v>39939</v>
      </c>
      <c r="P18" s="274">
        <v>40346</v>
      </c>
    </row>
    <row r="19" spans="1:17" s="258" customFormat="1" ht="15.75" thickTop="1" x14ac:dyDescent="0.25">
      <c r="A19" s="258">
        <v>2</v>
      </c>
      <c r="B19" s="258" t="s">
        <v>290</v>
      </c>
      <c r="E19" s="266">
        <v>40029.65625</v>
      </c>
      <c r="F19" s="260"/>
      <c r="I19" s="261">
        <f>I21</f>
        <v>8999.0999999981159</v>
      </c>
      <c r="J19" s="258">
        <v>0.66093999999999997</v>
      </c>
      <c r="K19" s="258">
        <v>0.69962999999999997</v>
      </c>
      <c r="L19" s="262">
        <f t="shared" si="0"/>
        <v>38.690000000000005</v>
      </c>
      <c r="M19" s="263">
        <f t="shared" si="1"/>
        <v>4.299318820771867E-3</v>
      </c>
      <c r="N19" s="264">
        <f t="shared" si="2"/>
        <v>4.2993188207718669</v>
      </c>
      <c r="O19" s="267">
        <v>39945</v>
      </c>
      <c r="P19" s="267">
        <v>40346</v>
      </c>
      <c r="Q19" s="258" t="s">
        <v>287</v>
      </c>
    </row>
    <row r="20" spans="1:17" s="258" customFormat="1" x14ac:dyDescent="0.25">
      <c r="C20" s="258" t="s">
        <v>291</v>
      </c>
      <c r="E20" s="266"/>
      <c r="F20" s="260"/>
      <c r="I20" s="261">
        <f>I21</f>
        <v>8999.0999999981159</v>
      </c>
      <c r="J20" s="258">
        <v>0.35897000000000001</v>
      </c>
      <c r="K20" s="258">
        <v>0.42093999999999998</v>
      </c>
      <c r="L20" s="262">
        <f t="shared" si="0"/>
        <v>61.96999999999997</v>
      </c>
      <c r="M20" s="263">
        <f t="shared" si="1"/>
        <v>6.8862441799749912E-3</v>
      </c>
      <c r="N20" s="262">
        <f t="shared" si="2"/>
        <v>6.8862441799749909</v>
      </c>
      <c r="O20" s="267">
        <v>39944</v>
      </c>
      <c r="P20" s="267">
        <v>40346</v>
      </c>
    </row>
    <row r="21" spans="1:17" s="268" customFormat="1" ht="15.75" thickBot="1" x14ac:dyDescent="0.3">
      <c r="D21" s="268" t="s">
        <v>292</v>
      </c>
      <c r="E21" s="269"/>
      <c r="F21" s="270">
        <v>40036.6</v>
      </c>
      <c r="G21" s="268">
        <f>(F21-E19)*1440</f>
        <v>9998.9999999979045</v>
      </c>
      <c r="H21" s="268">
        <f>G21*900</f>
        <v>8999099.999998115</v>
      </c>
      <c r="I21" s="271">
        <f>H21/1000</f>
        <v>8999.0999999981159</v>
      </c>
      <c r="J21" s="268">
        <v>5.7425499999999996</v>
      </c>
      <c r="K21" s="268">
        <v>5.76187</v>
      </c>
      <c r="L21" s="272">
        <f t="shared" si="0"/>
        <v>19.320000000000448</v>
      </c>
      <c r="M21" s="273">
        <f t="shared" si="1"/>
        <v>2.1468813548026463E-3</v>
      </c>
      <c r="N21" s="272">
        <f t="shared" si="2"/>
        <v>2.1468813548026464</v>
      </c>
      <c r="O21" s="274">
        <v>39939</v>
      </c>
      <c r="P21" s="274">
        <v>40346</v>
      </c>
    </row>
    <row r="22" spans="1:17" s="258" customFormat="1" ht="15.75" thickTop="1" x14ac:dyDescent="0.25">
      <c r="A22" s="258">
        <v>3</v>
      </c>
      <c r="B22" s="258" t="s">
        <v>293</v>
      </c>
      <c r="E22" s="266">
        <v>40036.640972222223</v>
      </c>
      <c r="F22" s="260"/>
      <c r="I22" s="261">
        <f>I24</f>
        <v>8949.5999999970663</v>
      </c>
      <c r="J22" s="258">
        <v>0.68467999999999996</v>
      </c>
      <c r="K22" s="258">
        <v>0.72375</v>
      </c>
      <c r="L22" s="262">
        <f t="shared" si="0"/>
        <v>39.07000000000005</v>
      </c>
      <c r="M22" s="263">
        <f t="shared" si="1"/>
        <v>4.3655582372410899E-3</v>
      </c>
      <c r="N22" s="264">
        <f t="shared" si="2"/>
        <v>4.3655582372410899</v>
      </c>
      <c r="O22" s="267">
        <v>39945</v>
      </c>
      <c r="P22" s="267">
        <v>40346</v>
      </c>
      <c r="Q22" s="258" t="s">
        <v>287</v>
      </c>
    </row>
    <row r="23" spans="1:17" s="258" customFormat="1" x14ac:dyDescent="0.25">
      <c r="C23" s="258" t="s">
        <v>294</v>
      </c>
      <c r="E23" s="266"/>
      <c r="F23" s="260"/>
      <c r="I23" s="261">
        <f>I24</f>
        <v>8949.5999999970663</v>
      </c>
      <c r="J23" s="258">
        <v>0.32541999999999999</v>
      </c>
      <c r="K23" s="258">
        <v>0.42204999999999998</v>
      </c>
      <c r="L23" s="262">
        <f t="shared" si="0"/>
        <v>96.63</v>
      </c>
      <c r="M23" s="263">
        <f t="shared" si="1"/>
        <v>1.0797130598019093E-2</v>
      </c>
      <c r="N23" s="262">
        <f t="shared" si="2"/>
        <v>10.797130598019093</v>
      </c>
      <c r="O23" s="267">
        <v>39944</v>
      </c>
      <c r="P23" s="267">
        <v>40346</v>
      </c>
    </row>
    <row r="24" spans="1:17" s="268" customFormat="1" ht="15.75" thickBot="1" x14ac:dyDescent="0.3">
      <c r="D24" s="268" t="s">
        <v>295</v>
      </c>
      <c r="E24" s="269"/>
      <c r="F24" s="270">
        <v>40043.546527777777</v>
      </c>
      <c r="G24" s="268">
        <f>(F24-E22)*1440</f>
        <v>9943.9999999967404</v>
      </c>
      <c r="H24" s="268">
        <f>G24*900</f>
        <v>8949599.9999970663</v>
      </c>
      <c r="I24" s="271">
        <f>H24/1000</f>
        <v>8949.5999999970663</v>
      </c>
      <c r="J24" s="268">
        <v>5.7289500000000002</v>
      </c>
      <c r="K24" s="268">
        <v>5.7535999999999996</v>
      </c>
      <c r="L24" s="272">
        <f t="shared" si="0"/>
        <v>24.649999999999395</v>
      </c>
      <c r="M24" s="273">
        <f t="shared" si="1"/>
        <v>2.7543130419244964E-3</v>
      </c>
      <c r="N24" s="272">
        <f t="shared" si="2"/>
        <v>2.7543130419244966</v>
      </c>
      <c r="O24" s="274">
        <v>39939</v>
      </c>
      <c r="P24" s="274">
        <v>40346</v>
      </c>
    </row>
    <row r="25" spans="1:17" s="258" customFormat="1" ht="15.75" thickTop="1" x14ac:dyDescent="0.25">
      <c r="A25" s="258">
        <v>4</v>
      </c>
      <c r="B25" s="258" t="s">
        <v>296</v>
      </c>
      <c r="E25" s="266">
        <v>40043.582638888889</v>
      </c>
      <c r="F25" s="260"/>
      <c r="I25" s="261">
        <f>I27</f>
        <v>9099.8999999966472</v>
      </c>
      <c r="J25" s="258">
        <v>0.70293000000000005</v>
      </c>
      <c r="K25" s="258">
        <v>0.73058999999999996</v>
      </c>
      <c r="L25" s="262">
        <f t="shared" si="0"/>
        <v>27.659999999999908</v>
      </c>
      <c r="M25" s="263">
        <f t="shared" si="1"/>
        <v>3.0395938416916779E-3</v>
      </c>
      <c r="N25" s="264">
        <f t="shared" si="2"/>
        <v>3.0395938416916777</v>
      </c>
      <c r="O25" s="267">
        <v>39945</v>
      </c>
      <c r="P25" s="267">
        <v>40346</v>
      </c>
      <c r="Q25" s="258" t="s">
        <v>287</v>
      </c>
    </row>
    <row r="26" spans="1:17" s="258" customFormat="1" x14ac:dyDescent="0.25">
      <c r="C26" s="258" t="s">
        <v>297</v>
      </c>
      <c r="E26" s="266"/>
      <c r="F26" s="260"/>
      <c r="I26" s="261">
        <f>I27</f>
        <v>9099.8999999966472</v>
      </c>
      <c r="J26" s="258">
        <v>0.35582000000000003</v>
      </c>
      <c r="K26" s="258">
        <v>0.40669</v>
      </c>
      <c r="L26" s="262">
        <f t="shared" si="0"/>
        <v>50.869999999999969</v>
      </c>
      <c r="M26" s="263">
        <f t="shared" si="1"/>
        <v>5.5901713205660187E-3</v>
      </c>
      <c r="N26" s="262">
        <f t="shared" si="2"/>
        <v>5.5901713205660188</v>
      </c>
      <c r="O26" s="267">
        <v>39944</v>
      </c>
      <c r="P26" s="267">
        <v>40346</v>
      </c>
    </row>
    <row r="27" spans="1:17" s="268" customFormat="1" ht="15.75" thickBot="1" x14ac:dyDescent="0.3">
      <c r="D27" s="268" t="s">
        <v>298</v>
      </c>
      <c r="E27" s="269"/>
      <c r="F27" s="270">
        <v>40050.604166666664</v>
      </c>
      <c r="G27" s="268">
        <f>(F27-E25)*1440</f>
        <v>10110.999999996275</v>
      </c>
      <c r="H27" s="268">
        <f>G27*900</f>
        <v>9099899.9999966472</v>
      </c>
      <c r="I27" s="271">
        <f>H27/1000</f>
        <v>9099.8999999966472</v>
      </c>
      <c r="J27" s="268">
        <v>5.7250199999999998</v>
      </c>
      <c r="K27" s="268">
        <v>5.7407899999999996</v>
      </c>
      <c r="L27" s="272">
        <f t="shared" si="0"/>
        <v>15.76999999999984</v>
      </c>
      <c r="M27" s="273">
        <f t="shared" si="1"/>
        <v>1.7329860767706952E-3</v>
      </c>
      <c r="N27" s="272">
        <f t="shared" si="2"/>
        <v>1.7329860767706953</v>
      </c>
      <c r="O27" s="274">
        <v>39939</v>
      </c>
      <c r="P27" s="274">
        <v>40346</v>
      </c>
    </row>
    <row r="28" spans="1:17" s="258" customFormat="1" ht="15.75" thickTop="1" x14ac:dyDescent="0.25">
      <c r="A28" s="258">
        <v>5</v>
      </c>
      <c r="B28" s="258" t="s">
        <v>299</v>
      </c>
      <c r="E28" s="266">
        <v>40050.75</v>
      </c>
      <c r="F28" s="260"/>
      <c r="I28" s="261">
        <f>I30</f>
        <v>9164.7000000004191</v>
      </c>
      <c r="J28" s="258">
        <v>0.71689000000000003</v>
      </c>
      <c r="K28" s="258">
        <v>0.74426999999999999</v>
      </c>
      <c r="L28" s="262">
        <f t="shared" si="0"/>
        <v>27.37999999999996</v>
      </c>
      <c r="M28" s="263">
        <f t="shared" si="1"/>
        <v>2.9875500561937335E-3</v>
      </c>
      <c r="N28" s="264">
        <f t="shared" si="2"/>
        <v>2.9875500561937334</v>
      </c>
      <c r="O28" s="267">
        <v>39945</v>
      </c>
      <c r="P28" s="267">
        <v>40346</v>
      </c>
      <c r="Q28" s="258" t="s">
        <v>287</v>
      </c>
    </row>
    <row r="29" spans="1:17" s="258" customFormat="1" x14ac:dyDescent="0.25">
      <c r="C29" s="258" t="s">
        <v>300</v>
      </c>
      <c r="E29" s="266"/>
      <c r="F29" s="260"/>
      <c r="I29" s="261">
        <f>I30</f>
        <v>9164.7000000004191</v>
      </c>
      <c r="J29" s="258">
        <v>0.35970000000000002</v>
      </c>
      <c r="K29" s="258">
        <v>0.40841</v>
      </c>
      <c r="L29" s="262">
        <f t="shared" si="0"/>
        <v>48.709999999999972</v>
      </c>
      <c r="M29" s="263">
        <f t="shared" si="1"/>
        <v>5.3149584820013467E-3</v>
      </c>
      <c r="N29" s="262">
        <f t="shared" si="2"/>
        <v>5.3149584820013462</v>
      </c>
      <c r="O29" s="267">
        <v>39944</v>
      </c>
      <c r="P29" s="267">
        <v>40346</v>
      </c>
    </row>
    <row r="30" spans="1:17" s="268" customFormat="1" ht="15.75" thickBot="1" x14ac:dyDescent="0.3">
      <c r="D30" s="268" t="s">
        <v>301</v>
      </c>
      <c r="E30" s="269"/>
      <c r="F30" s="270">
        <v>40057.821527777778</v>
      </c>
      <c r="G30" s="268">
        <f>(F30-E28)*1440</f>
        <v>10183.000000000466</v>
      </c>
      <c r="H30" s="268">
        <f>G30*900</f>
        <v>9164700.0000004191</v>
      </c>
      <c r="I30" s="271">
        <f>H30/1000</f>
        <v>9164.7000000004191</v>
      </c>
      <c r="J30" s="268">
        <v>5.7102599999999999</v>
      </c>
      <c r="K30" s="268">
        <v>5.72553</v>
      </c>
      <c r="L30" s="272">
        <f t="shared" si="0"/>
        <v>15.270000000000117</v>
      </c>
      <c r="M30" s="273">
        <f t="shared" si="1"/>
        <v>1.6661756522307787E-3</v>
      </c>
      <c r="N30" s="272">
        <f t="shared" si="2"/>
        <v>1.6661756522307787</v>
      </c>
      <c r="O30" s="274">
        <v>39939</v>
      </c>
      <c r="P30" s="274">
        <v>40346</v>
      </c>
    </row>
    <row r="31" spans="1:17" s="275" customFormat="1" ht="15.75" thickTop="1" x14ac:dyDescent="0.25">
      <c r="E31" s="276"/>
      <c r="F31" s="277"/>
      <c r="I31" s="278"/>
      <c r="L31" s="279"/>
      <c r="M31" s="242" t="s">
        <v>302</v>
      </c>
      <c r="N31" s="280">
        <f>AVERAGE(N16,N19,N22,N25,N28)</f>
        <v>3.7782652213690739</v>
      </c>
      <c r="O31" s="281"/>
      <c r="P31" s="281"/>
    </row>
    <row r="32" spans="1:17" s="275" customFormat="1" x14ac:dyDescent="0.25">
      <c r="E32" s="276"/>
      <c r="F32" s="277"/>
      <c r="I32" s="278"/>
      <c r="L32" s="279"/>
      <c r="M32" s="242" t="s">
        <v>303</v>
      </c>
      <c r="N32" s="280">
        <f>STDEV(N16,N19,N22,N25,N28)/SQRT(5)</f>
        <v>0.31341270250537107</v>
      </c>
      <c r="O32" s="281"/>
      <c r="P32" s="281"/>
    </row>
    <row r="33" spans="1:17" x14ac:dyDescent="0.25">
      <c r="A33">
        <v>6</v>
      </c>
      <c r="E33" s="282">
        <v>40057</v>
      </c>
      <c r="F33" s="283"/>
      <c r="J33" s="284"/>
      <c r="K33" s="284"/>
      <c r="L33" s="285"/>
      <c r="M33" s="286"/>
      <c r="N33" s="285"/>
      <c r="O33" s="287"/>
      <c r="P33" s="287"/>
    </row>
    <row r="34" spans="1:17" x14ac:dyDescent="0.25">
      <c r="B34" t="s">
        <v>304</v>
      </c>
      <c r="E34" s="282"/>
      <c r="F34" s="283"/>
      <c r="J34" s="284"/>
      <c r="K34" s="284"/>
      <c r="L34" s="285"/>
      <c r="M34" s="286"/>
      <c r="N34" s="285"/>
      <c r="O34" s="287"/>
      <c r="P34" s="287"/>
    </row>
    <row r="35" spans="1:17" s="288" customFormat="1" ht="15.75" thickBot="1" x14ac:dyDescent="0.3">
      <c r="E35" s="289"/>
      <c r="F35" s="290">
        <v>40064</v>
      </c>
      <c r="I35" s="291"/>
      <c r="J35" s="292"/>
      <c r="K35" s="292"/>
      <c r="L35" s="293"/>
      <c r="M35" s="294"/>
      <c r="N35" s="293"/>
      <c r="O35" s="295"/>
      <c r="P35" s="295"/>
    </row>
    <row r="36" spans="1:17" ht="15.75" thickTop="1" x14ac:dyDescent="0.25">
      <c r="A36">
        <v>7</v>
      </c>
      <c r="E36" s="282">
        <v>40064</v>
      </c>
      <c r="F36" s="283"/>
      <c r="J36" s="284"/>
      <c r="K36" s="284"/>
      <c r="L36" s="285"/>
      <c r="M36" s="286"/>
      <c r="N36" s="285"/>
      <c r="O36" s="287"/>
      <c r="P36" s="287"/>
    </row>
    <row r="37" spans="1:17" x14ac:dyDescent="0.25">
      <c r="B37" t="s">
        <v>304</v>
      </c>
      <c r="E37" s="282"/>
      <c r="F37" s="283"/>
      <c r="J37" s="284"/>
      <c r="K37" s="284"/>
      <c r="L37" s="285"/>
      <c r="M37" s="286"/>
      <c r="N37" s="285"/>
      <c r="O37" s="287"/>
      <c r="P37" s="287"/>
    </row>
    <row r="38" spans="1:17" s="288" customFormat="1" ht="15.75" thickBot="1" x14ac:dyDescent="0.3">
      <c r="E38" s="289"/>
      <c r="F38" s="290">
        <v>40071</v>
      </c>
      <c r="I38" s="291"/>
      <c r="J38" s="292"/>
      <c r="K38" s="292"/>
      <c r="L38" s="293"/>
      <c r="M38" s="294"/>
      <c r="N38" s="293"/>
      <c r="O38" s="295"/>
      <c r="P38" s="295"/>
    </row>
    <row r="39" spans="1:17" ht="15.75" thickTop="1" x14ac:dyDescent="0.25">
      <c r="A39">
        <v>8</v>
      </c>
      <c r="E39" s="282">
        <v>40071</v>
      </c>
      <c r="F39" s="283"/>
      <c r="J39" s="284"/>
      <c r="K39" s="284"/>
      <c r="L39" s="285"/>
      <c r="M39" s="286"/>
      <c r="N39" s="285"/>
      <c r="O39" s="287"/>
      <c r="P39" s="287"/>
    </row>
    <row r="40" spans="1:17" x14ac:dyDescent="0.25">
      <c r="B40" t="s">
        <v>304</v>
      </c>
      <c r="E40" s="282"/>
      <c r="F40" s="283"/>
      <c r="J40" s="284"/>
      <c r="K40" s="284"/>
      <c r="L40" s="285"/>
      <c r="M40" s="286"/>
      <c r="N40" s="285"/>
      <c r="O40" s="287"/>
      <c r="P40" s="287"/>
    </row>
    <row r="41" spans="1:17" s="288" customFormat="1" ht="15.75" thickBot="1" x14ac:dyDescent="0.3">
      <c r="E41" s="289"/>
      <c r="F41" s="290">
        <v>40078</v>
      </c>
      <c r="I41" s="291"/>
      <c r="J41" s="292"/>
      <c r="K41" s="292"/>
      <c r="L41" s="293"/>
      <c r="M41" s="294"/>
      <c r="N41" s="293"/>
      <c r="O41" s="295"/>
      <c r="P41" s="295"/>
    </row>
    <row r="42" spans="1:17" ht="15.75" thickTop="1" x14ac:dyDescent="0.25">
      <c r="A42">
        <v>9</v>
      </c>
      <c r="E42" s="282">
        <v>40085</v>
      </c>
      <c r="F42" s="283"/>
      <c r="J42" s="284"/>
      <c r="K42" s="284"/>
      <c r="L42" s="285"/>
      <c r="M42" s="286"/>
      <c r="N42" s="285"/>
      <c r="O42" s="287"/>
      <c r="P42" s="287"/>
    </row>
    <row r="43" spans="1:17" x14ac:dyDescent="0.25">
      <c r="B43" t="s">
        <v>304</v>
      </c>
      <c r="E43" s="282"/>
      <c r="F43" s="283"/>
      <c r="J43" s="284"/>
      <c r="K43" s="284"/>
      <c r="L43" s="285"/>
      <c r="M43" s="286"/>
      <c r="N43" s="285"/>
      <c r="O43" s="287"/>
      <c r="P43" s="287"/>
    </row>
    <row r="44" spans="1:17" s="288" customFormat="1" ht="15.75" thickBot="1" x14ac:dyDescent="0.3">
      <c r="E44" s="289"/>
      <c r="F44" s="290">
        <v>40092</v>
      </c>
      <c r="I44" s="291"/>
      <c r="J44" s="292"/>
      <c r="K44" s="292"/>
      <c r="L44" s="293"/>
      <c r="M44" s="294"/>
      <c r="N44" s="293"/>
      <c r="O44" s="295"/>
      <c r="P44" s="295"/>
    </row>
    <row r="45" spans="1:17" s="296" customFormat="1" ht="15.75" thickTop="1" x14ac:dyDescent="0.25">
      <c r="A45" s="296">
        <v>10</v>
      </c>
      <c r="B45" s="296" t="s">
        <v>305</v>
      </c>
      <c r="E45" s="297">
        <v>40092.567361111112</v>
      </c>
      <c r="F45" s="298"/>
      <c r="I45" s="299">
        <f>I47</f>
        <v>8849.7000000014687</v>
      </c>
      <c r="J45" s="296">
        <v>0.69333</v>
      </c>
      <c r="K45" s="296">
        <v>0.71474000000000004</v>
      </c>
      <c r="L45" s="300">
        <f t="shared" si="0"/>
        <v>21.410000000000039</v>
      </c>
      <c r="M45" s="301">
        <f t="shared" si="1"/>
        <v>2.4192910494137076E-3</v>
      </c>
      <c r="N45" s="300">
        <f t="shared" si="2"/>
        <v>2.4192910494137077</v>
      </c>
      <c r="O45" s="302">
        <v>39945</v>
      </c>
      <c r="P45" s="302">
        <v>40346</v>
      </c>
      <c r="Q45" s="296" t="s">
        <v>306</v>
      </c>
    </row>
    <row r="46" spans="1:17" s="296" customFormat="1" x14ac:dyDescent="0.25">
      <c r="C46" s="296" t="s">
        <v>307</v>
      </c>
      <c r="E46" s="297"/>
      <c r="F46" s="298"/>
      <c r="I46" s="299">
        <f>I47</f>
        <v>8849.7000000014687</v>
      </c>
      <c r="J46" s="296">
        <v>0.35905999999999999</v>
      </c>
      <c r="K46" s="296">
        <v>0.38979999999999998</v>
      </c>
      <c r="L46" s="300">
        <f t="shared" si="0"/>
        <v>30.739999999999988</v>
      </c>
      <c r="M46" s="301">
        <f t="shared" si="1"/>
        <v>3.4735640756178047E-3</v>
      </c>
      <c r="N46" s="300">
        <f t="shared" si="2"/>
        <v>3.4735640756178046</v>
      </c>
      <c r="O46" s="302">
        <v>39944</v>
      </c>
      <c r="P46" s="302">
        <v>40346</v>
      </c>
    </row>
    <row r="47" spans="1:17" s="303" customFormat="1" ht="15.75" thickBot="1" x14ac:dyDescent="0.3">
      <c r="D47" s="303" t="s">
        <v>308</v>
      </c>
      <c r="E47" s="304"/>
      <c r="F47" s="305">
        <v>40099.395833333336</v>
      </c>
      <c r="G47" s="303">
        <f>(F47-E45)*1440</f>
        <v>9833.0000000016298</v>
      </c>
      <c r="H47" s="303">
        <f>G47*900</f>
        <v>8849700.0000014678</v>
      </c>
      <c r="I47" s="306">
        <f>H47/1000</f>
        <v>8849.7000000014687</v>
      </c>
      <c r="J47" s="303">
        <v>5.7105399999999999</v>
      </c>
      <c r="K47" s="303">
        <v>5.7237200000000001</v>
      </c>
      <c r="L47" s="307">
        <f t="shared" si="0"/>
        <v>13.180000000000192</v>
      </c>
      <c r="M47" s="308">
        <f t="shared" si="1"/>
        <v>1.4893160220118202E-3</v>
      </c>
      <c r="N47" s="307">
        <f t="shared" si="2"/>
        <v>1.4893160220118202</v>
      </c>
      <c r="O47" s="309">
        <v>39939</v>
      </c>
      <c r="P47" s="309">
        <v>40346</v>
      </c>
    </row>
    <row r="48" spans="1:17" s="162" customFormat="1" ht="15.75" thickTop="1" x14ac:dyDescent="0.25">
      <c r="A48" s="162">
        <v>11</v>
      </c>
      <c r="E48" s="310">
        <v>40099</v>
      </c>
      <c r="F48" s="311"/>
      <c r="I48" s="205"/>
      <c r="J48" s="275"/>
      <c r="K48" s="275"/>
      <c r="L48" s="279"/>
      <c r="M48" s="312"/>
      <c r="N48" s="279"/>
      <c r="O48" s="281"/>
      <c r="P48" s="281"/>
    </row>
    <row r="49" spans="1:17" s="162" customFormat="1" x14ac:dyDescent="0.25">
      <c r="B49" t="s">
        <v>304</v>
      </c>
      <c r="E49" s="313"/>
      <c r="F49" s="311"/>
      <c r="I49" s="205"/>
      <c r="J49" s="275"/>
      <c r="K49" s="275"/>
      <c r="L49" s="279"/>
      <c r="M49" s="312"/>
      <c r="N49" s="279"/>
      <c r="O49" s="281"/>
      <c r="P49" s="281"/>
    </row>
    <row r="50" spans="1:17" s="288" customFormat="1" ht="15.75" thickBot="1" x14ac:dyDescent="0.3">
      <c r="E50" s="314"/>
      <c r="F50" s="290">
        <v>40106</v>
      </c>
      <c r="I50" s="291"/>
      <c r="J50" s="292"/>
      <c r="K50" s="292"/>
      <c r="L50" s="293"/>
      <c r="M50" s="294"/>
      <c r="N50" s="293"/>
      <c r="O50" s="295"/>
      <c r="P50" s="295"/>
    </row>
    <row r="51" spans="1:17" s="162" customFormat="1" ht="15.75" thickTop="1" x14ac:dyDescent="0.25">
      <c r="A51" s="162">
        <v>12</v>
      </c>
      <c r="E51" s="310">
        <v>40106</v>
      </c>
      <c r="F51" s="315"/>
      <c r="I51" s="205"/>
      <c r="J51" s="275"/>
      <c r="K51" s="275"/>
      <c r="L51" s="279"/>
      <c r="M51" s="312"/>
      <c r="N51" s="279"/>
      <c r="O51" s="281"/>
      <c r="P51" s="281"/>
    </row>
    <row r="52" spans="1:17" s="162" customFormat="1" x14ac:dyDescent="0.25">
      <c r="B52" t="s">
        <v>304</v>
      </c>
      <c r="E52" s="313"/>
      <c r="F52" s="315"/>
      <c r="I52" s="205"/>
      <c r="J52" s="275"/>
      <c r="K52" s="275"/>
      <c r="L52" s="279"/>
      <c r="M52" s="312"/>
      <c r="N52" s="279"/>
      <c r="O52" s="281"/>
      <c r="P52" s="281"/>
    </row>
    <row r="53" spans="1:17" s="288" customFormat="1" ht="15.75" thickBot="1" x14ac:dyDescent="0.3">
      <c r="E53" s="314"/>
      <c r="F53" s="290">
        <v>40113</v>
      </c>
      <c r="I53" s="291"/>
      <c r="J53" s="292"/>
      <c r="K53" s="292"/>
      <c r="L53" s="293"/>
      <c r="M53" s="294"/>
      <c r="N53" s="293"/>
      <c r="O53" s="295"/>
      <c r="P53" s="295"/>
    </row>
    <row r="54" spans="1:17" s="296" customFormat="1" ht="15.75" thickTop="1" x14ac:dyDescent="0.25">
      <c r="A54" s="296">
        <v>13</v>
      </c>
      <c r="B54" s="296" t="s">
        <v>309</v>
      </c>
      <c r="E54" s="316">
        <v>40114.339583333334</v>
      </c>
      <c r="F54" s="298"/>
      <c r="I54" s="299">
        <f>I56</f>
        <v>8037.8999999955995</v>
      </c>
      <c r="J54" s="296">
        <v>0.69945999999999997</v>
      </c>
      <c r="K54" s="296">
        <v>0.72880999999999996</v>
      </c>
      <c r="L54" s="300">
        <f t="shared" si="0"/>
        <v>29.349999999999987</v>
      </c>
      <c r="M54" s="301">
        <f t="shared" si="1"/>
        <v>3.6514512497065224E-3</v>
      </c>
      <c r="N54" s="264">
        <f t="shared" si="2"/>
        <v>3.6514512497065224</v>
      </c>
      <c r="O54" s="302">
        <v>40085</v>
      </c>
      <c r="P54" s="302">
        <v>40359</v>
      </c>
      <c r="Q54" s="296" t="s">
        <v>306</v>
      </c>
    </row>
    <row r="55" spans="1:17" s="296" customFormat="1" x14ac:dyDescent="0.25">
      <c r="C55" s="296" t="s">
        <v>310</v>
      </c>
      <c r="E55" s="297"/>
      <c r="F55" s="298"/>
      <c r="I55" s="299">
        <f>I56</f>
        <v>8037.8999999955995</v>
      </c>
      <c r="J55" s="296">
        <v>0.34145999999999999</v>
      </c>
      <c r="K55" s="296">
        <v>0.38851999999999998</v>
      </c>
      <c r="L55" s="300">
        <f t="shared" si="0"/>
        <v>47.059999999999988</v>
      </c>
      <c r="M55" s="301">
        <f t="shared" si="1"/>
        <v>5.8547630600064389E-3</v>
      </c>
      <c r="N55" s="300">
        <f t="shared" si="2"/>
        <v>5.8547630600064391</v>
      </c>
      <c r="O55" s="302">
        <v>40085</v>
      </c>
      <c r="P55" s="302">
        <v>40359</v>
      </c>
      <c r="Q55" s="317"/>
    </row>
    <row r="56" spans="1:17" s="303" customFormat="1" ht="15.75" thickBot="1" x14ac:dyDescent="0.3">
      <c r="D56" s="303" t="s">
        <v>311</v>
      </c>
      <c r="E56" s="304"/>
      <c r="F56" s="305">
        <v>40120.541666666664</v>
      </c>
      <c r="G56" s="303">
        <f>(F56-E54)*1440</f>
        <v>8930.9999999951106</v>
      </c>
      <c r="H56" s="303">
        <f>G56*900</f>
        <v>8037899.9999955995</v>
      </c>
      <c r="I56" s="306">
        <f>H56/1000</f>
        <v>8037.8999999955995</v>
      </c>
      <c r="J56" s="303">
        <v>5.8153300000000003</v>
      </c>
      <c r="K56" s="303">
        <v>5.8309699999999998</v>
      </c>
      <c r="L56" s="307">
        <f t="shared" si="0"/>
        <v>15.639999999999432</v>
      </c>
      <c r="M56" s="308">
        <f t="shared" si="1"/>
        <v>1.9457818584466084E-3</v>
      </c>
      <c r="N56" s="307">
        <f t="shared" si="2"/>
        <v>1.9457818584466084</v>
      </c>
      <c r="O56" s="309">
        <v>40085</v>
      </c>
      <c r="P56" s="309">
        <v>40359</v>
      </c>
      <c r="Q56" s="318"/>
    </row>
    <row r="57" spans="1:17" ht="15.75" thickTop="1" x14ac:dyDescent="0.25">
      <c r="A57">
        <v>14</v>
      </c>
      <c r="E57" s="282">
        <v>40120</v>
      </c>
      <c r="J57" s="284"/>
      <c r="K57" s="284"/>
      <c r="L57" s="285"/>
      <c r="M57" s="286"/>
      <c r="N57" s="285"/>
      <c r="O57" s="287"/>
      <c r="P57" s="287"/>
    </row>
    <row r="58" spans="1:17" x14ac:dyDescent="0.25">
      <c r="B58" t="s">
        <v>304</v>
      </c>
      <c r="J58" s="284"/>
      <c r="K58" s="284"/>
      <c r="L58" s="285"/>
      <c r="M58" s="286"/>
      <c r="N58" s="285"/>
      <c r="O58" s="287"/>
      <c r="P58" s="287"/>
    </row>
    <row r="59" spans="1:17" s="288" customFormat="1" ht="15.75" thickBot="1" x14ac:dyDescent="0.3">
      <c r="E59" s="314"/>
      <c r="F59" s="290">
        <v>40127</v>
      </c>
      <c r="I59" s="291"/>
      <c r="J59" s="292"/>
      <c r="K59" s="292"/>
      <c r="L59" s="293"/>
      <c r="M59" s="294"/>
      <c r="N59" s="293"/>
      <c r="O59" s="295"/>
      <c r="P59" s="295"/>
    </row>
    <row r="60" spans="1:17" s="296" customFormat="1" ht="15.75" thickTop="1" x14ac:dyDescent="0.25">
      <c r="A60" s="296">
        <v>15</v>
      </c>
      <c r="B60" s="296" t="s">
        <v>312</v>
      </c>
      <c r="E60" s="297">
        <v>40127.601388888892</v>
      </c>
      <c r="F60" s="298"/>
      <c r="I60" s="299">
        <f>I62</f>
        <v>9054.8999999914104</v>
      </c>
      <c r="J60" s="296">
        <v>0.69323000000000001</v>
      </c>
      <c r="K60" s="296">
        <v>0.73318000000000005</v>
      </c>
      <c r="L60" s="300">
        <f t="shared" si="0"/>
        <v>39.950000000000038</v>
      </c>
      <c r="M60" s="301">
        <f t="shared" si="1"/>
        <v>4.4119758362917245E-3</v>
      </c>
      <c r="N60" s="264">
        <f t="shared" si="2"/>
        <v>4.4119758362917247</v>
      </c>
      <c r="O60" s="302">
        <v>40085</v>
      </c>
      <c r="P60" s="302">
        <v>40359</v>
      </c>
      <c r="Q60" s="296" t="s">
        <v>306</v>
      </c>
    </row>
    <row r="61" spans="1:17" s="296" customFormat="1" x14ac:dyDescent="0.25">
      <c r="C61" s="296" t="s">
        <v>313</v>
      </c>
      <c r="E61" s="297"/>
      <c r="F61" s="298"/>
      <c r="I61" s="299">
        <f>I62</f>
        <v>9054.8999999914104</v>
      </c>
      <c r="J61" s="296">
        <v>0.33838000000000001</v>
      </c>
      <c r="K61" s="296">
        <v>0.38697999999999999</v>
      </c>
      <c r="L61" s="300">
        <f t="shared" si="0"/>
        <v>48.59999999999998</v>
      </c>
      <c r="M61" s="301">
        <f t="shared" si="1"/>
        <v>5.3672597157391122E-3</v>
      </c>
      <c r="N61" s="300">
        <f t="shared" si="2"/>
        <v>5.3672597157391122</v>
      </c>
      <c r="O61" s="302">
        <v>40085</v>
      </c>
      <c r="P61" s="302">
        <v>40359</v>
      </c>
    </row>
    <row r="62" spans="1:17" s="303" customFormat="1" ht="15.75" thickBot="1" x14ac:dyDescent="0.3">
      <c r="D62" s="303" t="s">
        <v>314</v>
      </c>
      <c r="E62" s="304"/>
      <c r="F62" s="305">
        <v>40134.588194444441</v>
      </c>
      <c r="G62" s="303">
        <f>(F62-E60)*1440</f>
        <v>10060.999999990454</v>
      </c>
      <c r="H62" s="303">
        <f>G62*900</f>
        <v>9054899.9999914095</v>
      </c>
      <c r="I62" s="306">
        <f>H62/1000</f>
        <v>9054.8999999914104</v>
      </c>
      <c r="J62" s="303">
        <v>5.7175799999999999</v>
      </c>
      <c r="K62" s="303">
        <v>5.73597</v>
      </c>
      <c r="L62" s="307">
        <f t="shared" si="0"/>
        <v>18.390000000000128</v>
      </c>
      <c r="M62" s="308">
        <f t="shared" si="1"/>
        <v>2.0309445714494444E-3</v>
      </c>
      <c r="N62" s="307">
        <f t="shared" si="2"/>
        <v>2.0309445714494445</v>
      </c>
      <c r="O62" s="309">
        <v>40085</v>
      </c>
      <c r="P62" s="309">
        <v>40359</v>
      </c>
    </row>
    <row r="63" spans="1:17" s="296" customFormat="1" ht="15.75" thickTop="1" x14ac:dyDescent="0.25">
      <c r="A63" s="296">
        <v>16</v>
      </c>
      <c r="B63" s="296" t="s">
        <v>315</v>
      </c>
      <c r="E63" s="297">
        <v>40134.604166666664</v>
      </c>
      <c r="F63" s="298"/>
      <c r="I63" s="299">
        <f>I65</f>
        <v>9062.9999999989541</v>
      </c>
      <c r="J63" s="296">
        <v>0.68157999999999996</v>
      </c>
      <c r="K63" s="296">
        <v>0.71914</v>
      </c>
      <c r="L63" s="300">
        <f t="shared" si="0"/>
        <v>37.560000000000038</v>
      </c>
      <c r="M63" s="301">
        <f t="shared" si="1"/>
        <v>4.1443230718310022E-3</v>
      </c>
      <c r="N63" s="264">
        <f t="shared" si="2"/>
        <v>4.1443230718310025</v>
      </c>
      <c r="O63" s="302">
        <v>40085</v>
      </c>
      <c r="P63" s="302">
        <v>40696</v>
      </c>
      <c r="Q63" s="296" t="s">
        <v>316</v>
      </c>
    </row>
    <row r="64" spans="1:17" s="296" customFormat="1" x14ac:dyDescent="0.25">
      <c r="C64" s="296" t="s">
        <v>317</v>
      </c>
      <c r="E64" s="297"/>
      <c r="F64" s="298"/>
      <c r="I64" s="299">
        <f>I65</f>
        <v>9062.9999999989541</v>
      </c>
      <c r="J64" s="296">
        <v>0.39717000000000002</v>
      </c>
      <c r="K64" s="296">
        <v>0.45193</v>
      </c>
      <c r="L64" s="300">
        <f t="shared" si="0"/>
        <v>54.759999999999977</v>
      </c>
      <c r="M64" s="301">
        <f t="shared" si="1"/>
        <v>6.0421493986545617E-3</v>
      </c>
      <c r="N64" s="300">
        <f t="shared" si="2"/>
        <v>6.042149398654562</v>
      </c>
      <c r="O64" s="302">
        <v>40085</v>
      </c>
      <c r="P64" s="302">
        <v>40359</v>
      </c>
      <c r="Q64" s="296" t="s">
        <v>306</v>
      </c>
    </row>
    <row r="65" spans="1:17" s="303" customFormat="1" ht="15.75" thickBot="1" x14ac:dyDescent="0.3">
      <c r="D65" s="303" t="s">
        <v>318</v>
      </c>
      <c r="E65" s="304"/>
      <c r="F65" s="305">
        <v>40141.597222222219</v>
      </c>
      <c r="G65" s="303">
        <f>(F65-E63)*1440</f>
        <v>10069.999999998836</v>
      </c>
      <c r="H65" s="303">
        <f>G65*900</f>
        <v>9062999.9999989532</v>
      </c>
      <c r="I65" s="306">
        <f>H65/1000</f>
        <v>9062.9999999989541</v>
      </c>
      <c r="J65" s="303">
        <v>1.2026600000000001</v>
      </c>
      <c r="K65" s="303">
        <v>1.2134499999999999</v>
      </c>
      <c r="L65" s="307">
        <f t="shared" si="0"/>
        <v>10.789999999999855</v>
      </c>
      <c r="M65" s="308">
        <f t="shared" si="1"/>
        <v>1.1905550038619774E-3</v>
      </c>
      <c r="N65" s="307">
        <f t="shared" si="2"/>
        <v>1.1905550038619774</v>
      </c>
      <c r="O65" s="309">
        <v>40085</v>
      </c>
      <c r="P65" s="309">
        <v>40359</v>
      </c>
    </row>
    <row r="66" spans="1:17" s="296" customFormat="1" ht="15.75" thickTop="1" x14ac:dyDescent="0.25">
      <c r="A66" s="296">
        <v>17</v>
      </c>
      <c r="B66" s="296" t="s">
        <v>319</v>
      </c>
      <c r="E66" s="297">
        <v>40141.611111111109</v>
      </c>
      <c r="F66" s="298"/>
      <c r="I66" s="299">
        <f>I68</f>
        <v>9072</v>
      </c>
      <c r="J66" s="296">
        <v>0.67840999999999996</v>
      </c>
      <c r="K66" s="296">
        <v>0.69652000000000003</v>
      </c>
      <c r="L66" s="300">
        <f t="shared" si="0"/>
        <v>18.11000000000007</v>
      </c>
      <c r="M66" s="301">
        <f t="shared" si="1"/>
        <v>1.9962522045855456E-3</v>
      </c>
      <c r="N66" s="264">
        <f t="shared" si="2"/>
        <v>1.9962522045855455</v>
      </c>
      <c r="O66" s="302">
        <v>40085</v>
      </c>
      <c r="P66" s="302">
        <v>40359</v>
      </c>
      <c r="Q66" s="296" t="s">
        <v>306</v>
      </c>
    </row>
    <row r="67" spans="1:17" s="296" customFormat="1" x14ac:dyDescent="0.25">
      <c r="C67" s="296" t="s">
        <v>320</v>
      </c>
      <c r="E67" s="297"/>
      <c r="F67" s="298"/>
      <c r="I67" s="299">
        <f>I68</f>
        <v>9072</v>
      </c>
      <c r="J67" s="296">
        <v>0.37330999999999998</v>
      </c>
      <c r="K67" s="296">
        <v>0.41588000000000003</v>
      </c>
      <c r="L67" s="300">
        <f t="shared" si="0"/>
        <v>42.57000000000005</v>
      </c>
      <c r="M67" s="301">
        <f t="shared" si="1"/>
        <v>4.6924603174603226E-3</v>
      </c>
      <c r="N67" s="300">
        <f t="shared" si="2"/>
        <v>4.6924603174603225</v>
      </c>
      <c r="O67" s="302">
        <v>40085</v>
      </c>
      <c r="P67" s="302">
        <v>40359</v>
      </c>
    </row>
    <row r="68" spans="1:17" s="303" customFormat="1" ht="15.75" thickBot="1" x14ac:dyDescent="0.3">
      <c r="D68" s="318" t="s">
        <v>321</v>
      </c>
      <c r="E68" s="304"/>
      <c r="F68" s="305">
        <v>40148.611111111109</v>
      </c>
      <c r="G68" s="303">
        <f>(F68-E66)*1440</f>
        <v>10080</v>
      </c>
      <c r="H68" s="303">
        <f>G68*900</f>
        <v>9072000</v>
      </c>
      <c r="I68" s="306">
        <f>H68/1000</f>
        <v>9072</v>
      </c>
      <c r="J68" s="303">
        <v>1.2187399999999999</v>
      </c>
      <c r="K68" s="303">
        <v>1.22322</v>
      </c>
      <c r="L68" s="307">
        <f t="shared" si="0"/>
        <v>4.4800000000000395</v>
      </c>
      <c r="M68" s="308">
        <f t="shared" si="1"/>
        <v>4.9382716049383151E-4</v>
      </c>
      <c r="N68" s="307">
        <f t="shared" si="2"/>
        <v>0.49382716049383152</v>
      </c>
      <c r="O68" s="309">
        <v>40084</v>
      </c>
      <c r="P68" s="309">
        <v>40695</v>
      </c>
      <c r="Q68" s="303" t="s">
        <v>322</v>
      </c>
    </row>
    <row r="69" spans="1:17" s="275" customFormat="1" ht="15.75" thickTop="1" x14ac:dyDescent="0.25">
      <c r="D69" s="321"/>
      <c r="E69" s="276"/>
      <c r="F69" s="277"/>
      <c r="I69" s="278"/>
      <c r="L69" s="279"/>
      <c r="M69" s="242" t="s">
        <v>302</v>
      </c>
      <c r="N69" s="280">
        <f>AVERAGE(N54,N60,N63,N66)</f>
        <v>3.5510005906036985</v>
      </c>
      <c r="O69" s="281"/>
      <c r="P69" s="281"/>
    </row>
    <row r="70" spans="1:17" s="275" customFormat="1" x14ac:dyDescent="0.25">
      <c r="D70" s="321"/>
      <c r="E70" s="276"/>
      <c r="F70" s="277"/>
      <c r="I70" s="278"/>
      <c r="L70" s="279"/>
      <c r="M70" s="242" t="s">
        <v>303</v>
      </c>
      <c r="N70" s="280">
        <f>STDEV(N54,N60,N63,N66)/SQRT(4)</f>
        <v>0.54165201153181497</v>
      </c>
      <c r="O70" s="281"/>
      <c r="P70" s="281"/>
    </row>
    <row r="71" spans="1:17" s="296" customFormat="1" x14ac:dyDescent="0.25">
      <c r="A71" s="296">
        <v>18</v>
      </c>
      <c r="B71" s="296" t="s">
        <v>323</v>
      </c>
      <c r="E71" s="297">
        <v>40148.625</v>
      </c>
      <c r="F71" s="298"/>
      <c r="I71" s="299">
        <f>I73</f>
        <v>9018.000000003145</v>
      </c>
      <c r="J71" s="296">
        <v>0.69843</v>
      </c>
      <c r="K71" s="296">
        <v>0.72194000000000003</v>
      </c>
      <c r="L71" s="300">
        <f t="shared" si="0"/>
        <v>23.51000000000003</v>
      </c>
      <c r="M71" s="301">
        <f t="shared" si="1"/>
        <v>2.6070082058096953E-3</v>
      </c>
      <c r="N71" s="300">
        <f t="shared" si="2"/>
        <v>2.6070082058096955</v>
      </c>
      <c r="O71" s="302">
        <v>40085</v>
      </c>
      <c r="P71" s="302">
        <v>40359</v>
      </c>
      <c r="Q71" s="296" t="s">
        <v>306</v>
      </c>
    </row>
    <row r="72" spans="1:17" s="296" customFormat="1" x14ac:dyDescent="0.25">
      <c r="C72" s="296" t="s">
        <v>324</v>
      </c>
      <c r="E72" s="297"/>
      <c r="F72" s="298"/>
      <c r="I72" s="299">
        <f>I73</f>
        <v>9018.000000003145</v>
      </c>
      <c r="J72" s="296">
        <v>0.35431000000000001</v>
      </c>
      <c r="K72" s="296">
        <v>0.41736000000000001</v>
      </c>
      <c r="L72" s="300">
        <f t="shared" si="0"/>
        <v>63.05</v>
      </c>
      <c r="M72" s="301">
        <f t="shared" si="1"/>
        <v>6.9915724107316489E-3</v>
      </c>
      <c r="N72" s="300">
        <f t="shared" si="2"/>
        <v>6.9915724107316493</v>
      </c>
      <c r="O72" s="302">
        <v>40085</v>
      </c>
      <c r="P72" s="302">
        <v>40359</v>
      </c>
    </row>
    <row r="73" spans="1:17" s="303" customFormat="1" ht="15.75" thickBot="1" x14ac:dyDescent="0.3">
      <c r="D73" s="303" t="s">
        <v>325</v>
      </c>
      <c r="E73" s="304"/>
      <c r="F73" s="305">
        <v>40155.583333333336</v>
      </c>
      <c r="G73" s="303">
        <f>(F73-E71)*1440</f>
        <v>10020.000000003492</v>
      </c>
      <c r="H73" s="303">
        <f>G73*900</f>
        <v>9018000.0000031441</v>
      </c>
      <c r="I73" s="306">
        <f>H73/1000</f>
        <v>9018.000000003145</v>
      </c>
      <c r="J73" s="303">
        <v>1.22092</v>
      </c>
      <c r="K73" s="303">
        <v>1.2240899999999999</v>
      </c>
      <c r="L73" s="307">
        <f t="shared" si="0"/>
        <v>3.1699999999998951</v>
      </c>
      <c r="M73" s="308">
        <f t="shared" si="1"/>
        <v>3.5151918385437899E-4</v>
      </c>
      <c r="N73" s="307">
        <f t="shared" si="2"/>
        <v>0.35151918385437897</v>
      </c>
      <c r="O73" s="309">
        <v>40085</v>
      </c>
      <c r="P73" s="309">
        <v>40359</v>
      </c>
    </row>
    <row r="74" spans="1:17" s="296" customFormat="1" ht="15.75" thickTop="1" x14ac:dyDescent="0.25">
      <c r="A74" s="296">
        <v>19</v>
      </c>
      <c r="B74" s="296" t="s">
        <v>326</v>
      </c>
      <c r="E74" s="297">
        <v>40155.611111111109</v>
      </c>
      <c r="F74" s="298"/>
      <c r="I74" s="299">
        <f>I76</f>
        <v>8478.0000000062864</v>
      </c>
      <c r="J74" s="296">
        <v>0.67693000000000003</v>
      </c>
      <c r="K74" s="296">
        <v>0.69933000000000001</v>
      </c>
      <c r="L74" s="300">
        <f t="shared" si="0"/>
        <v>22.399999999999977</v>
      </c>
      <c r="M74" s="301">
        <f t="shared" si="1"/>
        <v>2.6421325784363489E-3</v>
      </c>
      <c r="N74" s="264">
        <f t="shared" si="2"/>
        <v>2.6421325784363487</v>
      </c>
      <c r="O74" s="302">
        <v>40115</v>
      </c>
      <c r="P74" s="302">
        <v>40360</v>
      </c>
      <c r="Q74" s="296" t="s">
        <v>306</v>
      </c>
    </row>
    <row r="75" spans="1:17" s="296" customFormat="1" x14ac:dyDescent="0.25">
      <c r="C75" s="296" t="s">
        <v>327</v>
      </c>
      <c r="E75" s="297"/>
      <c r="F75" s="298"/>
      <c r="I75" s="299">
        <f>I76</f>
        <v>8478.0000000062864</v>
      </c>
      <c r="J75" s="296">
        <v>0.33616000000000001</v>
      </c>
      <c r="K75" s="296">
        <v>0.37280000000000002</v>
      </c>
      <c r="L75" s="300">
        <f t="shared" si="0"/>
        <v>36.640000000000008</v>
      </c>
      <c r="M75" s="301">
        <f t="shared" si="1"/>
        <v>4.3217740032994618E-3</v>
      </c>
      <c r="N75" s="300">
        <f t="shared" si="2"/>
        <v>4.3217740032994616</v>
      </c>
      <c r="O75" s="302">
        <v>40115</v>
      </c>
      <c r="P75" s="302">
        <v>40360</v>
      </c>
    </row>
    <row r="76" spans="1:17" s="303" customFormat="1" ht="15.75" thickBot="1" x14ac:dyDescent="0.3">
      <c r="D76" s="303" t="s">
        <v>328</v>
      </c>
      <c r="E76" s="304"/>
      <c r="F76" s="305">
        <v>40162.152777777781</v>
      </c>
      <c r="G76" s="303">
        <f>(F76-E74)*1440</f>
        <v>9420.0000000069849</v>
      </c>
      <c r="H76" s="303">
        <f>G76*900</f>
        <v>8478000.0000062864</v>
      </c>
      <c r="I76" s="306">
        <f>H76/1000</f>
        <v>8478.0000000062864</v>
      </c>
      <c r="J76" s="303">
        <v>5.7984999999999998</v>
      </c>
      <c r="K76" s="303">
        <v>5.8126300000000004</v>
      </c>
      <c r="L76" s="307">
        <f t="shared" si="0"/>
        <v>14.130000000000642</v>
      </c>
      <c r="M76" s="308">
        <f t="shared" si="1"/>
        <v>1.6666666666655065E-3</v>
      </c>
      <c r="N76" s="307">
        <f t="shared" si="2"/>
        <v>1.6666666666655066</v>
      </c>
      <c r="O76" s="309">
        <v>40115</v>
      </c>
      <c r="P76" s="309">
        <v>40360</v>
      </c>
    </row>
    <row r="77" spans="1:17" s="296" customFormat="1" ht="15.75" thickTop="1" x14ac:dyDescent="0.25">
      <c r="A77" s="296">
        <v>20</v>
      </c>
      <c r="B77" s="296" t="s">
        <v>329</v>
      </c>
      <c r="E77" s="297">
        <v>40162.666666666664</v>
      </c>
      <c r="F77" s="298"/>
      <c r="I77" s="299">
        <f>I79</f>
        <v>8964.0000000062864</v>
      </c>
      <c r="J77" s="296">
        <v>0.66464999999999996</v>
      </c>
      <c r="K77" s="296">
        <v>0.69381000000000004</v>
      </c>
      <c r="L77" s="300">
        <f t="shared" si="0"/>
        <v>29.160000000000075</v>
      </c>
      <c r="M77" s="301">
        <f t="shared" si="1"/>
        <v>3.253012048190498E-3</v>
      </c>
      <c r="N77" s="264">
        <f t="shared" si="2"/>
        <v>3.2530120481904978</v>
      </c>
      <c r="O77" s="302">
        <v>40115</v>
      </c>
      <c r="P77" s="302">
        <v>40360</v>
      </c>
      <c r="Q77" s="296" t="s">
        <v>306</v>
      </c>
    </row>
    <row r="78" spans="1:17" s="296" customFormat="1" x14ac:dyDescent="0.25">
      <c r="C78" s="296" t="s">
        <v>330</v>
      </c>
      <c r="E78" s="297"/>
      <c r="F78" s="298"/>
      <c r="I78" s="299">
        <f>I79</f>
        <v>8964.0000000062864</v>
      </c>
      <c r="J78" s="296">
        <v>0.33262000000000003</v>
      </c>
      <c r="K78" s="296">
        <v>0.40049000000000001</v>
      </c>
      <c r="L78" s="300">
        <f t="shared" si="0"/>
        <v>67.86999999999999</v>
      </c>
      <c r="M78" s="301">
        <f t="shared" si="1"/>
        <v>7.5713966978974111E-3</v>
      </c>
      <c r="N78" s="300">
        <f t="shared" si="2"/>
        <v>7.571396697897411</v>
      </c>
      <c r="O78" s="302">
        <v>40115</v>
      </c>
      <c r="P78" s="302">
        <v>40360</v>
      </c>
    </row>
    <row r="79" spans="1:17" s="303" customFormat="1" ht="15.75" thickBot="1" x14ac:dyDescent="0.3">
      <c r="D79" s="303" t="s">
        <v>331</v>
      </c>
      <c r="E79" s="304"/>
      <c r="F79" s="305">
        <v>40169.583333333336</v>
      </c>
      <c r="G79" s="303">
        <f>(F79-E77)*1440</f>
        <v>9960.0000000069849</v>
      </c>
      <c r="H79" s="303">
        <f>G79*900</f>
        <v>8964000.0000062864</v>
      </c>
      <c r="I79" s="306">
        <f>H79/1000</f>
        <v>8964.0000000062864</v>
      </c>
      <c r="J79" s="303">
        <v>5.7401099999999996</v>
      </c>
      <c r="K79" s="303">
        <v>5.7640900000000004</v>
      </c>
      <c r="L79" s="307">
        <f t="shared" si="0"/>
        <v>23.980000000000778</v>
      </c>
      <c r="M79" s="308">
        <f t="shared" si="1"/>
        <v>2.6751450245408258E-3</v>
      </c>
      <c r="N79" s="307">
        <f t="shared" si="2"/>
        <v>2.6751450245408259</v>
      </c>
      <c r="O79" s="309">
        <v>40115</v>
      </c>
      <c r="P79" s="309">
        <v>40360</v>
      </c>
    </row>
    <row r="80" spans="1:17" s="296" customFormat="1" ht="15.75" thickTop="1" x14ac:dyDescent="0.25">
      <c r="A80" s="296">
        <v>21</v>
      </c>
      <c r="B80" s="296" t="s">
        <v>332</v>
      </c>
      <c r="E80" s="297">
        <v>40169.597222222219</v>
      </c>
      <c r="F80" s="298"/>
      <c r="I80" s="299">
        <f>I82</f>
        <v>9054.000000007336</v>
      </c>
      <c r="J80" s="296">
        <v>0.66923999999999995</v>
      </c>
      <c r="K80" s="296">
        <v>0.69374000000000002</v>
      </c>
      <c r="L80" s="300">
        <f t="shared" si="0"/>
        <v>24.500000000000078</v>
      </c>
      <c r="M80" s="301">
        <f t="shared" si="1"/>
        <v>2.7059863043936631E-3</v>
      </c>
      <c r="N80" s="264">
        <f t="shared" si="2"/>
        <v>2.7059863043936629</v>
      </c>
      <c r="O80" s="302">
        <v>40115</v>
      </c>
      <c r="P80" s="302">
        <v>40360</v>
      </c>
      <c r="Q80" s="296" t="s">
        <v>306</v>
      </c>
    </row>
    <row r="81" spans="1:17" s="296" customFormat="1" x14ac:dyDescent="0.25">
      <c r="C81" s="296" t="s">
        <v>333</v>
      </c>
      <c r="E81" s="297"/>
      <c r="F81" s="298"/>
      <c r="I81" s="299">
        <f>I82</f>
        <v>9054.000000007336</v>
      </c>
      <c r="J81" s="296">
        <v>0.32482</v>
      </c>
      <c r="K81" s="296">
        <v>0.36063000000000001</v>
      </c>
      <c r="L81" s="300">
        <f t="shared" si="0"/>
        <v>35.810000000000009</v>
      </c>
      <c r="M81" s="301">
        <f t="shared" si="1"/>
        <v>3.9551579412382366E-3</v>
      </c>
      <c r="N81" s="300">
        <f t="shared" si="2"/>
        <v>3.9551579412382365</v>
      </c>
      <c r="O81" s="302">
        <v>40115</v>
      </c>
      <c r="P81" s="302">
        <v>40360</v>
      </c>
    </row>
    <row r="82" spans="1:17" s="303" customFormat="1" ht="15.75" thickBot="1" x14ac:dyDescent="0.3">
      <c r="D82" s="303" t="s">
        <v>334</v>
      </c>
      <c r="E82" s="304"/>
      <c r="F82" s="305">
        <v>40176.583333333336</v>
      </c>
      <c r="G82" s="303">
        <f>(F82-E80)*1440</f>
        <v>10060.000000008149</v>
      </c>
      <c r="H82" s="303">
        <f>G82*900</f>
        <v>9054000.0000073351</v>
      </c>
      <c r="I82" s="306">
        <f>H82/1000</f>
        <v>9054.000000007336</v>
      </c>
      <c r="J82" s="303">
        <v>5.6998600000000001</v>
      </c>
      <c r="K82" s="303">
        <v>5.7144700000000004</v>
      </c>
      <c r="L82" s="307">
        <f t="shared" si="0"/>
        <v>14.610000000000234</v>
      </c>
      <c r="M82" s="308">
        <f t="shared" si="1"/>
        <v>1.6136514247833439E-3</v>
      </c>
      <c r="N82" s="307">
        <f t="shared" si="2"/>
        <v>1.613651424783344</v>
      </c>
      <c r="O82" s="309">
        <v>40115</v>
      </c>
      <c r="P82" s="309">
        <v>40360</v>
      </c>
    </row>
    <row r="83" spans="1:17" s="296" customFormat="1" ht="15.75" thickTop="1" x14ac:dyDescent="0.25">
      <c r="A83" s="296">
        <v>22</v>
      </c>
      <c r="B83" s="296" t="s">
        <v>335</v>
      </c>
      <c r="E83" s="297">
        <v>40176.597222222219</v>
      </c>
      <c r="F83" s="298"/>
      <c r="I83" s="299">
        <f>I85</f>
        <v>8986.500000004191</v>
      </c>
      <c r="J83" s="296">
        <v>0.63875000000000004</v>
      </c>
      <c r="K83" s="296">
        <v>0.65759999999999996</v>
      </c>
      <c r="L83" s="300">
        <f t="shared" si="0"/>
        <v>18.849999999999923</v>
      </c>
      <c r="M83" s="301">
        <f t="shared" si="1"/>
        <v>2.0975908306894932E-3</v>
      </c>
      <c r="N83" s="264">
        <f t="shared" si="2"/>
        <v>2.097590830689493</v>
      </c>
      <c r="O83" s="302">
        <v>40115</v>
      </c>
      <c r="P83" s="302">
        <v>40360</v>
      </c>
      <c r="Q83" s="296" t="s">
        <v>306</v>
      </c>
    </row>
    <row r="84" spans="1:17" s="296" customFormat="1" x14ac:dyDescent="0.25">
      <c r="C84" s="296" t="s">
        <v>336</v>
      </c>
      <c r="E84" s="297"/>
      <c r="F84" s="298"/>
      <c r="I84" s="299">
        <f>I85</f>
        <v>8986.500000004191</v>
      </c>
      <c r="J84" s="296">
        <v>0.33411999999999997</v>
      </c>
      <c r="K84" s="296">
        <v>0.37851000000000001</v>
      </c>
      <c r="L84" s="300">
        <f t="shared" ref="L84:L153" si="3">(K84-J84)*1000</f>
        <v>44.390000000000043</v>
      </c>
      <c r="M84" s="301">
        <f t="shared" ref="M84:M153" si="4">L84/I84</f>
        <v>4.9396316697245136E-3</v>
      </c>
      <c r="N84" s="300">
        <f t="shared" ref="N84:N153" si="5">M84*1000</f>
        <v>4.9396316697245135</v>
      </c>
      <c r="O84" s="302">
        <v>40115</v>
      </c>
      <c r="P84" s="302">
        <v>40360</v>
      </c>
    </row>
    <row r="85" spans="1:17" s="303" customFormat="1" ht="15.75" thickBot="1" x14ac:dyDescent="0.3">
      <c r="D85" s="303" t="s">
        <v>337</v>
      </c>
      <c r="E85" s="304"/>
      <c r="F85" s="305">
        <v>40183.53125</v>
      </c>
      <c r="G85" s="303">
        <f>(F85-E83)*1440</f>
        <v>9985.0000000046566</v>
      </c>
      <c r="H85" s="303">
        <f>G85*900</f>
        <v>8986500.000004191</v>
      </c>
      <c r="I85" s="306">
        <f>H85/1000</f>
        <v>8986.500000004191</v>
      </c>
      <c r="J85" s="303">
        <v>5.7499000000000002</v>
      </c>
      <c r="K85" s="303">
        <v>5.7691400000000002</v>
      </c>
      <c r="L85" s="307">
        <f t="shared" si="3"/>
        <v>19.239999999999924</v>
      </c>
      <c r="M85" s="308">
        <f t="shared" si="4"/>
        <v>2.1409892616692764E-3</v>
      </c>
      <c r="N85" s="307">
        <f t="shared" si="5"/>
        <v>2.1409892616692763</v>
      </c>
      <c r="O85" s="309">
        <v>40115</v>
      </c>
      <c r="P85" s="309">
        <v>40360</v>
      </c>
    </row>
    <row r="86" spans="1:17" s="296" customFormat="1" ht="15.75" thickTop="1" x14ac:dyDescent="0.25">
      <c r="A86" s="296">
        <v>23</v>
      </c>
      <c r="B86" s="296" t="s">
        <v>338</v>
      </c>
      <c r="E86" s="297">
        <v>40183.538194444445</v>
      </c>
      <c r="F86" s="298"/>
      <c r="I86" s="299">
        <f>I88</f>
        <v>9116.999999995809</v>
      </c>
      <c r="J86" s="296">
        <v>0.64741000000000004</v>
      </c>
      <c r="K86" s="296">
        <v>0.66746000000000005</v>
      </c>
      <c r="L86" s="300">
        <f t="shared" si="3"/>
        <v>20.050000000000011</v>
      </c>
      <c r="M86" s="301">
        <f t="shared" si="4"/>
        <v>2.1991883294953632E-3</v>
      </c>
      <c r="N86" s="264">
        <f t="shared" si="5"/>
        <v>2.1991883294953634</v>
      </c>
      <c r="O86" s="302">
        <v>40114</v>
      </c>
      <c r="P86" s="302">
        <v>40359</v>
      </c>
      <c r="Q86" s="296" t="s">
        <v>306</v>
      </c>
    </row>
    <row r="87" spans="1:17" s="296" customFormat="1" x14ac:dyDescent="0.25">
      <c r="C87" s="296" t="s">
        <v>339</v>
      </c>
      <c r="E87" s="297"/>
      <c r="F87" s="298"/>
      <c r="I87" s="299">
        <f>I88</f>
        <v>9116.999999995809</v>
      </c>
      <c r="J87" s="296">
        <v>0.33145000000000002</v>
      </c>
      <c r="K87" s="296">
        <v>0.41852</v>
      </c>
      <c r="L87" s="300">
        <f t="shared" si="3"/>
        <v>87.069999999999979</v>
      </c>
      <c r="M87" s="301">
        <f t="shared" si="4"/>
        <v>9.5502906657935725E-3</v>
      </c>
      <c r="N87" s="300">
        <f t="shared" si="5"/>
        <v>9.5502906657935718</v>
      </c>
      <c r="O87" s="302">
        <v>40114</v>
      </c>
      <c r="P87" s="302">
        <v>40359</v>
      </c>
    </row>
    <row r="88" spans="1:17" s="303" customFormat="1" ht="15.75" thickBot="1" x14ac:dyDescent="0.3">
      <c r="D88" s="303" t="s">
        <v>340</v>
      </c>
      <c r="E88" s="304"/>
      <c r="F88" s="305">
        <v>40190.572916666664</v>
      </c>
      <c r="G88" s="303">
        <f>(F88-E86)*1440</f>
        <v>10129.999999995343</v>
      </c>
      <c r="H88" s="303">
        <f>G88*900</f>
        <v>9116999.999995809</v>
      </c>
      <c r="I88" s="306">
        <f>H88/1000</f>
        <v>9116.999999995809</v>
      </c>
      <c r="J88" s="303">
        <v>5.7419700000000002</v>
      </c>
      <c r="K88" s="303">
        <v>5.7689700000000004</v>
      </c>
      <c r="L88" s="307">
        <f t="shared" si="3"/>
        <v>27.000000000000135</v>
      </c>
      <c r="M88" s="308">
        <f t="shared" si="4"/>
        <v>2.9615004935847917E-3</v>
      </c>
      <c r="N88" s="307">
        <f t="shared" si="5"/>
        <v>2.9615004935847917</v>
      </c>
      <c r="O88" s="309">
        <v>40114</v>
      </c>
      <c r="P88" s="309">
        <v>40359</v>
      </c>
    </row>
    <row r="89" spans="1:17" s="296" customFormat="1" ht="15.75" thickTop="1" x14ac:dyDescent="0.25">
      <c r="A89" s="296">
        <v>24</v>
      </c>
      <c r="B89" s="302" t="s">
        <v>341</v>
      </c>
      <c r="E89" s="297">
        <v>40190.587500000001</v>
      </c>
      <c r="F89" s="298"/>
      <c r="I89" s="299">
        <f>I91</f>
        <v>8877.5999999981159</v>
      </c>
      <c r="J89" s="296">
        <v>0.68454999999999999</v>
      </c>
      <c r="K89" s="296">
        <v>0.75316000000000005</v>
      </c>
      <c r="L89" s="300">
        <f t="shared" si="3"/>
        <v>68.610000000000056</v>
      </c>
      <c r="M89" s="301">
        <f t="shared" si="4"/>
        <v>7.7284401189527145E-3</v>
      </c>
      <c r="N89" s="264">
        <f t="shared" si="5"/>
        <v>7.7284401189527143</v>
      </c>
      <c r="O89" s="302">
        <v>40114</v>
      </c>
      <c r="P89" s="302">
        <v>40360</v>
      </c>
      <c r="Q89" s="296" t="s">
        <v>306</v>
      </c>
    </row>
    <row r="90" spans="1:17" s="296" customFormat="1" x14ac:dyDescent="0.25">
      <c r="C90" s="296" t="s">
        <v>342</v>
      </c>
      <c r="E90" s="297"/>
      <c r="F90" s="298"/>
      <c r="I90" s="299">
        <f>I91</f>
        <v>8877.5999999981159</v>
      </c>
      <c r="J90" s="296">
        <v>0.32296000000000002</v>
      </c>
      <c r="K90" s="296">
        <v>0.39966000000000002</v>
      </c>
      <c r="L90" s="300">
        <f t="shared" si="3"/>
        <v>76.699999999999989</v>
      </c>
      <c r="M90" s="301">
        <f t="shared" si="4"/>
        <v>8.6397224475101685E-3</v>
      </c>
      <c r="N90" s="300">
        <f t="shared" si="5"/>
        <v>8.6397224475101684</v>
      </c>
      <c r="O90" s="302">
        <v>40114</v>
      </c>
      <c r="P90" s="302">
        <v>40360</v>
      </c>
    </row>
    <row r="91" spans="1:17" s="303" customFormat="1" ht="15.75" thickBot="1" x14ac:dyDescent="0.3">
      <c r="D91" s="303" t="s">
        <v>343</v>
      </c>
      <c r="E91" s="304"/>
      <c r="F91" s="305">
        <v>40197.4375</v>
      </c>
      <c r="G91" s="303">
        <f>(F91-E89)*1440</f>
        <v>9863.9999999979045</v>
      </c>
      <c r="H91" s="303">
        <f>G91*900</f>
        <v>8877599.999998115</v>
      </c>
      <c r="I91" s="306">
        <f>H91/1000</f>
        <v>8877.5999999981159</v>
      </c>
      <c r="J91" s="303">
        <v>5.6970799999999997</v>
      </c>
      <c r="K91" s="303">
        <v>5.7498399999999998</v>
      </c>
      <c r="L91" s="307">
        <f t="shared" si="3"/>
        <v>52.76000000000014</v>
      </c>
      <c r="M91" s="308">
        <f t="shared" si="4"/>
        <v>5.9430476705428651E-3</v>
      </c>
      <c r="N91" s="307">
        <f t="shared" si="5"/>
        <v>5.9430476705428648</v>
      </c>
      <c r="O91" s="309">
        <v>40114</v>
      </c>
      <c r="P91" s="309">
        <v>40360</v>
      </c>
    </row>
    <row r="92" spans="1:17" s="275" customFormat="1" ht="15.75" thickTop="1" x14ac:dyDescent="0.25">
      <c r="E92" s="276"/>
      <c r="F92" s="277"/>
      <c r="I92" s="278"/>
      <c r="L92" s="279"/>
      <c r="M92" s="242" t="s">
        <v>302</v>
      </c>
      <c r="N92" s="280">
        <f>AVERAGE(N74,N77,N80,N83,N86,N89)</f>
        <v>3.4377250350263466</v>
      </c>
      <c r="O92" s="281"/>
      <c r="P92" s="281"/>
    </row>
    <row r="93" spans="1:17" s="275" customFormat="1" x14ac:dyDescent="0.25">
      <c r="E93" s="276"/>
      <c r="F93" s="277"/>
      <c r="I93" s="278"/>
      <c r="L93" s="279"/>
      <c r="M93" s="242" t="s">
        <v>303</v>
      </c>
      <c r="N93" s="280">
        <f>STDEV(N74,N77,N80,N83,N86,N89)/SQRT(6)</f>
        <v>0.87450360400269445</v>
      </c>
      <c r="O93" s="281"/>
      <c r="P93" s="281"/>
    </row>
    <row r="94" spans="1:17" s="296" customFormat="1" x14ac:dyDescent="0.25">
      <c r="A94" s="296">
        <v>25</v>
      </c>
      <c r="B94" s="296" t="s">
        <v>344</v>
      </c>
      <c r="E94" s="297">
        <v>40197.451388888891</v>
      </c>
      <c r="F94" s="298"/>
      <c r="I94" s="299">
        <f>I96</f>
        <v>9044.999999996855</v>
      </c>
      <c r="J94" s="296">
        <v>0.69942000000000004</v>
      </c>
      <c r="K94" s="296">
        <v>0.72316999999999998</v>
      </c>
      <c r="L94" s="300">
        <f t="shared" si="3"/>
        <v>23.749999999999936</v>
      </c>
      <c r="M94" s="301">
        <f t="shared" si="4"/>
        <v>2.6257600884475613E-3</v>
      </c>
      <c r="N94" s="300">
        <f t="shared" si="5"/>
        <v>2.6257600884475614</v>
      </c>
      <c r="O94" s="302">
        <v>40114</v>
      </c>
      <c r="P94" s="302">
        <v>40358</v>
      </c>
      <c r="Q94" s="296" t="s">
        <v>306</v>
      </c>
    </row>
    <row r="95" spans="1:17" s="296" customFormat="1" x14ac:dyDescent="0.25">
      <c r="C95" s="296" t="s">
        <v>345</v>
      </c>
      <c r="E95" s="297"/>
      <c r="F95" s="298"/>
      <c r="I95" s="299">
        <f>I96</f>
        <v>9044.999999996855</v>
      </c>
      <c r="J95" s="296">
        <v>0.33817000000000003</v>
      </c>
      <c r="K95" s="296">
        <v>0.37448999999999999</v>
      </c>
      <c r="L95" s="300">
        <f t="shared" si="3"/>
        <v>36.319999999999965</v>
      </c>
      <c r="M95" s="301">
        <f t="shared" si="4"/>
        <v>4.0154781647332881E-3</v>
      </c>
      <c r="N95" s="300">
        <f t="shared" si="5"/>
        <v>4.0154781647332882</v>
      </c>
      <c r="O95" s="302">
        <v>40114</v>
      </c>
      <c r="P95" s="302">
        <v>40358</v>
      </c>
    </row>
    <row r="96" spans="1:17" s="303" customFormat="1" ht="15.75" thickBot="1" x14ac:dyDescent="0.3">
      <c r="D96" s="303" t="s">
        <v>346</v>
      </c>
      <c r="E96" s="304"/>
      <c r="F96" s="305">
        <v>40204.430555555555</v>
      </c>
      <c r="G96" s="303">
        <f>(F96-E94)*1440</f>
        <v>10049.999999996508</v>
      </c>
      <c r="H96" s="303">
        <f>G96*900</f>
        <v>9044999.9999968559</v>
      </c>
      <c r="I96" s="306">
        <f>H96/1000</f>
        <v>9044.999999996855</v>
      </c>
      <c r="J96" s="303">
        <v>1.1911099999999999</v>
      </c>
      <c r="K96" s="322">
        <v>1.20414</v>
      </c>
      <c r="L96" s="307">
        <f t="shared" si="3"/>
        <v>13.030000000000097</v>
      </c>
      <c r="M96" s="308">
        <f t="shared" si="4"/>
        <v>1.4405749032619822E-3</v>
      </c>
      <c r="N96" s="307">
        <f t="shared" si="5"/>
        <v>1.4405749032619821</v>
      </c>
      <c r="O96" s="309">
        <v>40114</v>
      </c>
      <c r="P96" s="309">
        <v>40660</v>
      </c>
      <c r="Q96" s="303" t="s">
        <v>347</v>
      </c>
    </row>
    <row r="97" spans="1:17" s="258" customFormat="1" ht="15.75" thickTop="1" x14ac:dyDescent="0.25">
      <c r="A97" s="258">
        <v>26</v>
      </c>
      <c r="B97" s="258" t="s">
        <v>348</v>
      </c>
      <c r="E97" s="266">
        <v>40204.447916666664</v>
      </c>
      <c r="F97" s="260"/>
      <c r="I97" s="261">
        <f>I99</f>
        <v>9213.2999999985313</v>
      </c>
      <c r="J97" s="258">
        <v>0.67347999999999997</v>
      </c>
      <c r="K97" s="258">
        <v>0.71213000000000004</v>
      </c>
      <c r="L97" s="262">
        <f t="shared" si="3"/>
        <v>38.650000000000077</v>
      </c>
      <c r="M97" s="263">
        <f t="shared" si="4"/>
        <v>4.1950224132510866E-3</v>
      </c>
      <c r="N97" s="264">
        <f t="shared" si="5"/>
        <v>4.1950224132510865</v>
      </c>
      <c r="O97" s="267">
        <v>40114</v>
      </c>
      <c r="P97" s="267">
        <v>40358</v>
      </c>
      <c r="Q97" s="258" t="s">
        <v>287</v>
      </c>
    </row>
    <row r="98" spans="1:17" s="258" customFormat="1" x14ac:dyDescent="0.25">
      <c r="C98" s="258" t="s">
        <v>349</v>
      </c>
      <c r="E98" s="266"/>
      <c r="F98" s="260"/>
      <c r="I98" s="261">
        <f>I99</f>
        <v>9213.2999999985313</v>
      </c>
      <c r="J98" s="258">
        <v>0.31667000000000001</v>
      </c>
      <c r="K98" s="258">
        <v>0.39208999999999999</v>
      </c>
      <c r="L98" s="262">
        <f t="shared" si="3"/>
        <v>75.419999999999987</v>
      </c>
      <c r="M98" s="263">
        <f t="shared" si="4"/>
        <v>8.1859919898420765E-3</v>
      </c>
      <c r="N98" s="262">
        <f t="shared" si="5"/>
        <v>8.1859919898420763</v>
      </c>
      <c r="O98" s="267">
        <v>40114</v>
      </c>
      <c r="P98" s="267">
        <v>40358</v>
      </c>
    </row>
    <row r="99" spans="1:17" s="268" customFormat="1" ht="15.75" thickBot="1" x14ac:dyDescent="0.3">
      <c r="D99" s="268" t="s">
        <v>350</v>
      </c>
      <c r="E99" s="269"/>
      <c r="F99" s="323">
        <v>40211.556944444441</v>
      </c>
      <c r="G99" s="268">
        <f>(F99-E97)*1440</f>
        <v>10236.99999999837</v>
      </c>
      <c r="H99" s="268">
        <f>G99*900</f>
        <v>9213299.9999985322</v>
      </c>
      <c r="I99" s="271">
        <f>H99/1000</f>
        <v>9213.2999999985313</v>
      </c>
      <c r="J99" s="268">
        <v>5.7424499999999998</v>
      </c>
      <c r="K99" s="268">
        <v>5.7710400000000002</v>
      </c>
      <c r="L99" s="272">
        <f t="shared" si="3"/>
        <v>28.590000000000337</v>
      </c>
      <c r="M99" s="273">
        <f t="shared" si="4"/>
        <v>3.1031226596338873E-3</v>
      </c>
      <c r="N99" s="272">
        <f t="shared" si="5"/>
        <v>3.1031226596338874</v>
      </c>
      <c r="O99" s="274">
        <v>40114</v>
      </c>
      <c r="P99" s="274">
        <v>40542</v>
      </c>
    </row>
    <row r="100" spans="1:17" s="258" customFormat="1" ht="15.75" thickTop="1" x14ac:dyDescent="0.25">
      <c r="A100" s="258">
        <v>27</v>
      </c>
      <c r="B100" s="258" t="s">
        <v>351</v>
      </c>
      <c r="E100" s="266">
        <v>40211.572916666664</v>
      </c>
      <c r="F100" s="260"/>
      <c r="I100" s="261">
        <f>I102</f>
        <v>9072</v>
      </c>
      <c r="J100" s="258">
        <v>0.67761000000000005</v>
      </c>
      <c r="K100" s="258">
        <v>0.71592</v>
      </c>
      <c r="L100" s="262">
        <f t="shared" si="3"/>
        <v>38.309999999999953</v>
      </c>
      <c r="M100" s="263">
        <f t="shared" si="4"/>
        <v>4.2228835978835927E-3</v>
      </c>
      <c r="N100" s="264">
        <f t="shared" si="5"/>
        <v>4.2228835978835928</v>
      </c>
      <c r="O100" s="267">
        <v>40115</v>
      </c>
      <c r="P100" s="267">
        <v>40366</v>
      </c>
      <c r="Q100" s="258" t="s">
        <v>287</v>
      </c>
    </row>
    <row r="101" spans="1:17" s="258" customFormat="1" x14ac:dyDescent="0.25">
      <c r="C101" s="258" t="s">
        <v>352</v>
      </c>
      <c r="E101" s="266"/>
      <c r="F101" s="260"/>
      <c r="I101" s="261">
        <f>I102</f>
        <v>9072</v>
      </c>
      <c r="J101" s="258">
        <v>0.33872999999999998</v>
      </c>
      <c r="K101" s="258">
        <v>0.40139000000000002</v>
      </c>
      <c r="L101" s="262">
        <f t="shared" si="3"/>
        <v>62.660000000000046</v>
      </c>
      <c r="M101" s="263">
        <f t="shared" si="4"/>
        <v>6.906966490299829E-3</v>
      </c>
      <c r="N101" s="262">
        <f t="shared" si="5"/>
        <v>6.9069664902998289</v>
      </c>
      <c r="O101" s="267">
        <v>40115</v>
      </c>
      <c r="P101" s="267">
        <v>40366</v>
      </c>
    </row>
    <row r="102" spans="1:17" s="268" customFormat="1" ht="15.75" thickBot="1" x14ac:dyDescent="0.3">
      <c r="D102" s="268" t="s">
        <v>353</v>
      </c>
      <c r="E102" s="269"/>
      <c r="F102" s="270">
        <v>40218.572916666664</v>
      </c>
      <c r="G102" s="268">
        <f>(F102-E100)*1440</f>
        <v>10080</v>
      </c>
      <c r="H102" s="268">
        <f>G102*900</f>
        <v>9072000</v>
      </c>
      <c r="I102" s="271">
        <f>H102/1000</f>
        <v>9072</v>
      </c>
      <c r="J102" s="268">
        <v>5.7086600000000001</v>
      </c>
      <c r="K102" s="268">
        <v>5.7530299999999999</v>
      </c>
      <c r="L102" s="272">
        <f t="shared" si="3"/>
        <v>44.369999999999798</v>
      </c>
      <c r="M102" s="273">
        <f t="shared" si="4"/>
        <v>4.8908730158729935E-3</v>
      </c>
      <c r="N102" s="272">
        <f t="shared" si="5"/>
        <v>4.8908730158729936</v>
      </c>
      <c r="O102" s="274">
        <v>40115</v>
      </c>
      <c r="P102" s="274">
        <v>40366</v>
      </c>
    </row>
    <row r="103" spans="1:17" s="258" customFormat="1" ht="15.75" thickTop="1" x14ac:dyDescent="0.25">
      <c r="A103" s="258">
        <v>28</v>
      </c>
      <c r="B103" s="258" t="s">
        <v>354</v>
      </c>
      <c r="E103" s="266">
        <v>40218.586805555555</v>
      </c>
      <c r="F103" s="260"/>
      <c r="I103" s="261">
        <f>I105</f>
        <v>9053.9999999979045</v>
      </c>
      <c r="J103" s="258">
        <v>0.67959000000000003</v>
      </c>
      <c r="K103" s="258">
        <v>0.75729000000000002</v>
      </c>
      <c r="L103" s="262">
        <f t="shared" si="3"/>
        <v>77.699999999999989</v>
      </c>
      <c r="M103" s="263">
        <f t="shared" si="4"/>
        <v>8.581842279657385E-3</v>
      </c>
      <c r="N103" s="264">
        <f t="shared" si="5"/>
        <v>8.5818422796573852</v>
      </c>
      <c r="O103" s="267">
        <v>40114</v>
      </c>
      <c r="P103" s="267">
        <v>40358</v>
      </c>
      <c r="Q103" s="258" t="s">
        <v>287</v>
      </c>
    </row>
    <row r="104" spans="1:17" s="258" customFormat="1" x14ac:dyDescent="0.25">
      <c r="C104" s="258" t="s">
        <v>355</v>
      </c>
      <c r="E104" s="266"/>
      <c r="F104" s="260"/>
      <c r="I104" s="261">
        <f>I105</f>
        <v>9053.9999999979045</v>
      </c>
      <c r="J104" s="258">
        <v>0.29014000000000001</v>
      </c>
      <c r="K104" s="258">
        <v>0.35435</v>
      </c>
      <c r="L104" s="262">
        <f t="shared" si="3"/>
        <v>64.209999999999994</v>
      </c>
      <c r="M104" s="263">
        <f t="shared" si="4"/>
        <v>7.091893085930512E-3</v>
      </c>
      <c r="N104" s="262">
        <f t="shared" si="5"/>
        <v>7.0918930859305123</v>
      </c>
      <c r="O104" s="267">
        <v>40114</v>
      </c>
      <c r="P104" s="267">
        <v>40358</v>
      </c>
    </row>
    <row r="105" spans="1:17" s="268" customFormat="1" ht="15.75" thickBot="1" x14ac:dyDescent="0.3">
      <c r="D105" s="268" t="s">
        <v>356</v>
      </c>
      <c r="E105" s="269"/>
      <c r="F105" s="270">
        <v>40225.572916666664</v>
      </c>
      <c r="G105" s="268">
        <f>(F105-E103)*1440</f>
        <v>10059.999999997672</v>
      </c>
      <c r="H105" s="268">
        <f>G105*900</f>
        <v>9053999.9999979045</v>
      </c>
      <c r="I105" s="271">
        <f>H105/1000</f>
        <v>9053.9999999979045</v>
      </c>
      <c r="J105" s="268">
        <v>5.6791700000000001</v>
      </c>
      <c r="K105" s="268">
        <v>5.7102700000000004</v>
      </c>
      <c r="L105" s="272">
        <f t="shared" si="3"/>
        <v>31.10000000000035</v>
      </c>
      <c r="M105" s="273">
        <f t="shared" si="4"/>
        <v>3.4349458802747455E-3</v>
      </c>
      <c r="N105" s="272">
        <f t="shared" si="5"/>
        <v>3.4349458802747455</v>
      </c>
      <c r="O105" s="274">
        <v>40114</v>
      </c>
      <c r="P105" s="274">
        <v>40541</v>
      </c>
    </row>
    <row r="106" spans="1:17" s="258" customFormat="1" ht="15.75" thickTop="1" x14ac:dyDescent="0.25">
      <c r="A106" s="258">
        <v>29</v>
      </c>
      <c r="B106" s="258" t="s">
        <v>357</v>
      </c>
      <c r="E106" s="266">
        <v>40225.586805555555</v>
      </c>
      <c r="F106" s="260"/>
      <c r="I106" s="261">
        <f>I108</f>
        <v>9049.5000000020955</v>
      </c>
      <c r="J106" s="258">
        <v>0.64027000000000001</v>
      </c>
      <c r="K106" s="258">
        <v>0.67444000000000004</v>
      </c>
      <c r="L106" s="262">
        <f t="shared" si="3"/>
        <v>34.17000000000003</v>
      </c>
      <c r="M106" s="263">
        <f t="shared" si="4"/>
        <v>3.7758992209505626E-3</v>
      </c>
      <c r="N106" s="264">
        <f t="shared" si="5"/>
        <v>3.7758992209505626</v>
      </c>
      <c r="O106" s="267">
        <v>40211</v>
      </c>
      <c r="P106" s="267">
        <v>40357</v>
      </c>
      <c r="Q106" s="258" t="s">
        <v>287</v>
      </c>
    </row>
    <row r="107" spans="1:17" s="258" customFormat="1" x14ac:dyDescent="0.25">
      <c r="C107" s="258" t="s">
        <v>358</v>
      </c>
      <c r="E107" s="266"/>
      <c r="F107" s="260"/>
      <c r="I107" s="261">
        <f>I108</f>
        <v>9049.5000000020955</v>
      </c>
      <c r="J107" s="258">
        <v>0.34031</v>
      </c>
      <c r="K107" s="258">
        <v>0.40416999999999997</v>
      </c>
      <c r="L107" s="262">
        <f t="shared" si="3"/>
        <v>63.859999999999971</v>
      </c>
      <c r="M107" s="263">
        <f t="shared" si="4"/>
        <v>7.0567434664882238E-3</v>
      </c>
      <c r="N107" s="262">
        <f t="shared" si="5"/>
        <v>7.056743466488224</v>
      </c>
      <c r="O107" s="267">
        <v>40211</v>
      </c>
      <c r="P107" s="267">
        <v>40357</v>
      </c>
    </row>
    <row r="108" spans="1:17" s="268" customFormat="1" ht="15.75" thickBot="1" x14ac:dyDescent="0.3">
      <c r="D108" s="268" t="s">
        <v>359</v>
      </c>
      <c r="E108" s="269"/>
      <c r="F108" s="270">
        <v>40232.569444444445</v>
      </c>
      <c r="G108" s="268">
        <f>(F108-E106)*1440</f>
        <v>10055.000000002328</v>
      </c>
      <c r="H108" s="268">
        <f>G108*900</f>
        <v>9049500.0000020955</v>
      </c>
      <c r="I108" s="271">
        <f>H108/1000</f>
        <v>9049.5000000020955</v>
      </c>
      <c r="J108" s="268">
        <v>5.7929300000000001</v>
      </c>
      <c r="K108" s="268">
        <v>5.8234700000000004</v>
      </c>
      <c r="L108" s="272">
        <f t="shared" si="3"/>
        <v>30.540000000000234</v>
      </c>
      <c r="M108" s="273">
        <f t="shared" si="4"/>
        <v>3.3747720868548717E-3</v>
      </c>
      <c r="N108" s="272">
        <f t="shared" si="5"/>
        <v>3.3747720868548718</v>
      </c>
      <c r="O108" s="274">
        <v>40211</v>
      </c>
      <c r="P108" s="274">
        <v>40357</v>
      </c>
    </row>
    <row r="109" spans="1:17" s="258" customFormat="1" ht="15.75" thickTop="1" x14ac:dyDescent="0.25">
      <c r="A109" s="258">
        <v>30</v>
      </c>
      <c r="B109" s="258" t="s">
        <v>360</v>
      </c>
      <c r="E109" s="266">
        <v>40232.583333333336</v>
      </c>
      <c r="F109" s="260"/>
      <c r="I109" s="261">
        <f>I111</f>
        <v>9098.9999999937136</v>
      </c>
      <c r="J109" s="258">
        <v>0.66200000000000003</v>
      </c>
      <c r="K109" s="258">
        <v>0.67927000000000004</v>
      </c>
      <c r="L109" s="262">
        <f t="shared" si="3"/>
        <v>17.270000000000007</v>
      </c>
      <c r="M109" s="263">
        <f t="shared" si="4"/>
        <v>1.8980107704156433E-3</v>
      </c>
      <c r="N109" s="264">
        <f t="shared" si="5"/>
        <v>1.8980107704156433</v>
      </c>
      <c r="O109" s="267">
        <v>40211</v>
      </c>
      <c r="P109" s="267">
        <v>40357</v>
      </c>
      <c r="Q109" s="258" t="s">
        <v>287</v>
      </c>
    </row>
    <row r="110" spans="1:17" s="258" customFormat="1" x14ac:dyDescent="0.25">
      <c r="C110" s="258" t="s">
        <v>361</v>
      </c>
      <c r="E110" s="266"/>
      <c r="F110" s="260"/>
      <c r="I110" s="261">
        <f>I111</f>
        <v>9098.9999999937136</v>
      </c>
      <c r="J110" s="258">
        <v>0.33718999999999999</v>
      </c>
      <c r="K110" s="258">
        <v>0.37929000000000002</v>
      </c>
      <c r="L110" s="262">
        <f t="shared" si="3"/>
        <v>42.100000000000023</v>
      </c>
      <c r="M110" s="263">
        <f t="shared" si="4"/>
        <v>4.6268820749564904E-3</v>
      </c>
      <c r="N110" s="262">
        <f t="shared" si="5"/>
        <v>4.6268820749564901</v>
      </c>
      <c r="O110" s="267">
        <v>40211</v>
      </c>
      <c r="P110" s="267">
        <v>40357</v>
      </c>
    </row>
    <row r="111" spans="1:17" s="268" customFormat="1" ht="15.75" thickBot="1" x14ac:dyDescent="0.3">
      <c r="D111" s="268" t="s">
        <v>362</v>
      </c>
      <c r="E111" s="269"/>
      <c r="F111" s="270">
        <v>40239.604166666664</v>
      </c>
      <c r="G111" s="268">
        <f>(F111-E109)*1440</f>
        <v>10109.999999993015</v>
      </c>
      <c r="H111" s="268">
        <f>G111*900</f>
        <v>9098999.9999937136</v>
      </c>
      <c r="I111" s="271">
        <f>H111/1000</f>
        <v>9098.9999999937136</v>
      </c>
      <c r="J111" s="268">
        <v>5.6935200000000004</v>
      </c>
      <c r="K111" s="268">
        <v>5.7111499999999999</v>
      </c>
      <c r="L111" s="272">
        <f t="shared" si="3"/>
        <v>17.62999999999959</v>
      </c>
      <c r="M111" s="273">
        <f t="shared" si="4"/>
        <v>1.937575557754893E-3</v>
      </c>
      <c r="N111" s="272">
        <f t="shared" si="5"/>
        <v>1.937575557754893</v>
      </c>
      <c r="O111" s="274">
        <v>40211</v>
      </c>
      <c r="P111" s="274">
        <v>40357</v>
      </c>
    </row>
    <row r="112" spans="1:17" s="275" customFormat="1" ht="15.75" thickTop="1" x14ac:dyDescent="0.25">
      <c r="E112" s="276"/>
      <c r="F112" s="277"/>
      <c r="I112" s="278"/>
      <c r="L112" s="279"/>
      <c r="M112" s="242" t="s">
        <v>302</v>
      </c>
      <c r="N112" s="280">
        <f>AVERAGE(N97,N100,N103,N106,N109)</f>
        <v>4.5347316564316538</v>
      </c>
      <c r="O112" s="281"/>
      <c r="P112" s="281"/>
    </row>
    <row r="113" spans="1:17" s="275" customFormat="1" x14ac:dyDescent="0.25">
      <c r="E113" s="276"/>
      <c r="F113" s="277"/>
      <c r="I113" s="278"/>
      <c r="L113" s="279"/>
      <c r="M113" s="242" t="s">
        <v>303</v>
      </c>
      <c r="N113" s="280">
        <f>STDEV(N97,N100,N103,N106,N109)/SQRT(5)</f>
        <v>1.098177573847698</v>
      </c>
      <c r="O113" s="281"/>
      <c r="P113" s="281"/>
    </row>
    <row r="114" spans="1:17" s="296" customFormat="1" x14ac:dyDescent="0.25">
      <c r="A114" s="296">
        <v>31</v>
      </c>
      <c r="B114" s="296" t="s">
        <v>363</v>
      </c>
      <c r="E114" s="297">
        <v>40239.618055555555</v>
      </c>
      <c r="F114" s="298"/>
      <c r="I114" s="299">
        <f>I116</f>
        <v>9000.0000000010459</v>
      </c>
      <c r="J114" s="296">
        <v>0.66964000000000001</v>
      </c>
      <c r="K114" s="296">
        <v>0.69938999999999996</v>
      </c>
      <c r="L114" s="300">
        <f t="shared" si="3"/>
        <v>29.749999999999943</v>
      </c>
      <c r="M114" s="301">
        <f t="shared" si="4"/>
        <v>3.3055555555551652E-3</v>
      </c>
      <c r="N114" s="300">
        <f t="shared" si="5"/>
        <v>3.305555555555165</v>
      </c>
      <c r="O114" s="302">
        <v>40211</v>
      </c>
      <c r="P114" s="302">
        <v>40357</v>
      </c>
      <c r="Q114" s="296" t="s">
        <v>306</v>
      </c>
    </row>
    <row r="115" spans="1:17" s="296" customFormat="1" x14ac:dyDescent="0.25">
      <c r="C115" s="296" t="s">
        <v>364</v>
      </c>
      <c r="E115" s="297"/>
      <c r="F115" s="298"/>
      <c r="I115" s="299">
        <f>I116</f>
        <v>9000.0000000010459</v>
      </c>
      <c r="J115" s="296">
        <v>0.34221000000000001</v>
      </c>
      <c r="K115" s="296">
        <v>0.42898999999999998</v>
      </c>
      <c r="L115" s="300">
        <f t="shared" si="3"/>
        <v>86.779999999999973</v>
      </c>
      <c r="M115" s="301">
        <f t="shared" si="4"/>
        <v>9.6422222222210981E-3</v>
      </c>
      <c r="N115" s="300">
        <f t="shared" si="5"/>
        <v>9.6422222222210987</v>
      </c>
      <c r="O115" s="302">
        <v>40211</v>
      </c>
      <c r="P115" s="302">
        <v>40357</v>
      </c>
    </row>
    <row r="116" spans="1:17" s="303" customFormat="1" ht="15.75" thickBot="1" x14ac:dyDescent="0.3">
      <c r="D116" s="303" t="s">
        <v>365</v>
      </c>
      <c r="E116" s="304"/>
      <c r="F116" s="305">
        <v>40246.5625</v>
      </c>
      <c r="G116" s="303">
        <f>(F116-E114)*1440</f>
        <v>10000.000000001164</v>
      </c>
      <c r="H116" s="303">
        <f>G116*900</f>
        <v>9000000.0000010468</v>
      </c>
      <c r="I116" s="306">
        <f>H116/1000</f>
        <v>9000.0000000010459</v>
      </c>
      <c r="J116" s="303">
        <v>5.7772600000000001</v>
      </c>
      <c r="K116" s="303">
        <v>5.80009</v>
      </c>
      <c r="L116" s="307">
        <f t="shared" si="3"/>
        <v>22.829999999999906</v>
      </c>
      <c r="M116" s="308">
        <f t="shared" si="4"/>
        <v>2.5366666666663614E-3</v>
      </c>
      <c r="N116" s="307">
        <f t="shared" si="5"/>
        <v>2.5366666666663615</v>
      </c>
      <c r="O116" s="309">
        <v>40211</v>
      </c>
      <c r="P116" s="309">
        <v>40357</v>
      </c>
    </row>
    <row r="117" spans="1:17" s="296" customFormat="1" ht="15.75" thickTop="1" x14ac:dyDescent="0.25">
      <c r="A117" s="296">
        <v>32</v>
      </c>
      <c r="B117" s="296" t="s">
        <v>366</v>
      </c>
      <c r="E117" s="297">
        <v>40246.573611111111</v>
      </c>
      <c r="F117" s="298"/>
      <c r="I117" s="299">
        <f>I119</f>
        <v>9057.6000000002077</v>
      </c>
      <c r="J117" s="296">
        <v>0.69474000000000002</v>
      </c>
      <c r="K117" s="296">
        <v>0.73726999999999998</v>
      </c>
      <c r="L117" s="300">
        <f t="shared" si="3"/>
        <v>42.529999999999959</v>
      </c>
      <c r="M117" s="301">
        <f t="shared" si="4"/>
        <v>4.6955043278571569E-3</v>
      </c>
      <c r="N117" s="300">
        <f t="shared" si="5"/>
        <v>4.6955043278571571</v>
      </c>
      <c r="O117" s="302">
        <v>40211</v>
      </c>
      <c r="P117" s="302">
        <v>40357</v>
      </c>
      <c r="Q117" s="296" t="s">
        <v>306</v>
      </c>
    </row>
    <row r="118" spans="1:17" s="296" customFormat="1" x14ac:dyDescent="0.25">
      <c r="C118" s="296" t="s">
        <v>367</v>
      </c>
      <c r="E118" s="297"/>
      <c r="F118" s="298"/>
      <c r="I118" s="299">
        <f>I119</f>
        <v>9057.6000000002077</v>
      </c>
      <c r="J118" s="296">
        <v>0.34350000000000003</v>
      </c>
      <c r="K118" s="296">
        <v>0.39301999999999998</v>
      </c>
      <c r="L118" s="300">
        <f t="shared" si="3"/>
        <v>49.519999999999953</v>
      </c>
      <c r="M118" s="301">
        <f t="shared" si="4"/>
        <v>5.4672319378200425E-3</v>
      </c>
      <c r="N118" s="300">
        <f t="shared" si="5"/>
        <v>5.467231937820042</v>
      </c>
      <c r="O118" s="302">
        <v>40211</v>
      </c>
      <c r="P118" s="302">
        <v>40357</v>
      </c>
    </row>
    <row r="119" spans="1:17" s="303" customFormat="1" ht="15.75" thickBot="1" x14ac:dyDescent="0.3">
      <c r="D119" s="303" t="s">
        <v>368</v>
      </c>
      <c r="E119" s="304"/>
      <c r="F119" s="305">
        <v>40253.5625</v>
      </c>
      <c r="G119" s="303">
        <f>(F119-E117)*1440</f>
        <v>10064.000000000233</v>
      </c>
      <c r="H119" s="303">
        <f>G119*900</f>
        <v>9057600.0000002086</v>
      </c>
      <c r="I119" s="306">
        <f>H119/1000</f>
        <v>9057.6000000002077</v>
      </c>
      <c r="J119" s="303">
        <v>5.7472500000000002</v>
      </c>
      <c r="K119" s="303">
        <v>5.7705700000000002</v>
      </c>
      <c r="L119" s="307">
        <f t="shared" si="3"/>
        <v>23.320000000000007</v>
      </c>
      <c r="M119" s="308">
        <f t="shared" si="4"/>
        <v>2.57463345698634E-3</v>
      </c>
      <c r="N119" s="307">
        <f t="shared" si="5"/>
        <v>2.5746334569863398</v>
      </c>
      <c r="O119" s="309">
        <v>40211</v>
      </c>
      <c r="P119" s="309">
        <v>40357</v>
      </c>
    </row>
    <row r="120" spans="1:17" s="296" customFormat="1" ht="15.75" thickTop="1" x14ac:dyDescent="0.25">
      <c r="A120" s="296">
        <v>33</v>
      </c>
      <c r="B120" s="296" t="s">
        <v>369</v>
      </c>
      <c r="E120" s="297">
        <v>40254.475694444445</v>
      </c>
      <c r="F120" s="298"/>
      <c r="I120" s="299">
        <f>I122</f>
        <v>7785.0000000010477</v>
      </c>
      <c r="J120" s="296">
        <v>0.64356999999999998</v>
      </c>
      <c r="K120" s="296">
        <v>0.66808000000000001</v>
      </c>
      <c r="L120" s="300">
        <f t="shared" si="3"/>
        <v>24.510000000000034</v>
      </c>
      <c r="M120" s="301">
        <f t="shared" si="4"/>
        <v>3.148362235067018E-3</v>
      </c>
      <c r="N120" s="300">
        <f t="shared" si="5"/>
        <v>3.148362235067018</v>
      </c>
      <c r="O120" s="302">
        <v>40231</v>
      </c>
      <c r="P120" s="302">
        <v>2010</v>
      </c>
      <c r="Q120" s="296" t="s">
        <v>306</v>
      </c>
    </row>
    <row r="121" spans="1:17" s="296" customFormat="1" x14ac:dyDescent="0.25">
      <c r="C121" s="296" t="s">
        <v>370</v>
      </c>
      <c r="E121" s="297"/>
      <c r="F121" s="298"/>
      <c r="I121" s="299">
        <f>I122</f>
        <v>7785.0000000010477</v>
      </c>
      <c r="J121" s="296">
        <v>0.34566000000000002</v>
      </c>
      <c r="K121" s="296">
        <v>0.37620999999999999</v>
      </c>
      <c r="L121" s="300">
        <f t="shared" si="3"/>
        <v>30.549999999999965</v>
      </c>
      <c r="M121" s="301">
        <f t="shared" si="4"/>
        <v>3.9242132305710798E-3</v>
      </c>
      <c r="N121" s="300">
        <f t="shared" si="5"/>
        <v>3.92421323057108</v>
      </c>
      <c r="O121" s="302">
        <v>40231</v>
      </c>
      <c r="P121" s="302">
        <v>40358</v>
      </c>
    </row>
    <row r="122" spans="1:17" s="303" customFormat="1" ht="15.75" thickBot="1" x14ac:dyDescent="0.3">
      <c r="D122" s="303" t="s">
        <v>371</v>
      </c>
      <c r="E122" s="304"/>
      <c r="F122" s="305">
        <v>40260.482638888891</v>
      </c>
      <c r="G122" s="303">
        <f>(F122-E120)*1440</f>
        <v>8650.0000000011642</v>
      </c>
      <c r="H122" s="303">
        <f>G122*900</f>
        <v>7785000.0000010477</v>
      </c>
      <c r="I122" s="306">
        <f>H122/1000</f>
        <v>7785.0000000010477</v>
      </c>
      <c r="J122" s="303">
        <v>5.7675400000000003</v>
      </c>
      <c r="K122" s="303">
        <v>5.7820600000000004</v>
      </c>
      <c r="L122" s="307">
        <f t="shared" si="3"/>
        <v>14.520000000000088</v>
      </c>
      <c r="M122" s="308">
        <f t="shared" si="4"/>
        <v>1.8651252408475446E-3</v>
      </c>
      <c r="N122" s="307">
        <f t="shared" si="5"/>
        <v>1.8651252408475447</v>
      </c>
      <c r="O122" s="309">
        <v>40241</v>
      </c>
      <c r="P122" s="309">
        <v>40695</v>
      </c>
      <c r="Q122" s="303" t="s">
        <v>372</v>
      </c>
    </row>
    <row r="123" spans="1:17" s="296" customFormat="1" ht="15.75" thickTop="1" x14ac:dyDescent="0.25">
      <c r="A123" s="296">
        <v>34</v>
      </c>
      <c r="B123" s="296" t="s">
        <v>373</v>
      </c>
      <c r="E123" s="297">
        <v>40260.493055555555</v>
      </c>
      <c r="F123" s="298"/>
      <c r="I123" s="299">
        <f>I125</f>
        <v>8991</v>
      </c>
      <c r="J123" s="296">
        <v>0.66634000000000004</v>
      </c>
      <c r="K123" s="296">
        <v>0.69767999999999997</v>
      </c>
      <c r="L123" s="300">
        <f t="shared" si="3"/>
        <v>31.339999999999925</v>
      </c>
      <c r="M123" s="301">
        <f t="shared" si="4"/>
        <v>3.4857079301523664E-3</v>
      </c>
      <c r="N123" s="300">
        <f t="shared" si="5"/>
        <v>3.4857079301523664</v>
      </c>
      <c r="O123" s="302">
        <v>40231</v>
      </c>
      <c r="P123" s="302">
        <v>40358</v>
      </c>
      <c r="Q123" s="296" t="s">
        <v>306</v>
      </c>
    </row>
    <row r="124" spans="1:17" s="296" customFormat="1" x14ac:dyDescent="0.25">
      <c r="C124" s="296" t="s">
        <v>374</v>
      </c>
      <c r="E124" s="297"/>
      <c r="F124" s="298"/>
      <c r="I124" s="299">
        <f>I125</f>
        <v>8991</v>
      </c>
      <c r="J124" s="296">
        <v>0.34203</v>
      </c>
      <c r="K124" s="296">
        <v>0.3846</v>
      </c>
      <c r="L124" s="300">
        <f t="shared" si="3"/>
        <v>42.569999999999993</v>
      </c>
      <c r="M124" s="301">
        <f t="shared" si="4"/>
        <v>4.734734734734734E-3</v>
      </c>
      <c r="N124" s="300">
        <f t="shared" si="5"/>
        <v>4.7347347347347339</v>
      </c>
      <c r="O124" s="302">
        <v>40231</v>
      </c>
      <c r="P124" s="302">
        <v>40358</v>
      </c>
    </row>
    <row r="125" spans="1:17" s="303" customFormat="1" ht="15.75" thickBot="1" x14ac:dyDescent="0.3">
      <c r="D125" s="303" t="s">
        <v>375</v>
      </c>
      <c r="E125" s="304"/>
      <c r="F125" s="305">
        <v>40267.430555555555</v>
      </c>
      <c r="G125" s="303">
        <f>(F125-E123)*1440</f>
        <v>9990</v>
      </c>
      <c r="H125" s="303">
        <f>G125*900</f>
        <v>8991000</v>
      </c>
      <c r="I125" s="306">
        <f>H125/1000</f>
        <v>8991</v>
      </c>
      <c r="J125" s="303">
        <v>5.4545000000000003</v>
      </c>
      <c r="K125" s="303">
        <v>5.4734600000000002</v>
      </c>
      <c r="L125" s="307">
        <f t="shared" si="3"/>
        <v>18.959999999999866</v>
      </c>
      <c r="M125" s="308">
        <f t="shared" si="4"/>
        <v>2.1087754421087604E-3</v>
      </c>
      <c r="N125" s="307">
        <f t="shared" si="5"/>
        <v>2.1087754421087603</v>
      </c>
      <c r="O125" s="309">
        <v>40241</v>
      </c>
      <c r="P125" s="309">
        <v>40687</v>
      </c>
      <c r="Q125" s="303" t="s">
        <v>376</v>
      </c>
    </row>
    <row r="126" spans="1:17" s="296" customFormat="1" ht="15.75" thickTop="1" x14ac:dyDescent="0.25">
      <c r="A126" s="296">
        <v>35</v>
      </c>
      <c r="B126" s="296" t="s">
        <v>377</v>
      </c>
      <c r="E126" s="297">
        <v>40267.447916666664</v>
      </c>
      <c r="F126" s="298"/>
      <c r="I126" s="299">
        <f>I128</f>
        <v>9149.4000000071246</v>
      </c>
      <c r="J126" s="296">
        <v>0.64265000000000005</v>
      </c>
      <c r="K126" s="296">
        <v>0.69603999999999999</v>
      </c>
      <c r="L126" s="300">
        <f t="shared" si="3"/>
        <v>53.389999999999937</v>
      </c>
      <c r="M126" s="301">
        <f t="shared" si="4"/>
        <v>5.8353553238418218E-3</v>
      </c>
      <c r="N126" s="300">
        <f t="shared" si="5"/>
        <v>5.8353553238418217</v>
      </c>
      <c r="O126" s="302">
        <v>40231</v>
      </c>
      <c r="P126" s="302">
        <v>40366</v>
      </c>
      <c r="Q126" s="296" t="s">
        <v>306</v>
      </c>
    </row>
    <row r="127" spans="1:17" s="296" customFormat="1" x14ac:dyDescent="0.25">
      <c r="C127" s="296" t="s">
        <v>378</v>
      </c>
      <c r="E127" s="297"/>
      <c r="F127" s="298"/>
      <c r="I127" s="299">
        <f>I128</f>
        <v>9149.4000000071246</v>
      </c>
      <c r="J127" s="296">
        <v>0.34384999999999999</v>
      </c>
      <c r="K127" s="296">
        <v>0.40893000000000002</v>
      </c>
      <c r="L127" s="300">
        <f t="shared" si="3"/>
        <v>65.080000000000027</v>
      </c>
      <c r="M127" s="301">
        <f t="shared" si="4"/>
        <v>7.1130347345125747E-3</v>
      </c>
      <c r="N127" s="300">
        <f t="shared" si="5"/>
        <v>7.1130347345125751</v>
      </c>
      <c r="O127" s="302">
        <v>40231</v>
      </c>
      <c r="P127" s="302">
        <v>40366</v>
      </c>
    </row>
    <row r="128" spans="1:17" s="303" customFormat="1" ht="15.75" thickBot="1" x14ac:dyDescent="0.3">
      <c r="D128" s="303" t="s">
        <v>379</v>
      </c>
      <c r="E128" s="304"/>
      <c r="F128" s="305">
        <v>40274.507638888892</v>
      </c>
      <c r="G128" s="303">
        <f>(F128-E126)*1440</f>
        <v>10166.000000007916</v>
      </c>
      <c r="H128" s="303">
        <f>G128*900</f>
        <v>9149400.0000071246</v>
      </c>
      <c r="I128" s="306">
        <f>H128/1000</f>
        <v>9149.4000000071246</v>
      </c>
      <c r="J128" s="303">
        <v>5.4036600000000004</v>
      </c>
      <c r="K128" s="303">
        <v>5.4340599999999997</v>
      </c>
      <c r="L128" s="307">
        <f t="shared" si="3"/>
        <v>30.399999999999316</v>
      </c>
      <c r="M128" s="308">
        <f t="shared" si="4"/>
        <v>3.3226222484507885E-3</v>
      </c>
      <c r="N128" s="307">
        <f t="shared" si="5"/>
        <v>3.3226222484507884</v>
      </c>
      <c r="O128" s="309">
        <v>40241</v>
      </c>
      <c r="P128" s="309">
        <v>40366</v>
      </c>
    </row>
    <row r="129" spans="1:17" s="296" customFormat="1" ht="15.75" thickTop="1" x14ac:dyDescent="0.25">
      <c r="A129" s="296">
        <v>36</v>
      </c>
      <c r="B129" s="296" t="s">
        <v>380</v>
      </c>
      <c r="E129" s="297">
        <v>40274.520833333336</v>
      </c>
      <c r="F129" s="298"/>
      <c r="I129" s="299">
        <f>I131</f>
        <v>9072</v>
      </c>
      <c r="J129" s="296">
        <v>0.66525999999999996</v>
      </c>
      <c r="K129" s="296">
        <v>0.74312999999999996</v>
      </c>
      <c r="L129" s="300">
        <f t="shared" si="3"/>
        <v>77.86999999999999</v>
      </c>
      <c r="M129" s="301">
        <f t="shared" si="4"/>
        <v>8.5835537918871243E-3</v>
      </c>
      <c r="N129" s="300">
        <f t="shared" si="5"/>
        <v>8.583553791887125</v>
      </c>
      <c r="O129" s="302">
        <v>40231</v>
      </c>
      <c r="P129" s="302">
        <v>40366</v>
      </c>
      <c r="Q129" s="296" t="s">
        <v>306</v>
      </c>
    </row>
    <row r="130" spans="1:17" s="296" customFormat="1" x14ac:dyDescent="0.25">
      <c r="C130" s="296" t="s">
        <v>381</v>
      </c>
      <c r="E130" s="297"/>
      <c r="F130" s="298"/>
      <c r="I130" s="299">
        <f>I131</f>
        <v>9072</v>
      </c>
      <c r="J130" s="296">
        <v>0.34044999999999997</v>
      </c>
      <c r="K130" s="296">
        <v>0.37581999999999999</v>
      </c>
      <c r="L130" s="300">
        <f t="shared" si="3"/>
        <v>35.370000000000012</v>
      </c>
      <c r="M130" s="301">
        <f t="shared" si="4"/>
        <v>3.8988095238095253E-3</v>
      </c>
      <c r="N130" s="300">
        <f t="shared" si="5"/>
        <v>3.8988095238095255</v>
      </c>
      <c r="O130" s="302">
        <v>40231</v>
      </c>
      <c r="P130" s="302">
        <v>40366</v>
      </c>
    </row>
    <row r="131" spans="1:17" s="303" customFormat="1" ht="15.75" thickBot="1" x14ac:dyDescent="0.3">
      <c r="D131" s="303" t="s">
        <v>382</v>
      </c>
      <c r="E131" s="304"/>
      <c r="F131" s="305">
        <v>40281.520833333336</v>
      </c>
      <c r="G131" s="303">
        <f>(F131-E129)*1440</f>
        <v>10080</v>
      </c>
      <c r="H131" s="303">
        <f>G131*900</f>
        <v>9072000</v>
      </c>
      <c r="I131" s="306">
        <f>H131/1000</f>
        <v>9072</v>
      </c>
      <c r="J131" s="303">
        <v>5.5176800000000004</v>
      </c>
      <c r="K131" s="303">
        <v>5.53592</v>
      </c>
      <c r="L131" s="307">
        <f t="shared" si="3"/>
        <v>18.23999999999959</v>
      </c>
      <c r="M131" s="308">
        <f t="shared" si="4"/>
        <v>2.0105820105819653E-3</v>
      </c>
      <c r="N131" s="307">
        <f t="shared" si="5"/>
        <v>2.0105820105819654</v>
      </c>
      <c r="O131" s="309">
        <v>40241</v>
      </c>
      <c r="P131" s="309">
        <v>40366</v>
      </c>
    </row>
    <row r="132" spans="1:17" s="296" customFormat="1" ht="15.75" thickTop="1" x14ac:dyDescent="0.25">
      <c r="A132" s="296">
        <v>37</v>
      </c>
      <c r="B132" s="302" t="s">
        <v>383</v>
      </c>
      <c r="E132" s="297">
        <v>40281.53125</v>
      </c>
      <c r="F132" s="298"/>
      <c r="I132" s="299">
        <f>I134</f>
        <v>9018.000000003145</v>
      </c>
      <c r="J132" s="296">
        <v>0.68484</v>
      </c>
      <c r="K132" s="296">
        <v>0.73541999999999996</v>
      </c>
      <c r="L132" s="300">
        <f t="shared" si="3"/>
        <v>50.579999999999956</v>
      </c>
      <c r="M132" s="301">
        <f t="shared" si="4"/>
        <v>5.6087824351277798E-3</v>
      </c>
      <c r="N132" s="324">
        <f t="shared" si="5"/>
        <v>5.6087824351277797</v>
      </c>
      <c r="O132" s="302">
        <v>40231</v>
      </c>
      <c r="P132" s="302">
        <v>40366</v>
      </c>
      <c r="Q132" s="296" t="s">
        <v>306</v>
      </c>
    </row>
    <row r="133" spans="1:17" s="296" customFormat="1" x14ac:dyDescent="0.25">
      <c r="C133" s="296" t="s">
        <v>384</v>
      </c>
      <c r="E133" s="297"/>
      <c r="F133" s="298"/>
      <c r="I133" s="299">
        <f>I134</f>
        <v>9018.000000003145</v>
      </c>
      <c r="J133" s="296">
        <v>0.33889999999999998</v>
      </c>
      <c r="K133" s="296">
        <v>0.37953999999999999</v>
      </c>
      <c r="L133" s="300">
        <f t="shared" si="3"/>
        <v>40.640000000000008</v>
      </c>
      <c r="M133" s="301">
        <f t="shared" si="4"/>
        <v>4.5065424706127559E-3</v>
      </c>
      <c r="N133" s="300">
        <f t="shared" si="5"/>
        <v>4.5065424706127555</v>
      </c>
      <c r="O133" s="302">
        <v>40231</v>
      </c>
      <c r="P133" s="302">
        <v>40366</v>
      </c>
    </row>
    <row r="134" spans="1:17" s="303" customFormat="1" ht="15.75" thickBot="1" x14ac:dyDescent="0.3">
      <c r="D134" s="303" t="s">
        <v>385</v>
      </c>
      <c r="E134" s="304"/>
      <c r="F134" s="305">
        <v>40288.489583333336</v>
      </c>
      <c r="G134" s="303">
        <f>(F134-E132)*1440</f>
        <v>10020.000000003492</v>
      </c>
      <c r="H134" s="303">
        <f>G134*900</f>
        <v>9018000.0000031441</v>
      </c>
      <c r="I134" s="306">
        <f>H134/1000</f>
        <v>9018.000000003145</v>
      </c>
      <c r="J134" s="303">
        <v>5.3803400000000003</v>
      </c>
      <c r="K134" s="303">
        <v>5.40029</v>
      </c>
      <c r="L134" s="307">
        <f t="shared" si="3"/>
        <v>19.94999999999969</v>
      </c>
      <c r="M134" s="308">
        <f t="shared" si="4"/>
        <v>2.2122421823012567E-3</v>
      </c>
      <c r="N134" s="307">
        <f t="shared" si="5"/>
        <v>2.2122421823012566</v>
      </c>
      <c r="O134" s="309">
        <v>40241</v>
      </c>
      <c r="P134" s="309">
        <v>40366</v>
      </c>
    </row>
    <row r="135" spans="1:17" s="325" customFormat="1" ht="15.75" thickTop="1" x14ac:dyDescent="0.25">
      <c r="A135" s="325">
        <v>38</v>
      </c>
      <c r="B135" s="325" t="s">
        <v>386</v>
      </c>
      <c r="E135" s="326">
        <v>40288.50277777778</v>
      </c>
      <c r="F135" s="327"/>
      <c r="I135" s="328">
        <f>I137</f>
        <v>9045.8999999997923</v>
      </c>
      <c r="J135" s="325">
        <v>0.65764</v>
      </c>
      <c r="K135" s="325">
        <v>0.71935000000000004</v>
      </c>
      <c r="L135" s="329">
        <f t="shared" si="3"/>
        <v>61.710000000000043</v>
      </c>
      <c r="M135" s="330">
        <f t="shared" si="4"/>
        <v>6.821875103638274E-3</v>
      </c>
      <c r="N135" s="324">
        <f t="shared" si="5"/>
        <v>6.8218751036382743</v>
      </c>
      <c r="O135" s="331">
        <v>40231</v>
      </c>
      <c r="P135" s="331">
        <v>40366</v>
      </c>
      <c r="Q135" s="325" t="s">
        <v>387</v>
      </c>
    </row>
    <row r="136" spans="1:17" s="325" customFormat="1" x14ac:dyDescent="0.25">
      <c r="C136" s="325" t="s">
        <v>388</v>
      </c>
      <c r="E136" s="326"/>
      <c r="F136" s="327"/>
      <c r="I136" s="328">
        <f>I137</f>
        <v>9045.8999999997923</v>
      </c>
      <c r="J136" s="325">
        <v>0.35119</v>
      </c>
      <c r="K136" s="325">
        <v>0.41088000000000002</v>
      </c>
      <c r="L136" s="329">
        <f t="shared" si="3"/>
        <v>59.690000000000019</v>
      </c>
      <c r="M136" s="330">
        <f t="shared" si="4"/>
        <v>6.5985695176821978E-3</v>
      </c>
      <c r="N136" s="329">
        <f t="shared" si="5"/>
        <v>6.5985695176821979</v>
      </c>
      <c r="O136" s="331">
        <v>40231</v>
      </c>
      <c r="P136" s="331">
        <v>40366</v>
      </c>
    </row>
    <row r="137" spans="1:17" s="332" customFormat="1" ht="15.75" thickBot="1" x14ac:dyDescent="0.3">
      <c r="D137" s="332" t="s">
        <v>389</v>
      </c>
      <c r="E137" s="333"/>
      <c r="F137" s="334">
        <v>40295.482638888891</v>
      </c>
      <c r="G137" s="332">
        <f>(F137-E135)*1440</f>
        <v>10050.999999999767</v>
      </c>
      <c r="H137" s="332">
        <f>G137*900</f>
        <v>9045899.9999997914</v>
      </c>
      <c r="I137" s="335">
        <f>H137/1000</f>
        <v>9045.8999999997923</v>
      </c>
      <c r="J137" s="332">
        <v>5.4001000000000001</v>
      </c>
      <c r="K137" s="332">
        <v>5.4582899999999999</v>
      </c>
      <c r="L137" s="336">
        <f t="shared" si="3"/>
        <v>58.189999999999742</v>
      </c>
      <c r="M137" s="337">
        <f t="shared" si="4"/>
        <v>6.4327485380118151E-3</v>
      </c>
      <c r="N137" s="336">
        <f t="shared" si="5"/>
        <v>6.4327485380118148</v>
      </c>
      <c r="O137" s="338">
        <v>40241</v>
      </c>
      <c r="P137" s="338">
        <v>40366</v>
      </c>
    </row>
    <row r="138" spans="1:17" s="325" customFormat="1" ht="15.75" thickTop="1" x14ac:dyDescent="0.25">
      <c r="A138" s="325">
        <v>39</v>
      </c>
      <c r="B138" s="325" t="s">
        <v>390</v>
      </c>
      <c r="E138" s="326">
        <v>40295.495833333334</v>
      </c>
      <c r="F138" s="327"/>
      <c r="I138" s="328">
        <f>I140</f>
        <v>9036.8999999987427</v>
      </c>
      <c r="J138" s="325">
        <v>0.67201</v>
      </c>
      <c r="K138" s="325">
        <v>0.70320000000000005</v>
      </c>
      <c r="L138" s="329">
        <f t="shared" si="3"/>
        <v>31.190000000000051</v>
      </c>
      <c r="M138" s="330">
        <f t="shared" si="4"/>
        <v>3.4514047958928823E-3</v>
      </c>
      <c r="N138" s="324">
        <f t="shared" si="5"/>
        <v>3.4514047958928824</v>
      </c>
      <c r="O138" s="331">
        <v>40231</v>
      </c>
      <c r="P138" s="331">
        <v>40366</v>
      </c>
      <c r="Q138" s="325" t="s">
        <v>387</v>
      </c>
    </row>
    <row r="139" spans="1:17" s="325" customFormat="1" x14ac:dyDescent="0.25">
      <c r="C139" s="325" t="s">
        <v>391</v>
      </c>
      <c r="E139" s="326"/>
      <c r="F139" s="327"/>
      <c r="I139" s="328">
        <f>I140</f>
        <v>9036.8999999987427</v>
      </c>
      <c r="J139" s="325">
        <v>0.33538000000000001</v>
      </c>
      <c r="K139" s="325">
        <v>0.37003000000000003</v>
      </c>
      <c r="L139" s="329">
        <f t="shared" si="3"/>
        <v>34.650000000000013</v>
      </c>
      <c r="M139" s="330">
        <f t="shared" si="4"/>
        <v>3.8342794542381604E-3</v>
      </c>
      <c r="N139" s="329">
        <f t="shared" si="5"/>
        <v>3.8342794542381604</v>
      </c>
      <c r="O139" s="331">
        <v>40231</v>
      </c>
      <c r="P139" s="331">
        <v>40366</v>
      </c>
    </row>
    <row r="140" spans="1:17" s="332" customFormat="1" ht="15.75" thickBot="1" x14ac:dyDescent="0.3">
      <c r="D140" s="332" t="s">
        <v>392</v>
      </c>
      <c r="E140" s="333"/>
      <c r="F140" s="334">
        <v>40302.46875</v>
      </c>
      <c r="G140" s="332">
        <f>(F140-E138)*1440</f>
        <v>10040.999999998603</v>
      </c>
      <c r="H140" s="332">
        <f>G140*900</f>
        <v>9036899.9999987427</v>
      </c>
      <c r="I140" s="335">
        <f>H140/1000</f>
        <v>9036.8999999987427</v>
      </c>
      <c r="J140" s="332">
        <v>5.3183999999999996</v>
      </c>
      <c r="K140" s="332">
        <v>5.3374199999999998</v>
      </c>
      <c r="L140" s="336">
        <f t="shared" si="3"/>
        <v>19.020000000000259</v>
      </c>
      <c r="M140" s="337">
        <f t="shared" si="4"/>
        <v>2.1047040467420137E-3</v>
      </c>
      <c r="N140" s="336">
        <f t="shared" si="5"/>
        <v>2.1047040467420137</v>
      </c>
      <c r="O140" s="338">
        <v>40241</v>
      </c>
      <c r="P140" s="338">
        <v>40366</v>
      </c>
    </row>
    <row r="141" spans="1:17" s="325" customFormat="1" ht="15.75" thickTop="1" x14ac:dyDescent="0.25">
      <c r="A141" s="325">
        <v>40</v>
      </c>
      <c r="B141" s="325" t="s">
        <v>393</v>
      </c>
      <c r="E141" s="326">
        <v>40302.479166666664</v>
      </c>
      <c r="F141" s="327"/>
      <c r="I141" s="328">
        <f>I143</f>
        <v>7599.6000000002095</v>
      </c>
      <c r="J141" s="325">
        <v>0.70840000000000003</v>
      </c>
      <c r="K141" s="325">
        <v>0.72941999999999996</v>
      </c>
      <c r="L141" s="329">
        <f t="shared" si="3"/>
        <v>21.019999999999929</v>
      </c>
      <c r="M141" s="330">
        <f t="shared" si="4"/>
        <v>2.765935049213031E-3</v>
      </c>
      <c r="N141" s="324">
        <f t="shared" si="5"/>
        <v>2.7659350492130308</v>
      </c>
      <c r="O141" s="331">
        <v>40252</v>
      </c>
      <c r="P141" s="331">
        <v>40378</v>
      </c>
      <c r="Q141" s="325" t="s">
        <v>394</v>
      </c>
    </row>
    <row r="142" spans="1:17" s="325" customFormat="1" x14ac:dyDescent="0.25">
      <c r="C142" s="325" t="s">
        <v>395</v>
      </c>
      <c r="E142" s="326"/>
      <c r="F142" s="327"/>
      <c r="I142" s="328">
        <f>I143</f>
        <v>7599.6000000002095</v>
      </c>
      <c r="J142" s="325">
        <v>0.34788999999999998</v>
      </c>
      <c r="K142" s="325">
        <v>0.36720999999999998</v>
      </c>
      <c r="L142" s="329">
        <f t="shared" si="3"/>
        <v>19.320000000000004</v>
      </c>
      <c r="M142" s="330">
        <f t="shared" si="4"/>
        <v>2.5422390652138889E-3</v>
      </c>
      <c r="N142" s="329">
        <f t="shared" si="5"/>
        <v>2.5422390652138889</v>
      </c>
      <c r="O142" s="331">
        <v>40252</v>
      </c>
      <c r="P142" s="331">
        <v>40378</v>
      </c>
      <c r="Q142" s="325" t="s">
        <v>396</v>
      </c>
    </row>
    <row r="143" spans="1:17" s="332" customFormat="1" ht="15.75" thickBot="1" x14ac:dyDescent="0.3">
      <c r="D143" s="332" t="s">
        <v>397</v>
      </c>
      <c r="E143" s="333"/>
      <c r="F143" s="334">
        <v>40308.343055555553</v>
      </c>
      <c r="G143" s="332">
        <f>(F143-E141)*1440</f>
        <v>8444.0000000002328</v>
      </c>
      <c r="H143" s="332">
        <f>G143*900</f>
        <v>7599600.0000002095</v>
      </c>
      <c r="I143" s="335">
        <f>H143/1000</f>
        <v>7599.6000000002095</v>
      </c>
      <c r="J143" s="332">
        <v>5.4108799999999997</v>
      </c>
      <c r="K143" s="332">
        <v>5.4206300000000001</v>
      </c>
      <c r="L143" s="336">
        <f t="shared" si="3"/>
        <v>9.7500000000003695</v>
      </c>
      <c r="M143" s="337">
        <f t="shared" si="4"/>
        <v>1.2829622611716539E-3</v>
      </c>
      <c r="N143" s="336">
        <f t="shared" si="5"/>
        <v>1.2829622611716538</v>
      </c>
      <c r="O143" s="338">
        <v>40274</v>
      </c>
      <c r="P143" s="338">
        <v>40378</v>
      </c>
      <c r="Q143" s="332" t="s">
        <v>387</v>
      </c>
    </row>
    <row r="144" spans="1:17" s="325" customFormat="1" ht="15.75" thickTop="1" x14ac:dyDescent="0.25">
      <c r="A144" s="325">
        <v>41</v>
      </c>
      <c r="B144" s="325" t="s">
        <v>398</v>
      </c>
      <c r="E144" s="326">
        <v>40308.354166666664</v>
      </c>
      <c r="F144" s="327"/>
      <c r="I144" s="328">
        <f>I146</f>
        <v>10638.000000003145</v>
      </c>
      <c r="J144" s="325">
        <v>0.67408000000000001</v>
      </c>
      <c r="K144" s="325">
        <v>0.70655999999999997</v>
      </c>
      <c r="L144" s="329">
        <f t="shared" si="3"/>
        <v>32.479999999999954</v>
      </c>
      <c r="M144" s="330">
        <f t="shared" si="4"/>
        <v>3.0532054897528063E-3</v>
      </c>
      <c r="N144" s="324">
        <f t="shared" si="5"/>
        <v>3.0532054897528065</v>
      </c>
      <c r="O144" s="331">
        <v>40247</v>
      </c>
      <c r="P144" s="331">
        <v>40378</v>
      </c>
      <c r="Q144" s="339" t="s">
        <v>399</v>
      </c>
    </row>
    <row r="145" spans="1:17" s="325" customFormat="1" x14ac:dyDescent="0.25">
      <c r="C145" s="325" t="s">
        <v>400</v>
      </c>
      <c r="E145" s="326"/>
      <c r="F145" s="327"/>
      <c r="I145" s="328">
        <f>I146</f>
        <v>10638.000000003145</v>
      </c>
      <c r="J145" s="325">
        <v>0.33878000000000003</v>
      </c>
      <c r="K145" s="325">
        <v>0.38471</v>
      </c>
      <c r="L145" s="329">
        <f t="shared" si="3"/>
        <v>45.929999999999971</v>
      </c>
      <c r="M145" s="330">
        <f t="shared" si="4"/>
        <v>4.3175408911436727E-3</v>
      </c>
      <c r="N145" s="329">
        <f t="shared" si="5"/>
        <v>4.3175408911436728</v>
      </c>
      <c r="O145" s="331">
        <v>40247</v>
      </c>
      <c r="P145" s="331">
        <v>40378</v>
      </c>
      <c r="Q145" s="339" t="s">
        <v>401</v>
      </c>
    </row>
    <row r="146" spans="1:17" s="332" customFormat="1" ht="15.75" thickBot="1" x14ac:dyDescent="0.3">
      <c r="D146" s="332" t="s">
        <v>402</v>
      </c>
      <c r="E146" s="333"/>
      <c r="F146" s="334">
        <v>40316.5625</v>
      </c>
      <c r="G146" s="332">
        <f>(F146-E144)*1440</f>
        <v>11820.000000003492</v>
      </c>
      <c r="H146" s="332">
        <f>G146*900</f>
        <v>10638000.000003144</v>
      </c>
      <c r="I146" s="335">
        <f>H146/1000</f>
        <v>10638.000000003145</v>
      </c>
      <c r="J146" s="332">
        <v>5.5784900000000004</v>
      </c>
      <c r="K146" s="332">
        <v>5.5960200000000002</v>
      </c>
      <c r="L146" s="336">
        <f t="shared" si="3"/>
        <v>17.529999999999824</v>
      </c>
      <c r="M146" s="337">
        <f t="shared" si="4"/>
        <v>1.6478661402514233E-3</v>
      </c>
      <c r="N146" s="336">
        <f t="shared" si="5"/>
        <v>1.6478661402514234</v>
      </c>
      <c r="O146" s="338">
        <v>40273</v>
      </c>
      <c r="P146" s="338">
        <v>40378</v>
      </c>
      <c r="Q146" s="332" t="s">
        <v>387</v>
      </c>
    </row>
    <row r="147" spans="1:17" s="325" customFormat="1" ht="15.75" thickTop="1" x14ac:dyDescent="0.25">
      <c r="A147" s="325">
        <v>42</v>
      </c>
      <c r="B147" s="325" t="s">
        <v>403</v>
      </c>
      <c r="E147" s="326">
        <v>40316.583333333336</v>
      </c>
      <c r="F147" s="327"/>
      <c r="I147" s="328">
        <f>I149</f>
        <v>10355.399999996647</v>
      </c>
      <c r="J147" s="325">
        <v>0.63177000000000005</v>
      </c>
      <c r="K147" s="325">
        <v>0.68455999999999995</v>
      </c>
      <c r="L147" s="329">
        <f t="shared" si="3"/>
        <v>52.789999999999893</v>
      </c>
      <c r="M147" s="330">
        <f t="shared" si="4"/>
        <v>5.0978233578632386E-3</v>
      </c>
      <c r="N147" s="324">
        <f t="shared" si="5"/>
        <v>5.0978233578632386</v>
      </c>
      <c r="O147" s="331">
        <v>40232</v>
      </c>
      <c r="P147" s="331">
        <v>40378</v>
      </c>
      <c r="Q147" s="325" t="s">
        <v>387</v>
      </c>
    </row>
    <row r="148" spans="1:17" s="325" customFormat="1" x14ac:dyDescent="0.25">
      <c r="C148" s="325" t="s">
        <v>404</v>
      </c>
      <c r="E148" s="326"/>
      <c r="F148" s="327"/>
      <c r="I148" s="328">
        <f>I149</f>
        <v>10355.399999996647</v>
      </c>
      <c r="J148" s="325">
        <v>0.34561999999999998</v>
      </c>
      <c r="K148" s="325">
        <v>0.40309</v>
      </c>
      <c r="L148" s="329">
        <f t="shared" si="3"/>
        <v>57.47000000000002</v>
      </c>
      <c r="M148" s="330">
        <f t="shared" si="4"/>
        <v>5.5497614771055324E-3</v>
      </c>
      <c r="N148" s="329">
        <f t="shared" si="5"/>
        <v>5.5497614771055321</v>
      </c>
      <c r="O148" s="331">
        <v>40232</v>
      </c>
      <c r="P148" s="331">
        <v>40378</v>
      </c>
    </row>
    <row r="149" spans="1:17" s="332" customFormat="1" ht="15.75" thickBot="1" x14ac:dyDescent="0.3">
      <c r="D149" s="332" t="s">
        <v>405</v>
      </c>
      <c r="E149" s="333"/>
      <c r="F149" s="334">
        <v>40324.573611111111</v>
      </c>
      <c r="G149" s="332">
        <f>(F149-E147)*1440</f>
        <v>11505.999999996275</v>
      </c>
      <c r="H149" s="332">
        <f>G149*900</f>
        <v>10355399.999996647</v>
      </c>
      <c r="I149" s="335">
        <f>H149/1000</f>
        <v>10355.399999996647</v>
      </c>
      <c r="J149" s="332">
        <v>5.4285100000000002</v>
      </c>
      <c r="K149" s="332">
        <v>5.4738699999999998</v>
      </c>
      <c r="L149" s="336">
        <f t="shared" si="3"/>
        <v>45.359999999999623</v>
      </c>
      <c r="M149" s="337">
        <f t="shared" si="4"/>
        <v>4.3803233095789937E-3</v>
      </c>
      <c r="N149" s="336">
        <f t="shared" si="5"/>
        <v>4.3803233095789933</v>
      </c>
      <c r="O149" s="338">
        <v>40273</v>
      </c>
      <c r="P149" s="338">
        <v>40378</v>
      </c>
    </row>
    <row r="150" spans="1:17" s="275" customFormat="1" ht="15.75" thickTop="1" x14ac:dyDescent="0.25">
      <c r="E150" s="276"/>
      <c r="F150" s="277"/>
      <c r="I150" s="278"/>
      <c r="L150" s="279"/>
      <c r="M150" s="242" t="s">
        <v>302</v>
      </c>
      <c r="N150" s="280">
        <f>AVERAGE(N132,N135,N138,N141,N144,N147)</f>
        <v>4.4665043719146684</v>
      </c>
      <c r="O150" s="281"/>
      <c r="P150" s="281"/>
    </row>
    <row r="151" spans="1:17" s="275" customFormat="1" x14ac:dyDescent="0.25">
      <c r="E151" s="276"/>
      <c r="F151" s="277"/>
      <c r="I151" s="278"/>
      <c r="L151" s="279"/>
      <c r="M151" s="242" t="s">
        <v>303</v>
      </c>
      <c r="N151" s="280">
        <f>STDEV(N132,N135,N138,N141,N144,N147)/SQRT(6)</f>
        <v>0.6625936668489647</v>
      </c>
      <c r="O151" s="281"/>
      <c r="P151" s="281"/>
    </row>
    <row r="152" spans="1:17" s="325" customFormat="1" x14ac:dyDescent="0.25">
      <c r="A152" s="325">
        <v>43</v>
      </c>
      <c r="B152" s="325" t="s">
        <v>406</v>
      </c>
      <c r="E152" s="326">
        <v>40324.581944444442</v>
      </c>
      <c r="F152" s="327"/>
      <c r="I152" s="328">
        <f>I154</f>
        <v>7718.4000000008382</v>
      </c>
      <c r="J152" s="325">
        <v>0.66888999999999998</v>
      </c>
      <c r="K152" s="325">
        <v>0.71108000000000005</v>
      </c>
      <c r="L152" s="329">
        <f t="shared" si="3"/>
        <v>42.190000000000062</v>
      </c>
      <c r="M152" s="330">
        <f t="shared" si="4"/>
        <v>5.4661587893858159E-3</v>
      </c>
      <c r="N152" s="329">
        <f t="shared" si="5"/>
        <v>5.4661587893858155</v>
      </c>
      <c r="O152" s="331">
        <v>40247</v>
      </c>
      <c r="P152" s="331">
        <v>40378</v>
      </c>
      <c r="Q152" s="325" t="s">
        <v>387</v>
      </c>
    </row>
    <row r="153" spans="1:17" s="325" customFormat="1" x14ac:dyDescent="0.25">
      <c r="C153" s="325" t="s">
        <v>407</v>
      </c>
      <c r="E153" s="326"/>
      <c r="F153" s="327"/>
      <c r="I153" s="328">
        <f>I154</f>
        <v>7718.4000000008382</v>
      </c>
      <c r="J153" s="325">
        <v>0.34584999999999999</v>
      </c>
      <c r="K153" s="325">
        <v>0.42101</v>
      </c>
      <c r="L153" s="329">
        <f t="shared" si="3"/>
        <v>75.160000000000011</v>
      </c>
      <c r="M153" s="330">
        <f t="shared" si="4"/>
        <v>9.7377694859027576E-3</v>
      </c>
      <c r="N153" s="329">
        <f t="shared" si="5"/>
        <v>9.7377694859027581</v>
      </c>
      <c r="O153" s="331">
        <v>40247</v>
      </c>
      <c r="P153" s="331">
        <v>40378</v>
      </c>
    </row>
    <row r="154" spans="1:17" s="332" customFormat="1" ht="15.75" thickBot="1" x14ac:dyDescent="0.3">
      <c r="D154" s="332" t="s">
        <v>408</v>
      </c>
      <c r="E154" s="333"/>
      <c r="F154" s="334">
        <v>40330.537499999999</v>
      </c>
      <c r="G154" s="332">
        <f>(F154-E152)*1440</f>
        <v>8576.0000000009313</v>
      </c>
      <c r="H154" s="332">
        <f>G154*900</f>
        <v>7718400.0000008382</v>
      </c>
      <c r="I154" s="335">
        <f>H154/1000</f>
        <v>7718.4000000008382</v>
      </c>
      <c r="J154" s="332">
        <v>5.5083000000000002</v>
      </c>
      <c r="K154" s="332">
        <v>5.53721</v>
      </c>
      <c r="L154" s="336">
        <f t="shared" ref="L154:L157" si="6">(K154-J154)*1000</f>
        <v>28.909999999999769</v>
      </c>
      <c r="M154" s="337">
        <f t="shared" ref="M154:M157" si="7">L154/I154</f>
        <v>3.7455949419564457E-3</v>
      </c>
      <c r="N154" s="336">
        <f t="shared" ref="N154:N157" si="8">M154*1000</f>
        <v>3.7455949419564458</v>
      </c>
      <c r="O154" s="338">
        <v>40273</v>
      </c>
      <c r="P154" s="338">
        <v>40378</v>
      </c>
    </row>
    <row r="155" spans="1:17" s="325" customFormat="1" ht="15.75" thickTop="1" x14ac:dyDescent="0.25">
      <c r="A155" s="325">
        <v>44</v>
      </c>
      <c r="B155" s="325" t="s">
        <v>409</v>
      </c>
      <c r="E155" s="326">
        <v>40330.552083333336</v>
      </c>
      <c r="F155" s="327"/>
      <c r="I155" s="328">
        <f>I157</f>
        <v>8822.6999999983236</v>
      </c>
      <c r="J155" s="325">
        <v>0.67134000000000005</v>
      </c>
      <c r="K155" s="325">
        <v>0.70813999999999999</v>
      </c>
      <c r="L155" s="329">
        <f t="shared" si="6"/>
        <v>36.79999999999994</v>
      </c>
      <c r="M155" s="330">
        <f t="shared" si="7"/>
        <v>4.1710587461895945E-3</v>
      </c>
      <c r="N155" s="329">
        <f t="shared" si="8"/>
        <v>4.1710587461895949</v>
      </c>
      <c r="O155" s="331">
        <v>40247</v>
      </c>
      <c r="P155" s="331">
        <v>40378</v>
      </c>
      <c r="Q155" s="325" t="s">
        <v>387</v>
      </c>
    </row>
    <row r="156" spans="1:17" s="325" customFormat="1" x14ac:dyDescent="0.25">
      <c r="C156" s="325" t="s">
        <v>410</v>
      </c>
      <c r="E156" s="326"/>
      <c r="F156" s="327"/>
      <c r="I156" s="328">
        <f>I157</f>
        <v>8822.6999999983236</v>
      </c>
      <c r="J156" s="325">
        <v>0.33972999999999998</v>
      </c>
      <c r="K156" s="325">
        <v>0.39511000000000002</v>
      </c>
      <c r="L156" s="329">
        <f t="shared" si="6"/>
        <v>55.380000000000038</v>
      </c>
      <c r="M156" s="330">
        <f t="shared" si="7"/>
        <v>6.2769900370646808E-3</v>
      </c>
      <c r="N156" s="329">
        <f t="shared" si="8"/>
        <v>6.2769900370646807</v>
      </c>
      <c r="O156" s="331">
        <v>40247</v>
      </c>
      <c r="P156" s="331">
        <v>40378</v>
      </c>
    </row>
    <row r="157" spans="1:17" s="332" customFormat="1" ht="15.75" thickBot="1" x14ac:dyDescent="0.3">
      <c r="D157" s="332" t="s">
        <v>411</v>
      </c>
      <c r="E157" s="333"/>
      <c r="F157" s="334">
        <v>40337.359722222223</v>
      </c>
      <c r="G157" s="332">
        <f>(F157-E155)*1440</f>
        <v>9802.9999999981374</v>
      </c>
      <c r="H157" s="332">
        <f>G157*900</f>
        <v>8822699.9999983236</v>
      </c>
      <c r="I157" s="335">
        <f>H157/1000</f>
        <v>8822.6999999983236</v>
      </c>
      <c r="J157" s="332">
        <v>5.48407</v>
      </c>
      <c r="K157" s="332">
        <v>5.4975699999999996</v>
      </c>
      <c r="L157" s="336">
        <f t="shared" si="6"/>
        <v>13.499999999999623</v>
      </c>
      <c r="M157" s="337">
        <f t="shared" si="7"/>
        <v>1.530143833520599E-3</v>
      </c>
      <c r="N157" s="336">
        <f t="shared" si="8"/>
        <v>1.530143833520599</v>
      </c>
      <c r="O157" s="338">
        <v>40273</v>
      </c>
      <c r="P157" s="338">
        <v>40378</v>
      </c>
    </row>
    <row r="158" spans="1:17" ht="15.75" thickTop="1" x14ac:dyDescent="0.25">
      <c r="J158" s="284"/>
      <c r="K158" s="284"/>
      <c r="L158" s="285"/>
      <c r="M158" s="286"/>
      <c r="N158" s="285"/>
      <c r="O158" s="287"/>
      <c r="P158" s="287"/>
    </row>
    <row r="159" spans="1:17" ht="18" x14ac:dyDescent="0.25">
      <c r="B159" s="340" t="s">
        <v>412</v>
      </c>
      <c r="J159" s="284"/>
      <c r="K159" s="341"/>
      <c r="L159" s="285"/>
      <c r="M159" s="286"/>
      <c r="N159" s="285"/>
      <c r="O159" s="287"/>
      <c r="P159" s="287"/>
    </row>
    <row r="160" spans="1:17" x14ac:dyDescent="0.25">
      <c r="J160" s="284"/>
      <c r="K160" s="284"/>
      <c r="L160" s="285"/>
      <c r="M160" s="286"/>
      <c r="N160" s="285"/>
      <c r="O160" s="287"/>
      <c r="P160" s="287"/>
    </row>
    <row r="161" spans="10:16" x14ac:dyDescent="0.25">
      <c r="J161" s="284"/>
      <c r="K161" s="284"/>
      <c r="L161" s="285"/>
      <c r="M161" s="286"/>
      <c r="N161" s="285"/>
      <c r="O161" s="287"/>
      <c r="P161" s="287"/>
    </row>
    <row r="162" spans="10:16" x14ac:dyDescent="0.25">
      <c r="J162" s="284"/>
      <c r="K162" s="284"/>
      <c r="L162" s="285"/>
      <c r="M162" s="286"/>
      <c r="N162" s="285"/>
      <c r="O162" s="287"/>
      <c r="P162" s="287"/>
    </row>
    <row r="163" spans="10:16" x14ac:dyDescent="0.25">
      <c r="J163" s="284"/>
      <c r="K163" s="284"/>
      <c r="L163" s="285"/>
      <c r="M163" s="286"/>
      <c r="N163" s="285"/>
      <c r="O163" s="287"/>
      <c r="P163" s="287"/>
    </row>
    <row r="164" spans="10:16" x14ac:dyDescent="0.25">
      <c r="J164" s="284"/>
      <c r="K164" s="284"/>
      <c r="L164" s="285"/>
      <c r="M164" s="286"/>
      <c r="N164" s="285"/>
      <c r="O164" s="287"/>
      <c r="P164" s="287"/>
    </row>
    <row r="165" spans="10:16" x14ac:dyDescent="0.25">
      <c r="J165" s="284"/>
      <c r="K165" s="284"/>
      <c r="L165" s="285"/>
      <c r="M165" s="286"/>
      <c r="N165" s="285"/>
      <c r="O165" s="287"/>
      <c r="P165" s="287"/>
    </row>
    <row r="166" spans="10:16" x14ac:dyDescent="0.25">
      <c r="J166" s="284"/>
      <c r="K166" s="284"/>
      <c r="L166" s="285"/>
      <c r="M166" s="286"/>
      <c r="N166" s="285"/>
      <c r="O166" s="287"/>
      <c r="P166" s="287"/>
    </row>
  </sheetData>
  <mergeCells count="1">
    <mergeCell ref="A1:I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8"/>
  <sheetViews>
    <sheetView workbookViewId="0">
      <pane ySplit="2" topLeftCell="A3" activePane="bottomLeft" state="frozen"/>
      <selection pane="bottomLeft" activeCell="I7" sqref="I7"/>
    </sheetView>
  </sheetViews>
  <sheetFormatPr defaultRowHeight="15" x14ac:dyDescent="0.25"/>
  <cols>
    <col min="1" max="1" width="9.28515625" bestFit="1" customWidth="1"/>
    <col min="2" max="2" width="9.28515625" customWidth="1"/>
    <col min="4" max="4" width="11.28515625" customWidth="1"/>
    <col min="5" max="5" width="17" style="320" customWidth="1"/>
    <col min="6" max="6" width="16.5703125" style="320" customWidth="1"/>
    <col min="7" max="7" width="10.42578125" customWidth="1"/>
    <col min="8" max="8" width="13.140625" customWidth="1"/>
    <col min="9" max="9" width="9.28515625" bestFit="1" customWidth="1"/>
    <col min="10" max="10" width="11.7109375" style="390" customWidth="1"/>
    <col min="11" max="11" width="11.85546875" style="390" customWidth="1"/>
    <col min="12" max="12" width="9.28515625" style="123" bestFit="1" customWidth="1"/>
    <col min="13" max="13" width="11.42578125" style="343" customWidth="1"/>
    <col min="14" max="14" width="11" style="123" customWidth="1"/>
    <col min="15" max="15" width="10.85546875" style="344" bestFit="1" customWidth="1"/>
    <col min="16" max="16" width="9.42578125" style="344" customWidth="1"/>
    <col min="17" max="17" width="28.28515625" customWidth="1"/>
  </cols>
  <sheetData>
    <row r="1" spans="1:17" x14ac:dyDescent="0.25">
      <c r="A1" s="433" t="s">
        <v>561</v>
      </c>
      <c r="B1" s="433"/>
      <c r="C1" s="433"/>
      <c r="D1" s="433"/>
      <c r="E1" s="433"/>
      <c r="F1" s="433"/>
      <c r="G1" s="433"/>
      <c r="H1" s="433"/>
      <c r="I1" s="433"/>
      <c r="J1" s="286"/>
      <c r="K1" s="286"/>
    </row>
    <row r="2" spans="1:17" x14ac:dyDescent="0.25">
      <c r="A2" s="433"/>
      <c r="B2" s="433"/>
      <c r="C2" s="433"/>
      <c r="D2" s="433"/>
      <c r="E2" s="433"/>
      <c r="F2" s="433"/>
      <c r="G2" s="433"/>
      <c r="H2" s="433"/>
      <c r="I2" s="433"/>
      <c r="J2" s="286"/>
      <c r="K2" s="286"/>
    </row>
    <row r="3" spans="1:17" x14ac:dyDescent="0.25">
      <c r="J3" s="286"/>
      <c r="K3" s="286"/>
    </row>
    <row r="4" spans="1:17" s="223" customFormat="1" ht="12.75" x14ac:dyDescent="0.2">
      <c r="A4" s="213" t="s">
        <v>413</v>
      </c>
      <c r="B4" s="214"/>
      <c r="C4" s="214"/>
      <c r="D4" s="214"/>
      <c r="E4" s="215"/>
      <c r="F4" s="215"/>
      <c r="G4" s="216"/>
      <c r="H4" s="217"/>
      <c r="I4" s="217"/>
      <c r="J4" s="219"/>
      <c r="K4" s="219"/>
      <c r="L4" s="220"/>
      <c r="M4" s="221"/>
      <c r="N4" s="220"/>
      <c r="O4" s="222"/>
      <c r="P4" s="222"/>
      <c r="Q4" s="214"/>
    </row>
    <row r="5" spans="1:17" s="223" customFormat="1" ht="12.75" x14ac:dyDescent="0.2">
      <c r="A5" s="213" t="s">
        <v>414</v>
      </c>
      <c r="B5" s="214"/>
      <c r="C5" s="214"/>
      <c r="D5" s="224"/>
      <c r="E5" s="215"/>
      <c r="F5" s="215"/>
      <c r="G5" s="216"/>
      <c r="H5" s="217"/>
      <c r="I5" s="217"/>
      <c r="J5" s="219"/>
      <c r="K5" s="219"/>
      <c r="L5" s="220"/>
      <c r="M5" s="219"/>
      <c r="N5" s="220"/>
      <c r="O5" s="222"/>
      <c r="P5" s="222"/>
      <c r="Q5" s="214"/>
    </row>
    <row r="6" spans="1:17" s="223" customFormat="1" ht="12.75" x14ac:dyDescent="0.2">
      <c r="A6" s="213"/>
      <c r="B6" s="214"/>
      <c r="C6" s="214"/>
      <c r="D6" s="224"/>
      <c r="E6" s="215"/>
      <c r="F6" s="215"/>
      <c r="G6" s="216"/>
      <c r="H6" s="217"/>
      <c r="I6" s="217"/>
      <c r="J6" s="219"/>
      <c r="K6" s="219"/>
      <c r="L6" s="220"/>
      <c r="M6" s="221"/>
      <c r="N6" s="220"/>
      <c r="O6" s="222"/>
      <c r="P6" s="222"/>
      <c r="Q6" s="214"/>
    </row>
    <row r="7" spans="1:17" s="223" customFormat="1" ht="12.75" x14ac:dyDescent="0.2">
      <c r="A7" s="226" t="s">
        <v>256</v>
      </c>
      <c r="B7" s="227"/>
      <c r="C7" s="227"/>
      <c r="D7" s="227"/>
      <c r="E7" s="228"/>
      <c r="F7" s="228"/>
      <c r="G7" s="216"/>
      <c r="H7" s="217"/>
      <c r="I7" s="217"/>
      <c r="J7" s="229"/>
      <c r="K7" s="230"/>
      <c r="L7" s="231"/>
      <c r="M7" s="232"/>
      <c r="N7" s="231"/>
      <c r="O7" s="222"/>
      <c r="P7" s="222"/>
      <c r="Q7" s="214"/>
    </row>
    <row r="8" spans="1:17" s="223" customFormat="1" ht="12.75" x14ac:dyDescent="0.2">
      <c r="A8" s="213"/>
      <c r="B8" s="214"/>
      <c r="C8" s="214"/>
      <c r="D8" s="214"/>
      <c r="E8" s="215"/>
      <c r="F8" s="215"/>
      <c r="G8" s="216"/>
      <c r="H8" s="217"/>
      <c r="I8" s="217"/>
      <c r="J8" s="233"/>
      <c r="K8" s="230"/>
      <c r="L8" s="231"/>
      <c r="M8" s="232"/>
      <c r="N8" s="231"/>
      <c r="O8" s="235"/>
      <c r="P8" s="235"/>
      <c r="Q8" s="214"/>
    </row>
    <row r="9" spans="1:17" s="223" customFormat="1" ht="13.5" thickBot="1" x14ac:dyDescent="0.25">
      <c r="A9" s="236"/>
      <c r="B9" s="236"/>
      <c r="C9" s="236"/>
      <c r="D9" s="236"/>
      <c r="E9" s="237"/>
      <c r="F9" s="237" t="s">
        <v>257</v>
      </c>
      <c r="G9" s="238"/>
      <c r="H9" s="239"/>
      <c r="I9" s="349"/>
      <c r="J9" s="229"/>
      <c r="K9" s="233"/>
      <c r="L9" s="350"/>
      <c r="M9" s="351"/>
      <c r="N9" s="350"/>
      <c r="O9" s="243"/>
      <c r="P9" s="235"/>
      <c r="Q9" s="214"/>
    </row>
    <row r="10" spans="1:17" s="223" customFormat="1" ht="12.75" x14ac:dyDescent="0.2">
      <c r="A10" s="236"/>
      <c r="B10" s="236"/>
      <c r="C10" s="236"/>
      <c r="D10" s="236"/>
      <c r="E10" s="244" t="s">
        <v>415</v>
      </c>
      <c r="F10" s="244"/>
      <c r="G10" s="245"/>
      <c r="H10" s="246"/>
      <c r="I10" s="217"/>
      <c r="J10" s="229"/>
      <c r="K10" s="230"/>
      <c r="L10" s="234"/>
      <c r="M10" s="230"/>
      <c r="N10" s="234"/>
      <c r="O10" s="235"/>
      <c r="P10" s="235"/>
      <c r="Q10" s="214"/>
    </row>
    <row r="11" spans="1:17" s="223" customFormat="1" ht="12.75" x14ac:dyDescent="0.2">
      <c r="A11" s="236"/>
      <c r="B11" s="236"/>
      <c r="C11" s="236"/>
      <c r="D11" s="236"/>
      <c r="E11" s="244" t="s">
        <v>416</v>
      </c>
      <c r="F11" s="215"/>
      <c r="G11" s="245"/>
      <c r="H11" s="246"/>
      <c r="I11" s="214"/>
      <c r="J11" s="219"/>
      <c r="K11" s="219"/>
      <c r="L11" s="220"/>
      <c r="M11" s="221"/>
      <c r="N11" s="220"/>
      <c r="O11" s="222"/>
      <c r="P11" s="222"/>
      <c r="Q11" s="214"/>
    </row>
    <row r="12" spans="1:17" s="223" customFormat="1" ht="12.75" x14ac:dyDescent="0.2">
      <c r="A12" s="236"/>
      <c r="B12" s="236"/>
      <c r="C12" s="236"/>
      <c r="D12" s="236"/>
      <c r="E12" s="215" t="s">
        <v>417</v>
      </c>
      <c r="F12" s="215"/>
      <c r="G12" s="214"/>
      <c r="H12" s="214"/>
      <c r="I12" s="214"/>
      <c r="J12" s="219"/>
      <c r="K12" s="219"/>
      <c r="L12" s="220"/>
      <c r="M12" s="221"/>
      <c r="N12" s="220"/>
      <c r="O12" s="222"/>
      <c r="P12" s="222"/>
      <c r="Q12" s="214"/>
    </row>
    <row r="13" spans="1:17" s="223" customFormat="1" ht="12.75" x14ac:dyDescent="0.2">
      <c r="A13" s="236"/>
      <c r="B13" s="236"/>
      <c r="C13" s="236"/>
      <c r="D13" s="236"/>
      <c r="E13" s="215"/>
      <c r="F13" s="215"/>
      <c r="G13" s="216"/>
      <c r="H13" s="217"/>
      <c r="I13" s="217"/>
      <c r="J13" s="219"/>
      <c r="K13" s="219"/>
      <c r="L13" s="220"/>
      <c r="M13" s="221"/>
      <c r="N13" s="220"/>
      <c r="O13" s="222"/>
      <c r="P13" s="222"/>
      <c r="Q13" s="214"/>
    </row>
    <row r="14" spans="1:17" s="223" customFormat="1" ht="13.5" thickBot="1" x14ac:dyDescent="0.25">
      <c r="A14" s="214"/>
      <c r="B14" s="248"/>
      <c r="C14" s="249" t="s">
        <v>261</v>
      </c>
      <c r="D14" s="250"/>
      <c r="E14" s="215" t="s">
        <v>262</v>
      </c>
      <c r="F14" s="215" t="s">
        <v>263</v>
      </c>
      <c r="G14" s="216" t="s">
        <v>264</v>
      </c>
      <c r="H14" s="217" t="s">
        <v>265</v>
      </c>
      <c r="I14" s="217" t="s">
        <v>265</v>
      </c>
      <c r="J14" s="219" t="s">
        <v>266</v>
      </c>
      <c r="K14" s="219" t="s">
        <v>266</v>
      </c>
      <c r="L14" s="220" t="s">
        <v>267</v>
      </c>
      <c r="M14" s="221" t="s">
        <v>268</v>
      </c>
      <c r="N14" s="220" t="s">
        <v>268</v>
      </c>
      <c r="O14" s="222" t="s">
        <v>269</v>
      </c>
      <c r="P14" s="222" t="s">
        <v>270</v>
      </c>
    </row>
    <row r="15" spans="1:17" s="223" customFormat="1" ht="13.5" thickBot="1" x14ac:dyDescent="0.25">
      <c r="A15" s="249" t="s">
        <v>271</v>
      </c>
      <c r="B15" s="249" t="s">
        <v>272</v>
      </c>
      <c r="C15" s="249" t="s">
        <v>273</v>
      </c>
      <c r="D15" s="249" t="s">
        <v>274</v>
      </c>
      <c r="E15" s="237" t="s">
        <v>275</v>
      </c>
      <c r="F15" s="237" t="s">
        <v>275</v>
      </c>
      <c r="G15" s="238" t="s">
        <v>276</v>
      </c>
      <c r="H15" s="251" t="s">
        <v>277</v>
      </c>
      <c r="I15" s="251" t="s">
        <v>278</v>
      </c>
      <c r="J15" s="253" t="s">
        <v>279</v>
      </c>
      <c r="K15" s="253" t="s">
        <v>280</v>
      </c>
      <c r="L15" s="254" t="s">
        <v>281</v>
      </c>
      <c r="M15" s="255" t="s">
        <v>282</v>
      </c>
      <c r="N15" s="254" t="s">
        <v>283</v>
      </c>
      <c r="O15" s="256" t="s">
        <v>284</v>
      </c>
      <c r="P15" s="256" t="s">
        <v>284</v>
      </c>
      <c r="Q15" s="249" t="s">
        <v>285</v>
      </c>
    </row>
    <row r="16" spans="1:17" s="258" customFormat="1" x14ac:dyDescent="0.25">
      <c r="A16" s="258">
        <v>1</v>
      </c>
      <c r="B16" s="258" t="s">
        <v>418</v>
      </c>
      <c r="E16" s="266">
        <v>40022.354166666664</v>
      </c>
      <c r="F16" s="266"/>
      <c r="I16" s="258">
        <f>I18</f>
        <v>9018.000000003145</v>
      </c>
      <c r="J16" s="263">
        <v>0.66696999999999995</v>
      </c>
      <c r="K16" s="263">
        <v>0.73697000000000001</v>
      </c>
      <c r="L16" s="262">
        <f t="shared" ref="L16:L83" si="0">(K16-J16)*1000</f>
        <v>70.000000000000057</v>
      </c>
      <c r="M16" s="263">
        <f t="shared" ref="M16:M83" si="1">L16/I16</f>
        <v>7.762253271232606E-3</v>
      </c>
      <c r="N16" s="352">
        <f t="shared" ref="N16:N83" si="2">M16*1000</f>
        <v>7.7622532712326064</v>
      </c>
      <c r="O16" s="267">
        <v>39945</v>
      </c>
      <c r="P16" s="267">
        <v>40345</v>
      </c>
      <c r="Q16" s="258" t="s">
        <v>287</v>
      </c>
    </row>
    <row r="17" spans="1:17" s="353" customFormat="1" x14ac:dyDescent="0.25">
      <c r="C17" s="353" t="s">
        <v>419</v>
      </c>
      <c r="E17" s="354"/>
      <c r="F17" s="354"/>
      <c r="I17" s="353">
        <f>I18</f>
        <v>9018.000000003145</v>
      </c>
      <c r="J17" s="355">
        <v>0.31974000000000002</v>
      </c>
      <c r="K17" s="355">
        <v>0.38879999999999998</v>
      </c>
      <c r="L17" s="356">
        <f t="shared" si="0"/>
        <v>69.05999999999996</v>
      </c>
      <c r="M17" s="355">
        <f t="shared" si="1"/>
        <v>7.6580172987331862E-3</v>
      </c>
      <c r="N17" s="356">
        <f t="shared" si="2"/>
        <v>7.6580172987331858</v>
      </c>
      <c r="O17" s="357">
        <v>39944</v>
      </c>
      <c r="P17" s="357">
        <v>40345</v>
      </c>
    </row>
    <row r="18" spans="1:17" s="268" customFormat="1" ht="15.75" thickBot="1" x14ac:dyDescent="0.3">
      <c r="D18" s="268" t="s">
        <v>420</v>
      </c>
      <c r="E18" s="269"/>
      <c r="F18" s="269">
        <v>40029.3125</v>
      </c>
      <c r="G18" s="268">
        <f>(F18-E16)*1440</f>
        <v>10020.000000003492</v>
      </c>
      <c r="H18" s="268">
        <f>G18*900</f>
        <v>9018000.0000031441</v>
      </c>
      <c r="I18" s="268">
        <f>H18/1000</f>
        <v>9018.000000003145</v>
      </c>
      <c r="J18" s="273">
        <v>5.7723899999999997</v>
      </c>
      <c r="K18" s="273">
        <v>5.8008600000000001</v>
      </c>
      <c r="L18" s="272">
        <f t="shared" si="0"/>
        <v>28.470000000000439</v>
      </c>
      <c r="M18" s="273">
        <f t="shared" si="1"/>
        <v>3.1570192947427932E-3</v>
      </c>
      <c r="N18" s="272">
        <f t="shared" si="2"/>
        <v>3.1570192947427933</v>
      </c>
      <c r="O18" s="274">
        <v>39939</v>
      </c>
      <c r="P18" s="274">
        <v>40345</v>
      </c>
    </row>
    <row r="19" spans="1:17" s="258" customFormat="1" ht="15.75" thickTop="1" x14ac:dyDescent="0.25">
      <c r="A19" s="258">
        <v>2</v>
      </c>
      <c r="B19" s="258" t="s">
        <v>421</v>
      </c>
      <c r="E19" s="266">
        <v>40029.375</v>
      </c>
      <c r="F19" s="266"/>
      <c r="I19" s="258">
        <f>I21</f>
        <v>9055.8000000037719</v>
      </c>
      <c r="J19" s="263">
        <v>0.67401999999999995</v>
      </c>
      <c r="K19" s="263">
        <v>0.74433000000000005</v>
      </c>
      <c r="L19" s="262">
        <f t="shared" si="0"/>
        <v>70.310000000000088</v>
      </c>
      <c r="M19" s="263">
        <f t="shared" si="1"/>
        <v>7.7640848958646178E-3</v>
      </c>
      <c r="N19" s="352">
        <f t="shared" si="2"/>
        <v>7.7640848958646176</v>
      </c>
      <c r="O19" s="267">
        <v>39945</v>
      </c>
      <c r="P19" s="267">
        <v>40345</v>
      </c>
      <c r="Q19" s="258" t="s">
        <v>287</v>
      </c>
    </row>
    <row r="20" spans="1:17" s="258" customFormat="1" x14ac:dyDescent="0.25">
      <c r="C20" s="258" t="s">
        <v>422</v>
      </c>
      <c r="E20" s="266"/>
      <c r="F20" s="266"/>
      <c r="I20" s="353">
        <f>I21</f>
        <v>9055.8000000037719</v>
      </c>
      <c r="J20" s="263">
        <v>0.33388000000000001</v>
      </c>
      <c r="K20" s="263">
        <v>0.39021</v>
      </c>
      <c r="L20" s="262">
        <f t="shared" si="0"/>
        <v>56.329999999999991</v>
      </c>
      <c r="M20" s="263">
        <f t="shared" si="1"/>
        <v>6.2203228869869617E-3</v>
      </c>
      <c r="N20" s="262">
        <f t="shared" si="2"/>
        <v>6.2203228869869616</v>
      </c>
      <c r="O20" s="267">
        <v>39944</v>
      </c>
      <c r="P20" s="267">
        <v>40345</v>
      </c>
    </row>
    <row r="21" spans="1:17" s="268" customFormat="1" ht="15.75" thickBot="1" x14ac:dyDescent="0.3">
      <c r="D21" s="268" t="s">
        <v>423</v>
      </c>
      <c r="E21" s="269"/>
      <c r="F21" s="269">
        <v>40036.362500000003</v>
      </c>
      <c r="G21" s="268">
        <f>(F21-E19)*1440</f>
        <v>10062.000000004191</v>
      </c>
      <c r="H21" s="268">
        <f>G21*900</f>
        <v>9055800.0000037719</v>
      </c>
      <c r="I21" s="268">
        <f>H21/1000</f>
        <v>9055.8000000037719</v>
      </c>
      <c r="J21" s="273">
        <v>5.7207299999999996</v>
      </c>
      <c r="K21" s="273">
        <v>5.7453500000000002</v>
      </c>
      <c r="L21" s="272">
        <f t="shared" si="0"/>
        <v>24.62000000000053</v>
      </c>
      <c r="M21" s="273">
        <f t="shared" si="1"/>
        <v>2.7186996179233503E-3</v>
      </c>
      <c r="N21" s="272">
        <f t="shared" si="2"/>
        <v>2.7186996179233502</v>
      </c>
      <c r="O21" s="274">
        <v>39939</v>
      </c>
      <c r="P21" s="274">
        <v>40345</v>
      </c>
    </row>
    <row r="22" spans="1:17" s="258" customFormat="1" ht="15.75" thickTop="1" x14ac:dyDescent="0.25">
      <c r="A22" s="258">
        <v>3</v>
      </c>
      <c r="B22" s="258" t="s">
        <v>424</v>
      </c>
      <c r="E22" s="266">
        <v>40036.38958333333</v>
      </c>
      <c r="F22" s="266"/>
      <c r="I22" s="258">
        <f>I24</f>
        <v>9060.3000000090124</v>
      </c>
      <c r="J22" s="263">
        <v>0.67125999999999997</v>
      </c>
      <c r="K22" s="263">
        <v>0.74365999999999999</v>
      </c>
      <c r="L22" s="262">
        <f t="shared" si="0"/>
        <v>72.40000000000002</v>
      </c>
      <c r="M22" s="263">
        <f t="shared" si="1"/>
        <v>7.9909053784011572E-3</v>
      </c>
      <c r="N22" s="352">
        <f t="shared" si="2"/>
        <v>7.9909053784011572</v>
      </c>
      <c r="O22" s="267">
        <v>39945</v>
      </c>
      <c r="P22" s="267">
        <v>40346</v>
      </c>
      <c r="Q22" s="258" t="s">
        <v>287</v>
      </c>
    </row>
    <row r="23" spans="1:17" s="258" customFormat="1" x14ac:dyDescent="0.25">
      <c r="C23" s="258" t="s">
        <v>425</v>
      </c>
      <c r="E23" s="266"/>
      <c r="F23" s="266"/>
      <c r="I23" s="353">
        <f>I24</f>
        <v>9060.3000000090124</v>
      </c>
      <c r="J23" s="263">
        <v>0.33506999999999998</v>
      </c>
      <c r="K23" s="263">
        <v>0.43368000000000001</v>
      </c>
      <c r="L23" s="262">
        <f t="shared" si="0"/>
        <v>98.610000000000028</v>
      </c>
      <c r="M23" s="263">
        <f t="shared" si="1"/>
        <v>1.0883745571327874E-2</v>
      </c>
      <c r="N23" s="262">
        <f t="shared" si="2"/>
        <v>10.883745571327875</v>
      </c>
      <c r="O23" s="267">
        <v>39944</v>
      </c>
      <c r="P23" s="267">
        <v>40345</v>
      </c>
    </row>
    <row r="24" spans="1:17" s="268" customFormat="1" ht="15.75" thickBot="1" x14ac:dyDescent="0.3">
      <c r="D24" s="268" t="s">
        <v>426</v>
      </c>
      <c r="E24" s="269"/>
      <c r="F24" s="269">
        <v>40043.380555555559</v>
      </c>
      <c r="G24" s="268">
        <f>(F24-E22)*1440</f>
        <v>10067.000000010012</v>
      </c>
      <c r="H24" s="268">
        <f>G24*900</f>
        <v>9060300.0000090115</v>
      </c>
      <c r="I24" s="268">
        <f>H24/1000</f>
        <v>9060.3000000090124</v>
      </c>
      <c r="J24" s="273">
        <v>5.7243500000000003</v>
      </c>
      <c r="K24" s="273">
        <v>5.7522700000000002</v>
      </c>
      <c r="L24" s="272">
        <f t="shared" si="0"/>
        <v>27.919999999999945</v>
      </c>
      <c r="M24" s="273">
        <f t="shared" si="1"/>
        <v>3.0815756652618756E-3</v>
      </c>
      <c r="N24" s="272">
        <f t="shared" si="2"/>
        <v>3.0815756652618758</v>
      </c>
      <c r="O24" s="274">
        <v>39939</v>
      </c>
      <c r="P24" s="274">
        <v>40345</v>
      </c>
    </row>
    <row r="25" spans="1:17" s="258" customFormat="1" ht="15.75" thickTop="1" x14ac:dyDescent="0.25">
      <c r="A25" s="258">
        <v>4</v>
      </c>
      <c r="B25" s="358" t="s">
        <v>427</v>
      </c>
      <c r="E25" s="266">
        <v>40043.42083333333</v>
      </c>
      <c r="F25" s="266"/>
      <c r="I25" s="258">
        <f>I27</f>
        <v>9093.6000000043987</v>
      </c>
      <c r="J25" s="263">
        <v>0.65817999999999999</v>
      </c>
      <c r="K25" s="263">
        <v>0.71628000000000003</v>
      </c>
      <c r="L25" s="262">
        <f t="shared" si="0"/>
        <v>58.100000000000037</v>
      </c>
      <c r="M25" s="263">
        <f t="shared" si="1"/>
        <v>6.3891088237850724E-3</v>
      </c>
      <c r="N25" s="352">
        <f t="shared" si="2"/>
        <v>6.3891088237850724</v>
      </c>
      <c r="O25" s="267">
        <v>39945</v>
      </c>
      <c r="P25" s="267">
        <v>40345</v>
      </c>
      <c r="Q25" s="258" t="s">
        <v>287</v>
      </c>
    </row>
    <row r="26" spans="1:17" s="258" customFormat="1" x14ac:dyDescent="0.25">
      <c r="C26" s="258" t="s">
        <v>428</v>
      </c>
      <c r="E26" s="266"/>
      <c r="F26" s="266"/>
      <c r="I26" s="353">
        <f>I27</f>
        <v>9093.6000000043987</v>
      </c>
      <c r="J26" s="263">
        <v>0.32851999999999998</v>
      </c>
      <c r="K26" s="263">
        <v>0.37378</v>
      </c>
      <c r="L26" s="262">
        <f t="shared" si="0"/>
        <v>45.260000000000019</v>
      </c>
      <c r="M26" s="263">
        <f t="shared" si="1"/>
        <v>4.9771267704735341E-3</v>
      </c>
      <c r="N26" s="262">
        <f t="shared" si="2"/>
        <v>4.977126770473534</v>
      </c>
      <c r="O26" s="267">
        <v>39944</v>
      </c>
      <c r="P26" s="267">
        <v>40345</v>
      </c>
    </row>
    <row r="27" spans="1:17" s="268" customFormat="1" ht="15.75" thickBot="1" x14ac:dyDescent="0.3">
      <c r="D27" s="268" t="s">
        <v>429</v>
      </c>
      <c r="E27" s="269"/>
      <c r="F27" s="269">
        <v>40050.4375</v>
      </c>
      <c r="G27" s="268">
        <f>(F27-E25)*1440</f>
        <v>10104.000000004889</v>
      </c>
      <c r="H27" s="268">
        <f>G27*900</f>
        <v>9093600.0000043996</v>
      </c>
      <c r="I27" s="268">
        <f>H27/1000</f>
        <v>9093.6000000043987</v>
      </c>
      <c r="J27" s="273">
        <v>5.7195200000000002</v>
      </c>
      <c r="K27" s="273">
        <v>5.7405299999999997</v>
      </c>
      <c r="L27" s="272">
        <f t="shared" si="0"/>
        <v>21.009999999999529</v>
      </c>
      <c r="M27" s="273">
        <f t="shared" si="1"/>
        <v>2.3104161168282489E-3</v>
      </c>
      <c r="N27" s="272">
        <f t="shared" si="2"/>
        <v>2.3104161168282489</v>
      </c>
      <c r="O27" s="274">
        <v>39940</v>
      </c>
      <c r="P27" s="274">
        <v>40345</v>
      </c>
    </row>
    <row r="28" spans="1:17" s="258" customFormat="1" ht="15.75" thickTop="1" x14ac:dyDescent="0.25">
      <c r="A28" s="258">
        <v>5</v>
      </c>
      <c r="B28" s="258" t="s">
        <v>430</v>
      </c>
      <c r="E28" s="266">
        <v>40050.5</v>
      </c>
      <c r="F28" s="266"/>
      <c r="I28" s="258">
        <f>I30</f>
        <v>9044.999999996855</v>
      </c>
      <c r="J28" s="263">
        <v>0.66476000000000002</v>
      </c>
      <c r="K28" s="263">
        <v>0.72157000000000004</v>
      </c>
      <c r="L28" s="262">
        <f t="shared" si="0"/>
        <v>56.810000000000031</v>
      </c>
      <c r="M28" s="263">
        <f t="shared" si="1"/>
        <v>6.2808181315665871E-3</v>
      </c>
      <c r="N28" s="352">
        <f t="shared" si="2"/>
        <v>6.280818131566587</v>
      </c>
      <c r="O28" s="267">
        <v>39945</v>
      </c>
      <c r="P28" s="267">
        <v>40345</v>
      </c>
      <c r="Q28" s="258" t="s">
        <v>287</v>
      </c>
    </row>
    <row r="29" spans="1:17" s="258" customFormat="1" x14ac:dyDescent="0.25">
      <c r="C29" s="258" t="s">
        <v>431</v>
      </c>
      <c r="E29" s="266"/>
      <c r="F29" s="266"/>
      <c r="I29" s="353">
        <f>I30</f>
        <v>9044.999999996855</v>
      </c>
      <c r="J29" s="263">
        <v>0.32179999999999997</v>
      </c>
      <c r="K29" s="263">
        <v>0.36904999999999999</v>
      </c>
      <c r="L29" s="262">
        <f t="shared" si="0"/>
        <v>47.250000000000014</v>
      </c>
      <c r="M29" s="263">
        <f t="shared" si="1"/>
        <v>5.2238805970167435E-3</v>
      </c>
      <c r="N29" s="262">
        <f t="shared" si="2"/>
        <v>5.2238805970167439</v>
      </c>
      <c r="O29" s="267">
        <v>39944</v>
      </c>
      <c r="P29" s="267">
        <v>39980</v>
      </c>
    </row>
    <row r="30" spans="1:17" s="268" customFormat="1" ht="15.75" thickBot="1" x14ac:dyDescent="0.3">
      <c r="D30" s="268" t="s">
        <v>432</v>
      </c>
      <c r="E30" s="269"/>
      <c r="F30" s="269">
        <v>40057.479166666664</v>
      </c>
      <c r="G30" s="268">
        <f>(F30-E28)*1440</f>
        <v>10049.999999996508</v>
      </c>
      <c r="H30" s="268">
        <f>G30*900</f>
        <v>9044999.9999968559</v>
      </c>
      <c r="I30" s="268">
        <f>H30/1000</f>
        <v>9044.999999996855</v>
      </c>
      <c r="J30" s="273">
        <v>5.7515200000000002</v>
      </c>
      <c r="K30" s="273">
        <v>5.7716799999999999</v>
      </c>
      <c r="L30" s="272">
        <f t="shared" si="0"/>
        <v>20.159999999999734</v>
      </c>
      <c r="M30" s="273">
        <f t="shared" si="1"/>
        <v>2.2288557213937803E-3</v>
      </c>
      <c r="N30" s="272">
        <f t="shared" si="2"/>
        <v>2.2288557213937801</v>
      </c>
      <c r="O30" s="274">
        <v>39940</v>
      </c>
      <c r="P30" s="274">
        <v>40345</v>
      </c>
    </row>
    <row r="31" spans="1:17" s="275" customFormat="1" ht="15.75" thickTop="1" x14ac:dyDescent="0.25">
      <c r="E31" s="276"/>
      <c r="F31" s="276"/>
      <c r="J31" s="312"/>
      <c r="K31" s="312"/>
      <c r="L31" s="279"/>
      <c r="M31" s="242" t="s">
        <v>302</v>
      </c>
      <c r="N31" s="280">
        <f>AVERAGE(N16,N19,N22,N25,N28)</f>
        <v>7.2374341001700087</v>
      </c>
      <c r="O31" s="281"/>
      <c r="P31" s="281"/>
    </row>
    <row r="32" spans="1:17" s="275" customFormat="1" x14ac:dyDescent="0.25">
      <c r="E32" s="276"/>
      <c r="F32" s="276"/>
      <c r="J32" s="312"/>
      <c r="K32" s="312"/>
      <c r="L32" s="279"/>
      <c r="M32" s="242" t="s">
        <v>303</v>
      </c>
      <c r="N32" s="280">
        <f>STDEV(N16,N19,N22,N25,N28)/SQRT(5)</f>
        <v>0.37116607307110583</v>
      </c>
      <c r="O32" s="281"/>
      <c r="P32" s="281"/>
    </row>
    <row r="33" spans="1:17" s="325" customFormat="1" x14ac:dyDescent="0.25">
      <c r="A33" s="325">
        <v>6</v>
      </c>
      <c r="B33" s="325" t="s">
        <v>433</v>
      </c>
      <c r="E33" s="326">
        <v>40057.506944444445</v>
      </c>
      <c r="F33" s="326"/>
      <c r="I33" s="325">
        <f>I35</f>
        <v>9015.2999999943404</v>
      </c>
      <c r="J33" s="330">
        <v>0.66057999999999995</v>
      </c>
      <c r="K33" s="330">
        <v>0.73338000000000003</v>
      </c>
      <c r="L33" s="329">
        <f t="shared" si="0"/>
        <v>72.800000000000082</v>
      </c>
      <c r="M33" s="330">
        <f t="shared" si="1"/>
        <v>8.0751611149984786E-3</v>
      </c>
      <c r="N33" s="329">
        <f t="shared" si="2"/>
        <v>8.0751611149984779</v>
      </c>
      <c r="O33" s="331">
        <v>40231</v>
      </c>
      <c r="P33" s="331">
        <v>40350</v>
      </c>
      <c r="Q33" s="325" t="s">
        <v>387</v>
      </c>
    </row>
    <row r="34" spans="1:17" s="325" customFormat="1" x14ac:dyDescent="0.25">
      <c r="C34" s="325" t="s">
        <v>434</v>
      </c>
      <c r="E34" s="326"/>
      <c r="F34" s="326"/>
      <c r="I34" s="359">
        <f>I35</f>
        <v>9015.2999999943404</v>
      </c>
      <c r="J34" s="330">
        <v>0.33034999999999998</v>
      </c>
      <c r="K34" s="330">
        <v>0.41676999999999997</v>
      </c>
      <c r="L34" s="329">
        <f t="shared" si="0"/>
        <v>86.42</v>
      </c>
      <c r="M34" s="330">
        <f t="shared" si="1"/>
        <v>9.58592614777703E-3</v>
      </c>
      <c r="N34" s="329">
        <f t="shared" si="2"/>
        <v>9.5859261477770303</v>
      </c>
      <c r="O34" s="331">
        <v>40231</v>
      </c>
      <c r="P34" s="331">
        <v>40350</v>
      </c>
    </row>
    <row r="35" spans="1:17" s="332" customFormat="1" ht="15.75" thickBot="1" x14ac:dyDescent="0.3">
      <c r="D35" s="332" t="s">
        <v>435</v>
      </c>
      <c r="E35" s="333"/>
      <c r="F35" s="333">
        <v>40064.463194444441</v>
      </c>
      <c r="G35" s="332">
        <f>(F35-E33)*1440</f>
        <v>10016.999999993714</v>
      </c>
      <c r="H35" s="332">
        <f>G35*900</f>
        <v>9015299.9999943413</v>
      </c>
      <c r="I35" s="332">
        <f>H35/1000</f>
        <v>9015.2999999943404</v>
      </c>
      <c r="J35" s="337">
        <v>5.8431600000000001</v>
      </c>
      <c r="K35" s="337">
        <v>5.8676899999999996</v>
      </c>
      <c r="L35" s="336">
        <f t="shared" si="0"/>
        <v>24.529999999999497</v>
      </c>
      <c r="M35" s="337">
        <f t="shared" si="1"/>
        <v>2.7209299746003899E-3</v>
      </c>
      <c r="N35" s="336">
        <f t="shared" si="2"/>
        <v>2.7209299746003901</v>
      </c>
      <c r="O35" s="338">
        <v>40241</v>
      </c>
      <c r="P35" s="338">
        <v>40350</v>
      </c>
    </row>
    <row r="36" spans="1:17" s="325" customFormat="1" ht="15.75" thickTop="1" x14ac:dyDescent="0.25">
      <c r="A36" s="325">
        <v>7</v>
      </c>
      <c r="B36" s="325" t="s">
        <v>436</v>
      </c>
      <c r="E36" s="326">
        <v>40064.488194444442</v>
      </c>
      <c r="F36" s="326"/>
      <c r="I36" s="325">
        <f>I38</f>
        <v>9051.2999999985313</v>
      </c>
      <c r="J36" s="360">
        <v>0.68152000000000001</v>
      </c>
      <c r="K36" s="330">
        <v>0.76385999999999998</v>
      </c>
      <c r="L36" s="329">
        <f t="shared" si="0"/>
        <v>82.339999999999975</v>
      </c>
      <c r="M36" s="330">
        <f t="shared" si="1"/>
        <v>9.097035784916347E-3</v>
      </c>
      <c r="N36" s="329">
        <f t="shared" si="2"/>
        <v>9.097035784916347</v>
      </c>
      <c r="O36" s="331">
        <v>39504</v>
      </c>
      <c r="P36" s="331">
        <v>40350</v>
      </c>
      <c r="Q36" s="325" t="s">
        <v>387</v>
      </c>
    </row>
    <row r="37" spans="1:17" s="325" customFormat="1" x14ac:dyDescent="0.25">
      <c r="C37" s="325" t="s">
        <v>437</v>
      </c>
      <c r="E37" s="326"/>
      <c r="F37" s="326"/>
      <c r="I37" s="359">
        <f>I38</f>
        <v>9051.2999999985313</v>
      </c>
      <c r="J37" s="361">
        <v>0.35583999999999999</v>
      </c>
      <c r="K37" s="330">
        <v>0.43308000000000002</v>
      </c>
      <c r="L37" s="329">
        <f t="shared" si="0"/>
        <v>77.240000000000038</v>
      </c>
      <c r="M37" s="330">
        <f t="shared" si="1"/>
        <v>8.5335808115975138E-3</v>
      </c>
      <c r="N37" s="329">
        <f t="shared" si="2"/>
        <v>8.5335808115975134</v>
      </c>
      <c r="O37" s="331">
        <v>39504</v>
      </c>
      <c r="P37" s="331">
        <v>40350</v>
      </c>
    </row>
    <row r="38" spans="1:17" s="332" customFormat="1" ht="15.75" thickBot="1" x14ac:dyDescent="0.3">
      <c r="D38" s="332" t="s">
        <v>438</v>
      </c>
      <c r="E38" s="333"/>
      <c r="F38" s="333">
        <v>40071.472222222219</v>
      </c>
      <c r="G38" s="332">
        <f>(F38-E36)*1440</f>
        <v>10056.99999999837</v>
      </c>
      <c r="H38" s="332">
        <f>G38*900</f>
        <v>9051299.9999985322</v>
      </c>
      <c r="I38" s="332">
        <f>H38/1000</f>
        <v>9051.2999999985313</v>
      </c>
      <c r="J38" s="337">
        <v>5.73733</v>
      </c>
      <c r="K38" s="337">
        <v>5.76363</v>
      </c>
      <c r="L38" s="336">
        <f t="shared" si="0"/>
        <v>26.29999999999999</v>
      </c>
      <c r="M38" s="337">
        <f t="shared" si="1"/>
        <v>2.9056599604481408E-3</v>
      </c>
      <c r="N38" s="336">
        <f t="shared" si="2"/>
        <v>2.905659960448141</v>
      </c>
      <c r="O38" s="338">
        <v>39504</v>
      </c>
      <c r="P38" s="338">
        <v>40350</v>
      </c>
    </row>
    <row r="39" spans="1:17" s="325" customFormat="1" ht="15.75" thickTop="1" x14ac:dyDescent="0.25">
      <c r="A39" s="325">
        <v>8</v>
      </c>
      <c r="B39" s="325" t="s">
        <v>439</v>
      </c>
      <c r="E39" s="326">
        <v>40071.497916666667</v>
      </c>
      <c r="F39" s="326"/>
      <c r="I39" s="325">
        <f>I41</f>
        <v>9050.3999999956013</v>
      </c>
      <c r="J39" s="330">
        <v>0.69842000000000004</v>
      </c>
      <c r="K39" s="330">
        <v>0.78127999999999997</v>
      </c>
      <c r="L39" s="329">
        <f t="shared" si="0"/>
        <v>82.859999999999928</v>
      </c>
      <c r="M39" s="330">
        <f t="shared" si="1"/>
        <v>9.1553964465703394E-3</v>
      </c>
      <c r="N39" s="329">
        <f t="shared" si="2"/>
        <v>9.1553964465703395</v>
      </c>
      <c r="O39" s="331">
        <v>39160</v>
      </c>
      <c r="P39" s="331">
        <v>40350</v>
      </c>
      <c r="Q39" s="325" t="s">
        <v>387</v>
      </c>
    </row>
    <row r="40" spans="1:17" s="325" customFormat="1" x14ac:dyDescent="0.25">
      <c r="C40" s="325" t="s">
        <v>440</v>
      </c>
      <c r="E40" s="326"/>
      <c r="F40" s="326"/>
      <c r="I40" s="359">
        <f>I41</f>
        <v>9050.3999999956013</v>
      </c>
      <c r="J40" s="330">
        <v>0.37852999999999998</v>
      </c>
      <c r="K40" s="330">
        <v>0.43293999999999999</v>
      </c>
      <c r="L40" s="329">
        <f t="shared" si="0"/>
        <v>54.410000000000011</v>
      </c>
      <c r="M40" s="330">
        <f t="shared" si="1"/>
        <v>6.011888977285695E-3</v>
      </c>
      <c r="N40" s="329">
        <f t="shared" si="2"/>
        <v>6.0118889772856949</v>
      </c>
      <c r="O40" s="331">
        <v>39946</v>
      </c>
      <c r="P40" s="331">
        <v>40350</v>
      </c>
    </row>
    <row r="41" spans="1:17" s="332" customFormat="1" ht="15.75" thickBot="1" x14ac:dyDescent="0.3">
      <c r="D41" s="332" t="s">
        <v>441</v>
      </c>
      <c r="E41" s="333"/>
      <c r="F41" s="333">
        <v>40078.481249999997</v>
      </c>
      <c r="G41" s="332">
        <f>(F41-E39)*1440</f>
        <v>10055.999999995111</v>
      </c>
      <c r="H41" s="332">
        <f>G41*900</f>
        <v>9050399.9999956004</v>
      </c>
      <c r="I41" s="332">
        <f>H41/1000</f>
        <v>9050.3999999956013</v>
      </c>
      <c r="J41" s="337">
        <v>5.7337800000000003</v>
      </c>
      <c r="K41" s="337">
        <v>5.7516499999999997</v>
      </c>
      <c r="L41" s="336">
        <f t="shared" si="0"/>
        <v>17.869999999999386</v>
      </c>
      <c r="M41" s="337">
        <f t="shared" si="1"/>
        <v>1.9744983647140535E-3</v>
      </c>
      <c r="N41" s="336">
        <f t="shared" si="2"/>
        <v>1.9744983647140535</v>
      </c>
      <c r="O41" s="338">
        <v>39940</v>
      </c>
      <c r="P41" s="338">
        <v>40350</v>
      </c>
    </row>
    <row r="42" spans="1:17" s="325" customFormat="1" ht="15.75" thickTop="1" x14ac:dyDescent="0.25">
      <c r="A42" s="325">
        <v>9</v>
      </c>
      <c r="B42" s="325" t="s">
        <v>442</v>
      </c>
      <c r="E42" s="326">
        <v>40078.515972222223</v>
      </c>
      <c r="F42" s="326"/>
      <c r="I42" s="325">
        <f>I44</f>
        <v>9003.5999999939249</v>
      </c>
      <c r="J42" s="330">
        <v>0.70125999999999999</v>
      </c>
      <c r="K42" s="330">
        <v>0.76398999999999995</v>
      </c>
      <c r="L42" s="329">
        <f t="shared" si="0"/>
        <v>62.729999999999954</v>
      </c>
      <c r="M42" s="330">
        <f t="shared" si="1"/>
        <v>6.9672131147587944E-3</v>
      </c>
      <c r="N42" s="329">
        <f t="shared" si="2"/>
        <v>6.9672131147587946</v>
      </c>
      <c r="O42" s="331">
        <v>39504</v>
      </c>
      <c r="P42" s="331">
        <v>40350</v>
      </c>
      <c r="Q42" s="325" t="s">
        <v>387</v>
      </c>
    </row>
    <row r="43" spans="1:17" s="325" customFormat="1" x14ac:dyDescent="0.25">
      <c r="C43" s="325" t="s">
        <v>443</v>
      </c>
      <c r="E43" s="326"/>
      <c r="F43" s="326"/>
      <c r="I43" s="359">
        <f>I44</f>
        <v>9003.5999999939249</v>
      </c>
      <c r="J43" s="330">
        <v>0.35672999999999999</v>
      </c>
      <c r="K43" s="330">
        <v>0.40612999999999999</v>
      </c>
      <c r="L43" s="329">
        <f t="shared" si="0"/>
        <v>49.4</v>
      </c>
      <c r="M43" s="330">
        <f t="shared" si="1"/>
        <v>5.4866942112081095E-3</v>
      </c>
      <c r="N43" s="329">
        <f t="shared" si="2"/>
        <v>5.4866942112081096</v>
      </c>
      <c r="O43" s="331">
        <v>39504</v>
      </c>
      <c r="P43" s="331">
        <v>40350</v>
      </c>
    </row>
    <row r="44" spans="1:17" s="332" customFormat="1" ht="15.75" thickBot="1" x14ac:dyDescent="0.3">
      <c r="D44" s="332" t="s">
        <v>444</v>
      </c>
      <c r="E44" s="333"/>
      <c r="F44" s="333">
        <v>40085.463194444441</v>
      </c>
      <c r="G44" s="332">
        <f>(F44-E42)*1440</f>
        <v>10003.999999993248</v>
      </c>
      <c r="H44" s="332">
        <f>G44*900</f>
        <v>9003599.9999939241</v>
      </c>
      <c r="I44" s="332">
        <f>H44/1000</f>
        <v>9003.5999999939249</v>
      </c>
      <c r="J44" s="337">
        <v>5.7697500000000002</v>
      </c>
      <c r="K44" s="337">
        <v>5.7886899999999999</v>
      </c>
      <c r="L44" s="336">
        <f t="shared" si="0"/>
        <v>18.939999999999735</v>
      </c>
      <c r="M44" s="337">
        <f t="shared" si="1"/>
        <v>2.1036030032445369E-3</v>
      </c>
      <c r="N44" s="336">
        <f t="shared" si="2"/>
        <v>2.1036030032445368</v>
      </c>
      <c r="O44" s="338">
        <v>39504</v>
      </c>
      <c r="P44" s="338">
        <v>40350</v>
      </c>
    </row>
    <row r="45" spans="1:17" s="325" customFormat="1" ht="15.75" thickTop="1" x14ac:dyDescent="0.25">
      <c r="A45" s="325">
        <v>10</v>
      </c>
      <c r="B45" s="325" t="s">
        <v>445</v>
      </c>
      <c r="E45" s="326">
        <v>40085.492361111108</v>
      </c>
      <c r="F45" s="326"/>
      <c r="I45" s="325">
        <f>I47</f>
        <v>9032.4000000029337</v>
      </c>
      <c r="J45" s="330">
        <v>0.65666000000000002</v>
      </c>
      <c r="K45" s="330">
        <v>0.71160000000000001</v>
      </c>
      <c r="L45" s="329">
        <f t="shared" si="0"/>
        <v>54.939999999999991</v>
      </c>
      <c r="M45" s="330">
        <f t="shared" si="1"/>
        <v>6.0825472742551418E-3</v>
      </c>
      <c r="N45" s="329">
        <f t="shared" si="2"/>
        <v>6.0825472742551421</v>
      </c>
      <c r="O45" s="331">
        <v>39945</v>
      </c>
      <c r="P45" s="331">
        <v>40350</v>
      </c>
      <c r="Q45" s="325" t="s">
        <v>387</v>
      </c>
    </row>
    <row r="46" spans="1:17" s="325" customFormat="1" x14ac:dyDescent="0.25">
      <c r="C46" s="325" t="s">
        <v>446</v>
      </c>
      <c r="E46" s="326"/>
      <c r="F46" s="326"/>
      <c r="I46" s="359">
        <f>I47</f>
        <v>9032.4000000029337</v>
      </c>
      <c r="J46" s="330">
        <v>0.32945000000000002</v>
      </c>
      <c r="K46" s="330">
        <v>0.37317</v>
      </c>
      <c r="L46" s="329">
        <f t="shared" si="0"/>
        <v>43.719999999999985</v>
      </c>
      <c r="M46" s="330">
        <f t="shared" si="1"/>
        <v>4.8403525087447174E-3</v>
      </c>
      <c r="N46" s="329">
        <f t="shared" si="2"/>
        <v>4.8403525087447177</v>
      </c>
      <c r="O46" s="331">
        <v>39944</v>
      </c>
      <c r="P46" s="331">
        <v>40350</v>
      </c>
    </row>
    <row r="47" spans="1:17" s="332" customFormat="1" ht="15.75" thickBot="1" x14ac:dyDescent="0.3">
      <c r="D47" s="332" t="s">
        <v>447</v>
      </c>
      <c r="E47" s="333"/>
      <c r="F47" s="333">
        <v>40092.461805555555</v>
      </c>
      <c r="G47" s="332">
        <f>(F47-E45)*1440</f>
        <v>10036.00000000326</v>
      </c>
      <c r="H47" s="332">
        <f>G47*900</f>
        <v>9032400.0000029337</v>
      </c>
      <c r="I47" s="332">
        <f>H47/1000</f>
        <v>9032.4000000029337</v>
      </c>
      <c r="J47" s="337">
        <v>5.77841</v>
      </c>
      <c r="K47" s="337">
        <v>5.7957999999999998</v>
      </c>
      <c r="L47" s="336">
        <f t="shared" si="0"/>
        <v>17.389999999999795</v>
      </c>
      <c r="M47" s="337">
        <f t="shared" si="1"/>
        <v>1.9252911739951891E-3</v>
      </c>
      <c r="N47" s="336">
        <f t="shared" si="2"/>
        <v>1.925291173995189</v>
      </c>
      <c r="O47" s="338">
        <v>39940</v>
      </c>
      <c r="P47" s="338">
        <v>40350</v>
      </c>
    </row>
    <row r="48" spans="1:17" s="325" customFormat="1" ht="15.75" thickTop="1" x14ac:dyDescent="0.25">
      <c r="A48" s="325">
        <v>11</v>
      </c>
      <c r="B48" s="325" t="s">
        <v>448</v>
      </c>
      <c r="E48" s="326">
        <v>40092.5</v>
      </c>
      <c r="F48" s="326"/>
      <c r="I48" s="325">
        <f>I50</f>
        <v>8937.000000003145</v>
      </c>
      <c r="J48" s="330">
        <v>0.71011999999999997</v>
      </c>
      <c r="K48" s="362">
        <v>0.75839000000000001</v>
      </c>
      <c r="L48" s="329">
        <f t="shared" si="0"/>
        <v>48.270000000000039</v>
      </c>
      <c r="M48" s="330">
        <f t="shared" si="1"/>
        <v>5.4011413225895774E-3</v>
      </c>
      <c r="N48" s="329">
        <f t="shared" si="2"/>
        <v>5.4011413225895772</v>
      </c>
      <c r="O48" s="331">
        <v>39945</v>
      </c>
      <c r="P48" s="331">
        <v>40351</v>
      </c>
      <c r="Q48" s="325" t="s">
        <v>387</v>
      </c>
    </row>
    <row r="49" spans="1:17" s="325" customFormat="1" x14ac:dyDescent="0.25">
      <c r="C49" s="325" t="s">
        <v>449</v>
      </c>
      <c r="E49" s="326"/>
      <c r="F49" s="326"/>
      <c r="I49" s="359">
        <f>I50</f>
        <v>8937.000000003145</v>
      </c>
      <c r="J49" s="330">
        <v>0.37242999999999998</v>
      </c>
      <c r="K49" s="330">
        <v>0.40522000000000002</v>
      </c>
      <c r="L49" s="329">
        <f t="shared" si="0"/>
        <v>32.790000000000042</v>
      </c>
      <c r="M49" s="330">
        <f t="shared" si="1"/>
        <v>3.6690164484713553E-3</v>
      </c>
      <c r="N49" s="329">
        <f t="shared" si="2"/>
        <v>3.6690164484713552</v>
      </c>
      <c r="O49" s="331">
        <v>39944</v>
      </c>
      <c r="P49" s="331">
        <v>40351</v>
      </c>
    </row>
    <row r="50" spans="1:17" s="332" customFormat="1" ht="15.75" thickBot="1" x14ac:dyDescent="0.3">
      <c r="D50" s="332" t="s">
        <v>450</v>
      </c>
      <c r="E50" s="333"/>
      <c r="F50" s="333">
        <v>40099.395833333336</v>
      </c>
      <c r="G50" s="332">
        <f>(F50-E48)*1440</f>
        <v>9930.0000000034925</v>
      </c>
      <c r="H50" s="332">
        <f>G50*900</f>
        <v>8937000.0000031441</v>
      </c>
      <c r="I50" s="332">
        <f>H50/1000</f>
        <v>8937.000000003145</v>
      </c>
      <c r="J50" s="337">
        <v>5.7671700000000001</v>
      </c>
      <c r="K50" s="337">
        <v>5.7840299999999996</v>
      </c>
      <c r="L50" s="336">
        <f t="shared" si="0"/>
        <v>16.859999999999431</v>
      </c>
      <c r="M50" s="337">
        <f t="shared" si="1"/>
        <v>1.8865391070821862E-3</v>
      </c>
      <c r="N50" s="336">
        <f t="shared" si="2"/>
        <v>1.8865391070821862</v>
      </c>
      <c r="O50" s="338">
        <v>39940</v>
      </c>
      <c r="P50" s="338">
        <v>40351</v>
      </c>
    </row>
    <row r="51" spans="1:17" s="325" customFormat="1" ht="15.75" thickTop="1" x14ac:dyDescent="0.25">
      <c r="A51" s="325">
        <v>12</v>
      </c>
      <c r="B51" s="325" t="s">
        <v>451</v>
      </c>
      <c r="E51" s="326">
        <v>40099.428472222222</v>
      </c>
      <c r="F51" s="326"/>
      <c r="I51" s="325">
        <f>I53</f>
        <v>9189.8999999976932</v>
      </c>
      <c r="J51" s="330">
        <v>0.68857000000000002</v>
      </c>
      <c r="K51" s="330">
        <v>0.72819</v>
      </c>
      <c r="L51" s="329">
        <f t="shared" si="0"/>
        <v>39.61999999999999</v>
      </c>
      <c r="M51" s="330">
        <f t="shared" si="1"/>
        <v>4.3112547470603524E-3</v>
      </c>
      <c r="N51" s="329">
        <f t="shared" si="2"/>
        <v>4.3112547470603522</v>
      </c>
      <c r="O51" s="331">
        <v>39176</v>
      </c>
      <c r="P51" s="331">
        <v>40351</v>
      </c>
      <c r="Q51" s="325" t="s">
        <v>387</v>
      </c>
    </row>
    <row r="52" spans="1:17" s="325" customFormat="1" x14ac:dyDescent="0.25">
      <c r="C52" s="325" t="s">
        <v>452</v>
      </c>
      <c r="E52" s="326"/>
      <c r="F52" s="326"/>
      <c r="I52" s="359">
        <f>I53</f>
        <v>9189.8999999976932</v>
      </c>
      <c r="J52" s="330">
        <v>0.35487999999999997</v>
      </c>
      <c r="K52" s="330">
        <v>0.39111000000000001</v>
      </c>
      <c r="L52" s="329">
        <f t="shared" si="0"/>
        <v>36.23000000000004</v>
      </c>
      <c r="M52" s="330">
        <f t="shared" si="1"/>
        <v>3.9423715165572129E-3</v>
      </c>
      <c r="N52" s="329">
        <f t="shared" si="2"/>
        <v>3.9423715165572131</v>
      </c>
      <c r="O52" s="331">
        <v>39946</v>
      </c>
      <c r="P52" s="331">
        <v>40351</v>
      </c>
    </row>
    <row r="53" spans="1:17" s="332" customFormat="1" ht="15.75" thickBot="1" x14ac:dyDescent="0.3">
      <c r="D53" s="332" t="s">
        <v>453</v>
      </c>
      <c r="E53" s="333"/>
      <c r="F53" s="333">
        <v>40106.519444444442</v>
      </c>
      <c r="G53" s="332">
        <f>(F53-E51)*1440</f>
        <v>10210.999999997439</v>
      </c>
      <c r="H53" s="332">
        <f>G53*900</f>
        <v>9189899.999997694</v>
      </c>
      <c r="I53" s="332">
        <f>H53/1000</f>
        <v>9189.8999999976932</v>
      </c>
      <c r="J53" s="337">
        <v>5.7359499999999999</v>
      </c>
      <c r="K53" s="337">
        <v>5.7519099999999996</v>
      </c>
      <c r="L53" s="336">
        <f t="shared" si="0"/>
        <v>15.959999999999752</v>
      </c>
      <c r="M53" s="337">
        <f t="shared" si="1"/>
        <v>1.73668919139531E-3</v>
      </c>
      <c r="N53" s="336">
        <f t="shared" si="2"/>
        <v>1.73668919139531</v>
      </c>
      <c r="O53" s="338">
        <v>39940</v>
      </c>
      <c r="P53" s="338">
        <v>40351</v>
      </c>
    </row>
    <row r="54" spans="1:17" s="325" customFormat="1" ht="15.75" thickTop="1" x14ac:dyDescent="0.25">
      <c r="A54" s="325">
        <v>13</v>
      </c>
      <c r="B54" s="325" t="s">
        <v>454</v>
      </c>
      <c r="E54" s="326">
        <v>40106.556250000001</v>
      </c>
      <c r="F54" s="326"/>
      <c r="I54" s="325">
        <f>I56</f>
        <v>9010.7999999985313</v>
      </c>
      <c r="J54" s="330">
        <v>0.68976999999999999</v>
      </c>
      <c r="K54" s="330">
        <v>0.77568999999999999</v>
      </c>
      <c r="L54" s="329">
        <f t="shared" si="0"/>
        <v>85.92</v>
      </c>
      <c r="M54" s="330">
        <f t="shared" si="1"/>
        <v>9.5352243973913526E-3</v>
      </c>
      <c r="N54" s="352">
        <f t="shared" si="2"/>
        <v>9.5352243973913531</v>
      </c>
      <c r="O54" s="331">
        <v>39176</v>
      </c>
      <c r="P54" s="331">
        <v>40351</v>
      </c>
      <c r="Q54" s="325" t="s">
        <v>387</v>
      </c>
    </row>
    <row r="55" spans="1:17" s="325" customFormat="1" x14ac:dyDescent="0.25">
      <c r="C55" s="325" t="s">
        <v>455</v>
      </c>
      <c r="E55" s="326"/>
      <c r="F55" s="326"/>
      <c r="I55" s="359">
        <f>I56</f>
        <v>9010.7999999985313</v>
      </c>
      <c r="J55" s="330">
        <v>0.36679</v>
      </c>
      <c r="K55" s="330">
        <v>0.42614999999999997</v>
      </c>
      <c r="L55" s="329">
        <f t="shared" si="0"/>
        <v>59.359999999999971</v>
      </c>
      <c r="M55" s="330">
        <f t="shared" si="1"/>
        <v>6.5876503751064993E-3</v>
      </c>
      <c r="N55" s="329">
        <f t="shared" si="2"/>
        <v>6.5876503751064996</v>
      </c>
      <c r="O55" s="331">
        <v>39946</v>
      </c>
      <c r="P55" s="331">
        <v>40351</v>
      </c>
    </row>
    <row r="56" spans="1:17" s="332" customFormat="1" ht="15.75" thickBot="1" x14ac:dyDescent="0.3">
      <c r="D56" s="332" t="s">
        <v>456</v>
      </c>
      <c r="E56" s="333"/>
      <c r="F56" s="333">
        <v>40113.509027777778</v>
      </c>
      <c r="G56" s="332">
        <f>(F56-E54)*1440</f>
        <v>10011.99999999837</v>
      </c>
      <c r="H56" s="332">
        <f>G56*900</f>
        <v>9010799.9999985322</v>
      </c>
      <c r="I56" s="332">
        <f>H56/1000</f>
        <v>9010.7999999985313</v>
      </c>
      <c r="J56" s="337">
        <v>5.7501300000000004</v>
      </c>
      <c r="K56" s="337">
        <v>5.7750500000000002</v>
      </c>
      <c r="L56" s="336">
        <f t="shared" si="0"/>
        <v>24.919999999999831</v>
      </c>
      <c r="M56" s="337">
        <f t="shared" si="1"/>
        <v>2.7655702046437487E-3</v>
      </c>
      <c r="N56" s="336">
        <f t="shared" si="2"/>
        <v>2.7655702046437489</v>
      </c>
      <c r="O56" s="338">
        <v>39940</v>
      </c>
      <c r="P56" s="338">
        <v>40351</v>
      </c>
    </row>
    <row r="57" spans="1:17" s="325" customFormat="1" ht="15.75" thickTop="1" x14ac:dyDescent="0.25">
      <c r="A57" s="325">
        <v>14</v>
      </c>
      <c r="B57" s="325" t="s">
        <v>457</v>
      </c>
      <c r="E57" s="326">
        <v>40113.527083333334</v>
      </c>
      <c r="F57" s="326"/>
      <c r="I57" s="325">
        <f>I59</f>
        <v>9128.6999999962281</v>
      </c>
      <c r="J57" s="330">
        <v>0.67998000000000003</v>
      </c>
      <c r="K57" s="330">
        <v>0.74597000000000002</v>
      </c>
      <c r="L57" s="329">
        <f t="shared" si="0"/>
        <v>65.989999999999995</v>
      </c>
      <c r="M57" s="330">
        <f t="shared" si="1"/>
        <v>7.2288496719168406E-3</v>
      </c>
      <c r="N57" s="352">
        <f t="shared" si="2"/>
        <v>7.2288496719168407</v>
      </c>
      <c r="O57" s="331">
        <v>40084</v>
      </c>
      <c r="P57" s="331">
        <v>40351</v>
      </c>
      <c r="Q57" s="325" t="s">
        <v>387</v>
      </c>
    </row>
    <row r="58" spans="1:17" s="325" customFormat="1" x14ac:dyDescent="0.25">
      <c r="C58" s="325" t="s">
        <v>458</v>
      </c>
      <c r="E58" s="326"/>
      <c r="F58" s="326"/>
      <c r="I58" s="359">
        <f>I59</f>
        <v>9128.6999999962281</v>
      </c>
      <c r="J58" s="330">
        <v>0.33922999999999998</v>
      </c>
      <c r="K58" s="330">
        <v>0.41184999999999999</v>
      </c>
      <c r="L58" s="329">
        <f t="shared" si="0"/>
        <v>72.620000000000019</v>
      </c>
      <c r="M58" s="330">
        <f t="shared" si="1"/>
        <v>7.9551305224215968E-3</v>
      </c>
      <c r="N58" s="329">
        <f t="shared" si="2"/>
        <v>7.9551305224215971</v>
      </c>
      <c r="O58" s="331">
        <v>40084</v>
      </c>
      <c r="P58" s="331" t="s">
        <v>459</v>
      </c>
    </row>
    <row r="59" spans="1:17" s="332" customFormat="1" ht="15.75" thickBot="1" x14ac:dyDescent="0.3">
      <c r="D59" s="332" t="s">
        <v>460</v>
      </c>
      <c r="E59" s="333"/>
      <c r="F59" s="333">
        <v>40120.570833333331</v>
      </c>
      <c r="G59" s="332">
        <f>(F59-E57)*1440</f>
        <v>10142.999999995809</v>
      </c>
      <c r="H59" s="332">
        <f>G59*900</f>
        <v>9128699.9999962281</v>
      </c>
      <c r="I59" s="332">
        <f>H59/1000</f>
        <v>9128.6999999962281</v>
      </c>
      <c r="J59" s="337">
        <v>1.2187399999999999</v>
      </c>
      <c r="K59" s="337">
        <v>1.22322</v>
      </c>
      <c r="L59" s="336">
        <f t="shared" si="0"/>
        <v>4.4800000000000395</v>
      </c>
      <c r="M59" s="337">
        <f t="shared" si="1"/>
        <v>4.9075991104997321E-4</v>
      </c>
      <c r="N59" s="336">
        <f t="shared" si="2"/>
        <v>0.49075991104997319</v>
      </c>
      <c r="O59" s="338">
        <v>40084</v>
      </c>
      <c r="P59" s="338">
        <v>40351</v>
      </c>
      <c r="Q59" s="332" t="s">
        <v>461</v>
      </c>
    </row>
    <row r="60" spans="1:17" s="284" customFormat="1" ht="15.75" thickTop="1" x14ac:dyDescent="0.25">
      <c r="A60" s="284">
        <v>15</v>
      </c>
      <c r="B60" s="284" t="s">
        <v>462</v>
      </c>
      <c r="E60" s="363"/>
      <c r="F60" s="363"/>
      <c r="J60" s="286"/>
      <c r="K60" s="286"/>
      <c r="L60" s="285"/>
      <c r="M60" s="286"/>
      <c r="N60" s="285"/>
      <c r="O60" s="287"/>
      <c r="P60" s="287"/>
    </row>
    <row r="61" spans="1:17" s="284" customFormat="1" x14ac:dyDescent="0.25">
      <c r="B61" s="284" t="s">
        <v>463</v>
      </c>
      <c r="E61" s="363"/>
      <c r="F61" s="363"/>
      <c r="J61" s="286"/>
      <c r="K61" s="286"/>
      <c r="L61" s="285"/>
      <c r="M61" s="286"/>
      <c r="N61" s="285"/>
      <c r="O61" s="287"/>
      <c r="P61" s="287"/>
    </row>
    <row r="62" spans="1:17" s="292" customFormat="1" ht="15.75" thickBot="1" x14ac:dyDescent="0.3">
      <c r="E62" s="364"/>
      <c r="F62" s="364"/>
      <c r="J62" s="294"/>
      <c r="K62" s="294"/>
      <c r="L62" s="293"/>
      <c r="M62" s="294"/>
      <c r="N62" s="293"/>
      <c r="O62" s="295"/>
      <c r="P62" s="295"/>
    </row>
    <row r="63" spans="1:17" s="325" customFormat="1" ht="15.75" thickTop="1" x14ac:dyDescent="0.25">
      <c r="A63" s="325">
        <v>16</v>
      </c>
      <c r="B63" s="325" t="s">
        <v>464</v>
      </c>
      <c r="E63" s="326">
        <v>40120.583333333336</v>
      </c>
      <c r="F63" s="326"/>
      <c r="I63" s="325">
        <f>I65</f>
        <v>8842.499999996855</v>
      </c>
      <c r="J63" s="330">
        <v>0.67959999999999998</v>
      </c>
      <c r="K63" s="330">
        <v>0.76707999999999998</v>
      </c>
      <c r="L63" s="329">
        <f t="shared" si="0"/>
        <v>87.48</v>
      </c>
      <c r="M63" s="330">
        <f t="shared" si="1"/>
        <v>9.8931297709958857E-3</v>
      </c>
      <c r="N63" s="352">
        <f t="shared" si="2"/>
        <v>9.8931297709958859</v>
      </c>
      <c r="O63" s="331">
        <v>40084</v>
      </c>
      <c r="P63" s="331">
        <v>40351</v>
      </c>
      <c r="Q63" s="325" t="s">
        <v>387</v>
      </c>
    </row>
    <row r="64" spans="1:17" s="325" customFormat="1" x14ac:dyDescent="0.25">
      <c r="C64" s="325" t="s">
        <v>465</v>
      </c>
      <c r="E64" s="326"/>
      <c r="F64" s="326"/>
      <c r="I64" s="359">
        <f>I65</f>
        <v>8842.499999996855</v>
      </c>
      <c r="J64" s="330">
        <v>0.32777000000000001</v>
      </c>
      <c r="K64" s="330">
        <v>0.41454999999999997</v>
      </c>
      <c r="L64" s="329">
        <f t="shared" si="0"/>
        <v>86.779999999999973</v>
      </c>
      <c r="M64" s="330">
        <f t="shared" si="1"/>
        <v>9.813966638397606E-3</v>
      </c>
      <c r="N64" s="329">
        <f t="shared" si="2"/>
        <v>9.8139666383976056</v>
      </c>
      <c r="O64" s="331">
        <v>40084</v>
      </c>
      <c r="P64" s="331">
        <v>40351</v>
      </c>
    </row>
    <row r="65" spans="1:17" s="332" customFormat="1" ht="15.75" thickBot="1" x14ac:dyDescent="0.3">
      <c r="D65" s="332" t="s">
        <v>466</v>
      </c>
      <c r="E65" s="333"/>
      <c r="F65" s="333">
        <v>40127.40625</v>
      </c>
      <c r="G65" s="332">
        <f>(F65-E63)*1440</f>
        <v>9824.9999999965075</v>
      </c>
      <c r="H65" s="332">
        <f>G65*900</f>
        <v>8842499.9999968559</v>
      </c>
      <c r="I65" s="332">
        <f>H65/1000</f>
        <v>8842.499999996855</v>
      </c>
      <c r="J65" s="337">
        <v>1.18804</v>
      </c>
      <c r="K65" s="337">
        <v>1.20963</v>
      </c>
      <c r="L65" s="336">
        <f t="shared" si="0"/>
        <v>21.589999999999996</v>
      </c>
      <c r="M65" s="337">
        <f t="shared" si="1"/>
        <v>2.4416171897096608E-3</v>
      </c>
      <c r="N65" s="336">
        <f t="shared" si="2"/>
        <v>2.4416171897096608</v>
      </c>
      <c r="O65" s="338">
        <v>40084</v>
      </c>
      <c r="P65" s="338">
        <v>40351</v>
      </c>
    </row>
    <row r="66" spans="1:17" s="325" customFormat="1" ht="15.75" thickTop="1" x14ac:dyDescent="0.25">
      <c r="A66" s="325">
        <v>17</v>
      </c>
      <c r="B66" s="325" t="s">
        <v>467</v>
      </c>
      <c r="E66" s="326">
        <v>40127.436805555553</v>
      </c>
      <c r="F66" s="326"/>
      <c r="I66" s="325">
        <f>I68</f>
        <v>9252.9000000050291</v>
      </c>
      <c r="J66" s="330">
        <v>0.70030999999999999</v>
      </c>
      <c r="K66" s="330">
        <v>0.77385000000000004</v>
      </c>
      <c r="L66" s="329">
        <f t="shared" si="0"/>
        <v>73.540000000000049</v>
      </c>
      <c r="M66" s="330">
        <f t="shared" si="1"/>
        <v>7.9477785342930412E-3</v>
      </c>
      <c r="N66" s="352">
        <f t="shared" si="2"/>
        <v>7.9477785342930414</v>
      </c>
      <c r="O66" s="331">
        <v>40084</v>
      </c>
      <c r="P66" s="331">
        <v>40351</v>
      </c>
      <c r="Q66" s="325" t="s">
        <v>387</v>
      </c>
    </row>
    <row r="67" spans="1:17" s="325" customFormat="1" x14ac:dyDescent="0.25">
      <c r="C67" s="325" t="s">
        <v>468</v>
      </c>
      <c r="E67" s="326"/>
      <c r="F67" s="326"/>
      <c r="I67" s="359">
        <f>I68</f>
        <v>9252.9000000050291</v>
      </c>
      <c r="J67" s="330">
        <v>0.34329999999999999</v>
      </c>
      <c r="K67" s="330">
        <v>0.40144000000000002</v>
      </c>
      <c r="L67" s="329">
        <f t="shared" si="0"/>
        <v>58.140000000000022</v>
      </c>
      <c r="M67" s="330">
        <f t="shared" si="1"/>
        <v>6.2834354634729028E-3</v>
      </c>
      <c r="N67" s="329">
        <f t="shared" si="2"/>
        <v>6.2834354634729026</v>
      </c>
      <c r="O67" s="331">
        <v>40084</v>
      </c>
      <c r="P67" s="331">
        <v>40351</v>
      </c>
    </row>
    <row r="68" spans="1:17" s="332" customFormat="1" ht="15.75" thickBot="1" x14ac:dyDescent="0.3">
      <c r="D68" s="365" t="s">
        <v>469</v>
      </c>
      <c r="E68" s="333"/>
      <c r="F68" s="333">
        <v>40134.576388888891</v>
      </c>
      <c r="G68" s="332">
        <f>(F68-E66)*1440</f>
        <v>10281.000000005588</v>
      </c>
      <c r="H68" s="332">
        <f>G68*900</f>
        <v>9252900.0000050291</v>
      </c>
      <c r="I68" s="332">
        <f>H68/1000</f>
        <v>9252.9000000050291</v>
      </c>
      <c r="J68" s="337">
        <v>1.20076</v>
      </c>
      <c r="K68" s="337">
        <v>1.2169700000000001</v>
      </c>
      <c r="L68" s="336">
        <f t="shared" si="0"/>
        <v>16.210000000000058</v>
      </c>
      <c r="M68" s="337">
        <f t="shared" si="1"/>
        <v>1.7518831933762656E-3</v>
      </c>
      <c r="N68" s="336">
        <f t="shared" si="2"/>
        <v>1.7518831933762655</v>
      </c>
      <c r="O68" s="338">
        <v>40084</v>
      </c>
      <c r="P68" s="338">
        <v>40351</v>
      </c>
    </row>
    <row r="69" spans="1:17" s="325" customFormat="1" ht="15.75" thickTop="1" x14ac:dyDescent="0.25">
      <c r="A69" s="325">
        <v>18</v>
      </c>
      <c r="B69" s="325" t="s">
        <v>470</v>
      </c>
      <c r="E69" s="326">
        <v>40134.59375</v>
      </c>
      <c r="F69" s="326"/>
      <c r="I69" s="325">
        <f>I71</f>
        <v>8956.8000000016764</v>
      </c>
      <c r="J69" s="330">
        <v>0.66966999999999999</v>
      </c>
      <c r="K69" s="330">
        <v>0.7248</v>
      </c>
      <c r="L69" s="329">
        <f t="shared" si="0"/>
        <v>55.13000000000001</v>
      </c>
      <c r="M69" s="330">
        <f t="shared" si="1"/>
        <v>6.1551000357258946E-3</v>
      </c>
      <c r="N69" s="352">
        <f t="shared" si="2"/>
        <v>6.1551000357258943</v>
      </c>
      <c r="O69" s="331">
        <v>40084</v>
      </c>
      <c r="P69" s="331">
        <v>40352</v>
      </c>
      <c r="Q69" s="325" t="s">
        <v>471</v>
      </c>
    </row>
    <row r="70" spans="1:17" s="325" customFormat="1" x14ac:dyDescent="0.25">
      <c r="C70" s="325" t="s">
        <v>472</v>
      </c>
      <c r="E70" s="326"/>
      <c r="F70" s="326"/>
      <c r="I70" s="359">
        <f>I71</f>
        <v>8956.8000000016764</v>
      </c>
      <c r="J70" s="330">
        <v>0.32545000000000002</v>
      </c>
      <c r="K70" s="330">
        <v>0.38958999999999999</v>
      </c>
      <c r="L70" s="329">
        <f t="shared" si="0"/>
        <v>64.139999999999972</v>
      </c>
      <c r="M70" s="330">
        <f t="shared" si="1"/>
        <v>7.1610396570190209E-3</v>
      </c>
      <c r="N70" s="329">
        <f t="shared" si="2"/>
        <v>7.1610396570190211</v>
      </c>
      <c r="O70" s="331">
        <v>40084</v>
      </c>
      <c r="P70" s="331">
        <v>40352</v>
      </c>
      <c r="Q70" s="325" t="s">
        <v>387</v>
      </c>
    </row>
    <row r="71" spans="1:17" s="332" customFormat="1" ht="15.75" thickBot="1" x14ac:dyDescent="0.3">
      <c r="D71" s="332" t="s">
        <v>473</v>
      </c>
      <c r="E71" s="333"/>
      <c r="F71" s="333">
        <v>40141.504861111112</v>
      </c>
      <c r="G71" s="332">
        <f>(F71-E69)*1440</f>
        <v>9952.0000000018626</v>
      </c>
      <c r="H71" s="332">
        <f>G71*900</f>
        <v>8956800.0000016764</v>
      </c>
      <c r="I71" s="332">
        <f>H71/1000</f>
        <v>8956.8000000016764</v>
      </c>
      <c r="J71" s="337">
        <v>1.22285</v>
      </c>
      <c r="K71" s="337">
        <v>1.2365299999999999</v>
      </c>
      <c r="L71" s="336">
        <f t="shared" si="0"/>
        <v>13.679999999999914</v>
      </c>
      <c r="M71" s="337">
        <f t="shared" si="1"/>
        <v>1.5273311897103154E-3</v>
      </c>
      <c r="N71" s="336">
        <f t="shared" si="2"/>
        <v>1.5273311897103155</v>
      </c>
      <c r="O71" s="338">
        <v>40084</v>
      </c>
      <c r="P71" s="338">
        <v>40352</v>
      </c>
    </row>
    <row r="72" spans="1:17" s="325" customFormat="1" ht="15.75" thickTop="1" x14ac:dyDescent="0.25">
      <c r="A72" s="325">
        <v>19</v>
      </c>
      <c r="B72" s="325" t="s">
        <v>474</v>
      </c>
      <c r="E72" s="326">
        <v>40141.534722222219</v>
      </c>
      <c r="F72" s="326"/>
      <c r="I72" s="325">
        <f>I74</f>
        <v>9094.500000007336</v>
      </c>
      <c r="J72" s="330">
        <v>0.64156000000000002</v>
      </c>
      <c r="K72" s="330">
        <v>0.69042000000000003</v>
      </c>
      <c r="L72" s="329">
        <f t="shared" si="0"/>
        <v>48.860000000000014</v>
      </c>
      <c r="M72" s="330">
        <f t="shared" si="1"/>
        <v>5.3724778712365279E-3</v>
      </c>
      <c r="N72" s="352">
        <f t="shared" si="2"/>
        <v>5.3724778712365282</v>
      </c>
      <c r="O72" s="331">
        <v>40084</v>
      </c>
      <c r="P72" s="331">
        <v>40352</v>
      </c>
      <c r="Q72" s="325" t="s">
        <v>387</v>
      </c>
    </row>
    <row r="73" spans="1:17" s="325" customFormat="1" x14ac:dyDescent="0.25">
      <c r="C73" s="325" t="s">
        <v>475</v>
      </c>
      <c r="E73" s="326"/>
      <c r="F73" s="326"/>
      <c r="I73" s="359">
        <f>I74</f>
        <v>9094.500000007336</v>
      </c>
      <c r="J73" s="330">
        <v>0.32918999999999998</v>
      </c>
      <c r="K73" s="330">
        <v>0.37729000000000001</v>
      </c>
      <c r="L73" s="329">
        <f t="shared" si="0"/>
        <v>48.10000000000003</v>
      </c>
      <c r="M73" s="330">
        <f t="shared" si="1"/>
        <v>5.2889108801980568E-3</v>
      </c>
      <c r="N73" s="329">
        <f t="shared" si="2"/>
        <v>5.2889108801980571</v>
      </c>
      <c r="O73" s="331">
        <v>40084</v>
      </c>
      <c r="P73" s="331">
        <v>40352</v>
      </c>
    </row>
    <row r="74" spans="1:17" s="332" customFormat="1" ht="15.75" thickBot="1" x14ac:dyDescent="0.3">
      <c r="D74" s="332" t="s">
        <v>476</v>
      </c>
      <c r="E74" s="333"/>
      <c r="F74" s="333">
        <v>40148.552083333336</v>
      </c>
      <c r="G74" s="332">
        <f>(F74-E72)*1440</f>
        <v>10105.000000008149</v>
      </c>
      <c r="H74" s="332">
        <f>G74*900</f>
        <v>9094500.0000073351</v>
      </c>
      <c r="I74" s="332">
        <f>H74/1000</f>
        <v>9094.500000007336</v>
      </c>
      <c r="J74" s="337">
        <v>5.7862099999999996</v>
      </c>
      <c r="K74" s="337">
        <v>5.8049799999999996</v>
      </c>
      <c r="L74" s="336">
        <f t="shared" si="0"/>
        <v>18.769999999999953</v>
      </c>
      <c r="M74" s="337">
        <f t="shared" si="1"/>
        <v>2.0638847655159507E-3</v>
      </c>
      <c r="N74" s="336">
        <f t="shared" si="2"/>
        <v>2.0638847655159509</v>
      </c>
      <c r="O74" s="338">
        <v>40084</v>
      </c>
      <c r="P74" s="338">
        <v>40352</v>
      </c>
      <c r="Q74" s="332" t="s">
        <v>477</v>
      </c>
    </row>
    <row r="75" spans="1:17" s="275" customFormat="1" ht="15.75" thickTop="1" x14ac:dyDescent="0.25">
      <c r="E75" s="276"/>
      <c r="F75" s="276"/>
      <c r="J75" s="312"/>
      <c r="K75" s="312"/>
      <c r="L75" s="279"/>
      <c r="M75" s="242" t="s">
        <v>302</v>
      </c>
      <c r="N75" s="280">
        <f>AVERAGE(N54,N57,N63,N66,N69,N72)</f>
        <v>7.68876004692659</v>
      </c>
      <c r="O75" s="281"/>
      <c r="P75" s="281"/>
    </row>
    <row r="76" spans="1:17" s="275" customFormat="1" x14ac:dyDescent="0.25">
      <c r="E76" s="276"/>
      <c r="F76" s="276"/>
      <c r="J76" s="312"/>
      <c r="K76" s="312"/>
      <c r="L76" s="279"/>
      <c r="M76" s="242" t="s">
        <v>303</v>
      </c>
      <c r="N76" s="280">
        <f>STDEV(N54,N57,N63,N66,N69,N72)/SQRT(6)</f>
        <v>0.73630973453534831</v>
      </c>
      <c r="O76" s="281"/>
      <c r="P76" s="281"/>
    </row>
    <row r="77" spans="1:17" s="366" customFormat="1" x14ac:dyDescent="0.25">
      <c r="A77" s="366">
        <v>20</v>
      </c>
      <c r="B77" s="367" t="s">
        <v>478</v>
      </c>
      <c r="E77" s="368">
        <v>40148.583333333336</v>
      </c>
      <c r="F77" s="368"/>
      <c r="I77" s="366">
        <f>I79</f>
        <v>8921.7000000004191</v>
      </c>
      <c r="J77" s="369">
        <v>0.63949999999999996</v>
      </c>
      <c r="K77" s="369">
        <v>0.70569000000000004</v>
      </c>
      <c r="L77" s="370">
        <f t="shared" si="0"/>
        <v>66.190000000000083</v>
      </c>
      <c r="M77" s="369">
        <f t="shared" si="1"/>
        <v>7.4189896544377167E-3</v>
      </c>
      <c r="N77" s="370">
        <f t="shared" si="2"/>
        <v>7.4189896544377163</v>
      </c>
      <c r="O77" s="371">
        <v>40113</v>
      </c>
      <c r="P77" s="371">
        <v>40352</v>
      </c>
      <c r="Q77" s="366" t="s">
        <v>479</v>
      </c>
    </row>
    <row r="78" spans="1:17" s="366" customFormat="1" x14ac:dyDescent="0.25">
      <c r="C78" s="366" t="s">
        <v>480</v>
      </c>
      <c r="E78" s="368"/>
      <c r="F78" s="368"/>
      <c r="I78" s="372">
        <f>I79</f>
        <v>8921.7000000004191</v>
      </c>
      <c r="J78" s="369">
        <v>0.32457999999999998</v>
      </c>
      <c r="K78" s="369">
        <v>0.39778999999999998</v>
      </c>
      <c r="L78" s="370">
        <f t="shared" si="0"/>
        <v>73.209999999999994</v>
      </c>
      <c r="M78" s="369">
        <f t="shared" si="1"/>
        <v>8.2058352107778291E-3</v>
      </c>
      <c r="N78" s="370">
        <f t="shared" si="2"/>
        <v>8.2058352107778294</v>
      </c>
      <c r="O78" s="371">
        <v>40113</v>
      </c>
      <c r="P78" s="371">
        <v>40352</v>
      </c>
    </row>
    <row r="79" spans="1:17" s="374" customFormat="1" ht="15.75" thickBot="1" x14ac:dyDescent="0.3">
      <c r="D79" s="374" t="s">
        <v>481</v>
      </c>
      <c r="E79" s="375"/>
      <c r="F79" s="375">
        <v>40155.467361111114</v>
      </c>
      <c r="G79" s="374">
        <f>(F79-E77)*1440</f>
        <v>9913.0000000004657</v>
      </c>
      <c r="H79" s="374">
        <f>G79*900</f>
        <v>8921700.0000004191</v>
      </c>
      <c r="I79" s="374">
        <f>H79/1000</f>
        <v>8921.7000000004191</v>
      </c>
      <c r="J79" s="376">
        <v>1.21831</v>
      </c>
      <c r="K79" s="376">
        <v>1.23621</v>
      </c>
      <c r="L79" s="377">
        <f t="shared" si="0"/>
        <v>17.900000000000027</v>
      </c>
      <c r="M79" s="376">
        <f t="shared" si="1"/>
        <v>2.0063440824057283E-3</v>
      </c>
      <c r="N79" s="377">
        <f t="shared" si="2"/>
        <v>2.0063440824057284</v>
      </c>
      <c r="O79" s="378">
        <v>40113</v>
      </c>
      <c r="P79" s="378">
        <v>40352</v>
      </c>
    </row>
    <row r="80" spans="1:17" s="366" customFormat="1" ht="15.75" thickTop="1" x14ac:dyDescent="0.25">
      <c r="A80" s="366">
        <v>21</v>
      </c>
      <c r="B80" s="366" t="s">
        <v>482</v>
      </c>
      <c r="E80" s="368">
        <v>40155.518055555556</v>
      </c>
      <c r="F80" s="368"/>
      <c r="I80" s="366">
        <f>I82</f>
        <v>8962.2000000004191</v>
      </c>
      <c r="J80" s="369">
        <v>0.66078999999999999</v>
      </c>
      <c r="K80" s="369">
        <v>0.72474000000000005</v>
      </c>
      <c r="L80" s="370">
        <f t="shared" si="0"/>
        <v>63.95000000000006</v>
      </c>
      <c r="M80" s="369">
        <f t="shared" si="1"/>
        <v>7.1355247595453206E-3</v>
      </c>
      <c r="N80" s="352">
        <f t="shared" si="2"/>
        <v>7.1355247595453202</v>
      </c>
      <c r="O80" s="371">
        <v>40113</v>
      </c>
      <c r="P80" s="371">
        <v>40352</v>
      </c>
      <c r="Q80" s="366" t="s">
        <v>479</v>
      </c>
    </row>
    <row r="81" spans="1:17" s="366" customFormat="1" x14ac:dyDescent="0.25">
      <c r="C81" s="366" t="s">
        <v>483</v>
      </c>
      <c r="E81" s="368"/>
      <c r="F81" s="368"/>
      <c r="I81" s="372">
        <f>I82</f>
        <v>8962.2000000004191</v>
      </c>
      <c r="J81" s="369">
        <v>0.38608999999999999</v>
      </c>
      <c r="K81" s="369">
        <v>0.42882999999999999</v>
      </c>
      <c r="L81" s="370">
        <f t="shared" si="0"/>
        <v>42.74</v>
      </c>
      <c r="M81" s="369">
        <f t="shared" si="1"/>
        <v>4.7689183459416222E-3</v>
      </c>
      <c r="N81" s="370">
        <f t="shared" si="2"/>
        <v>4.7689183459416222</v>
      </c>
      <c r="O81" s="371">
        <v>40113</v>
      </c>
      <c r="P81" s="371">
        <v>40352</v>
      </c>
    </row>
    <row r="82" spans="1:17" s="374" customFormat="1" ht="15.75" thickBot="1" x14ac:dyDescent="0.3">
      <c r="D82" s="374" t="s">
        <v>484</v>
      </c>
      <c r="E82" s="375"/>
      <c r="F82" s="375">
        <v>40162.433333333334</v>
      </c>
      <c r="G82" s="374">
        <f>(F82-E80)*1440</f>
        <v>9958.0000000004657</v>
      </c>
      <c r="H82" s="374">
        <f>G82*900</f>
        <v>8962200.0000004191</v>
      </c>
      <c r="I82" s="374">
        <f>H82/1000</f>
        <v>8962.2000000004191</v>
      </c>
      <c r="J82" s="376">
        <v>5.7328000000000001</v>
      </c>
      <c r="K82" s="376">
        <v>5.7505300000000004</v>
      </c>
      <c r="L82" s="377">
        <f t="shared" si="0"/>
        <v>17.730000000000246</v>
      </c>
      <c r="M82" s="376">
        <f t="shared" si="1"/>
        <v>1.9783088973688843E-3</v>
      </c>
      <c r="N82" s="377">
        <f t="shared" si="2"/>
        <v>1.9783088973688843</v>
      </c>
      <c r="O82" s="378">
        <v>40113</v>
      </c>
      <c r="P82" s="378">
        <v>40352</v>
      </c>
    </row>
    <row r="83" spans="1:17" s="366" customFormat="1" ht="15.75" thickTop="1" x14ac:dyDescent="0.25">
      <c r="A83" s="366">
        <v>22</v>
      </c>
      <c r="B83" s="366" t="s">
        <v>485</v>
      </c>
      <c r="E83" s="368">
        <v>40162.450694444444</v>
      </c>
      <c r="F83" s="368"/>
      <c r="I83" s="366">
        <f>I85</f>
        <v>9176.4000000008382</v>
      </c>
      <c r="J83" s="369">
        <v>0.67147000000000001</v>
      </c>
      <c r="K83" s="369">
        <v>0.72811000000000003</v>
      </c>
      <c r="L83" s="370">
        <f t="shared" si="0"/>
        <v>56.640000000000022</v>
      </c>
      <c r="M83" s="369">
        <f t="shared" si="1"/>
        <v>6.1723551719622995E-3</v>
      </c>
      <c r="N83" s="352">
        <f t="shared" si="2"/>
        <v>6.1723551719622991</v>
      </c>
      <c r="O83" s="371">
        <v>40112</v>
      </c>
      <c r="P83" s="371">
        <v>40352</v>
      </c>
      <c r="Q83" s="366" t="s">
        <v>479</v>
      </c>
    </row>
    <row r="84" spans="1:17" s="366" customFormat="1" x14ac:dyDescent="0.25">
      <c r="C84" s="366" t="s">
        <v>486</v>
      </c>
      <c r="E84" s="368"/>
      <c r="F84" s="368"/>
      <c r="I84" s="372">
        <f>I85</f>
        <v>9176.4000000008382</v>
      </c>
      <c r="J84" s="369">
        <v>0.37657000000000002</v>
      </c>
      <c r="K84" s="369">
        <v>0.43785000000000002</v>
      </c>
      <c r="L84" s="370">
        <f t="shared" ref="L84:L151" si="3">(K84-J84)*1000</f>
        <v>61.28</v>
      </c>
      <c r="M84" s="369">
        <f t="shared" ref="M84:M151" si="4">L84/I84</f>
        <v>6.6780000871795482E-3</v>
      </c>
      <c r="N84" s="370">
        <f t="shared" ref="N84:N151" si="5">M84*1000</f>
        <v>6.678000087179548</v>
      </c>
      <c r="O84" s="371">
        <v>40112</v>
      </c>
      <c r="P84" s="371">
        <v>40352</v>
      </c>
    </row>
    <row r="85" spans="1:17" s="374" customFormat="1" ht="15.75" thickBot="1" x14ac:dyDescent="0.3">
      <c r="D85" s="374" t="s">
        <v>487</v>
      </c>
      <c r="E85" s="375"/>
      <c r="F85" s="375">
        <v>40169.53125</v>
      </c>
      <c r="G85" s="374">
        <f>(F85-E83)*1440</f>
        <v>10196.000000000931</v>
      </c>
      <c r="H85" s="374">
        <f>G85*900</f>
        <v>9176400.0000008382</v>
      </c>
      <c r="I85" s="374">
        <f>H85/1000</f>
        <v>9176.4000000008382</v>
      </c>
      <c r="J85" s="376">
        <v>1.2075199999999999</v>
      </c>
      <c r="K85" s="376">
        <v>1.23217</v>
      </c>
      <c r="L85" s="377">
        <f t="shared" si="3"/>
        <v>24.650000000000063</v>
      </c>
      <c r="M85" s="376">
        <f t="shared" si="4"/>
        <v>2.6862386120916491E-3</v>
      </c>
      <c r="N85" s="377">
        <f t="shared" si="5"/>
        <v>2.6862386120916493</v>
      </c>
      <c r="O85" s="378">
        <v>40112</v>
      </c>
      <c r="P85" s="378" t="s">
        <v>488</v>
      </c>
    </row>
    <row r="86" spans="1:17" s="366" customFormat="1" ht="15.75" thickTop="1" x14ac:dyDescent="0.25">
      <c r="A86" s="366">
        <v>23</v>
      </c>
      <c r="B86" s="366" t="s">
        <v>489</v>
      </c>
      <c r="E86" s="368">
        <v>40169.552083333336</v>
      </c>
      <c r="F86" s="368"/>
      <c r="I86" s="366">
        <f>I88</f>
        <v>9072</v>
      </c>
      <c r="J86" s="369">
        <v>0.65661000000000003</v>
      </c>
      <c r="K86" s="369">
        <v>0.70335000000000003</v>
      </c>
      <c r="L86" s="370">
        <f t="shared" si="3"/>
        <v>46.74</v>
      </c>
      <c r="M86" s="369">
        <f t="shared" si="4"/>
        <v>5.1521164021164027E-3</v>
      </c>
      <c r="N86" s="352">
        <f t="shared" si="5"/>
        <v>5.1521164021164028</v>
      </c>
      <c r="O86" s="371">
        <v>40113</v>
      </c>
      <c r="P86" s="371">
        <v>40352</v>
      </c>
      <c r="Q86" s="366" t="s">
        <v>479</v>
      </c>
    </row>
    <row r="87" spans="1:17" s="366" customFormat="1" x14ac:dyDescent="0.25">
      <c r="C87" s="366" t="s">
        <v>490</v>
      </c>
      <c r="E87" s="368"/>
      <c r="F87" s="368"/>
      <c r="I87" s="372">
        <f>I88</f>
        <v>9072</v>
      </c>
      <c r="J87" s="369">
        <v>0.26471</v>
      </c>
      <c r="K87" s="369">
        <v>0.28872999999999999</v>
      </c>
      <c r="L87" s="370">
        <f t="shared" si="3"/>
        <v>24.019999999999985</v>
      </c>
      <c r="M87" s="369">
        <f t="shared" si="4"/>
        <v>2.6477072310405626E-3</v>
      </c>
      <c r="N87" s="370">
        <f t="shared" si="5"/>
        <v>2.6477072310405627</v>
      </c>
      <c r="O87" s="371">
        <v>40113</v>
      </c>
      <c r="P87" s="371">
        <v>40352</v>
      </c>
    </row>
    <row r="88" spans="1:17" s="374" customFormat="1" ht="15.75" thickBot="1" x14ac:dyDescent="0.3">
      <c r="D88" s="374" t="s">
        <v>491</v>
      </c>
      <c r="E88" s="375"/>
      <c r="F88" s="375">
        <v>40176.552083333336</v>
      </c>
      <c r="G88" s="374">
        <f>(F88-E86)*1440</f>
        <v>10080</v>
      </c>
      <c r="H88" s="374">
        <f>G88*900</f>
        <v>9072000</v>
      </c>
      <c r="I88" s="374">
        <f>H88/1000</f>
        <v>9072</v>
      </c>
      <c r="J88" s="376">
        <v>5.7550699999999999</v>
      </c>
      <c r="K88" s="376">
        <v>5.8291599999999999</v>
      </c>
      <c r="L88" s="377">
        <f t="shared" si="3"/>
        <v>74.089999999999989</v>
      </c>
      <c r="M88" s="376">
        <f t="shared" si="4"/>
        <v>8.1668871252204567E-3</v>
      </c>
      <c r="N88" s="377">
        <f t="shared" si="5"/>
        <v>8.1668871252204571</v>
      </c>
      <c r="O88" s="378">
        <v>40113</v>
      </c>
      <c r="P88" s="378">
        <v>40352</v>
      </c>
      <c r="Q88" s="374" t="s">
        <v>492</v>
      </c>
    </row>
    <row r="89" spans="1:17" s="366" customFormat="1" ht="15.75" thickTop="1" x14ac:dyDescent="0.25">
      <c r="A89" s="366">
        <v>24</v>
      </c>
      <c r="B89" s="366" t="s">
        <v>493</v>
      </c>
      <c r="E89" s="368">
        <v>40176.574999999997</v>
      </c>
      <c r="F89" s="368"/>
      <c r="I89" s="366">
        <f>I91</f>
        <v>8995.5000000052369</v>
      </c>
      <c r="J89" s="369">
        <v>0.67576999999999998</v>
      </c>
      <c r="K89" s="369">
        <v>0.72724</v>
      </c>
      <c r="L89" s="370">
        <f t="shared" si="3"/>
        <v>51.470000000000013</v>
      </c>
      <c r="M89" s="369">
        <f t="shared" si="4"/>
        <v>5.7217497637674451E-3</v>
      </c>
      <c r="N89" s="352">
        <f t="shared" si="5"/>
        <v>5.7217497637674448</v>
      </c>
      <c r="O89" s="371">
        <v>40113</v>
      </c>
      <c r="P89" s="371">
        <v>40353</v>
      </c>
      <c r="Q89" s="366" t="s">
        <v>479</v>
      </c>
    </row>
    <row r="90" spans="1:17" s="366" customFormat="1" x14ac:dyDescent="0.25">
      <c r="C90" s="366" t="s">
        <v>494</v>
      </c>
      <c r="E90" s="368"/>
      <c r="F90" s="368"/>
      <c r="I90" s="372">
        <f>I91</f>
        <v>8995.5000000052369</v>
      </c>
      <c r="J90" s="369">
        <v>0.34841</v>
      </c>
      <c r="K90" s="369">
        <v>0.40440999999999999</v>
      </c>
      <c r="L90" s="370">
        <f t="shared" si="3"/>
        <v>55.999999999999993</v>
      </c>
      <c r="M90" s="369">
        <f t="shared" si="4"/>
        <v>6.2253348896634305E-3</v>
      </c>
      <c r="N90" s="370">
        <f t="shared" si="5"/>
        <v>6.2253348896634302</v>
      </c>
      <c r="O90" s="371">
        <v>40113</v>
      </c>
      <c r="P90" s="371">
        <v>40353</v>
      </c>
    </row>
    <row r="91" spans="1:17" s="374" customFormat="1" ht="15.75" thickBot="1" x14ac:dyDescent="0.3">
      <c r="D91" s="374" t="s">
        <v>495</v>
      </c>
      <c r="E91" s="375"/>
      <c r="F91" s="375">
        <v>40183.515972222223</v>
      </c>
      <c r="G91" s="374">
        <f>(F91-E89)*1440</f>
        <v>9995.0000000058208</v>
      </c>
      <c r="H91" s="374">
        <f>G91*900</f>
        <v>8995500.0000052378</v>
      </c>
      <c r="I91" s="374">
        <f>H91/1000</f>
        <v>8995.5000000052369</v>
      </c>
      <c r="J91" s="376">
        <v>5.7750000000000004</v>
      </c>
      <c r="K91" s="376">
        <v>5.7942600000000004</v>
      </c>
      <c r="L91" s="377">
        <f t="shared" si="3"/>
        <v>19.260000000000055</v>
      </c>
      <c r="M91" s="376">
        <f t="shared" si="4"/>
        <v>2.1410705352663934E-3</v>
      </c>
      <c r="N91" s="377">
        <f t="shared" si="5"/>
        <v>2.1410705352663935</v>
      </c>
      <c r="O91" s="378">
        <v>40113</v>
      </c>
      <c r="P91" s="378">
        <v>40353</v>
      </c>
    </row>
    <row r="92" spans="1:17" s="366" customFormat="1" ht="15.75" thickTop="1" x14ac:dyDescent="0.25">
      <c r="A92" s="366">
        <v>25</v>
      </c>
      <c r="B92" s="366" t="s">
        <v>496</v>
      </c>
      <c r="E92" s="368">
        <v>40183.518055555556</v>
      </c>
      <c r="F92" s="368"/>
      <c r="I92" s="366">
        <f>I94</f>
        <v>8868.5999999970663</v>
      </c>
      <c r="J92" s="369">
        <v>0.65763000000000005</v>
      </c>
      <c r="K92" s="369">
        <v>0.70079999999999998</v>
      </c>
      <c r="L92" s="370">
        <f t="shared" si="3"/>
        <v>43.169999999999931</v>
      </c>
      <c r="M92" s="369">
        <f t="shared" si="4"/>
        <v>4.8677356065234883E-3</v>
      </c>
      <c r="N92" s="352">
        <f t="shared" si="5"/>
        <v>4.867735606523488</v>
      </c>
      <c r="O92" s="371">
        <v>40112</v>
      </c>
      <c r="P92" s="371">
        <v>40353</v>
      </c>
      <c r="Q92" s="366" t="s">
        <v>479</v>
      </c>
    </row>
    <row r="93" spans="1:17" s="366" customFormat="1" x14ac:dyDescent="0.25">
      <c r="C93" s="366" t="s">
        <v>497</v>
      </c>
      <c r="E93" s="368"/>
      <c r="F93" s="368"/>
      <c r="I93" s="372">
        <f>I94</f>
        <v>8868.5999999970663</v>
      </c>
      <c r="J93" s="369">
        <v>0.33273999999999998</v>
      </c>
      <c r="K93" s="369">
        <v>0.38467000000000001</v>
      </c>
      <c r="L93" s="370">
        <f t="shared" si="3"/>
        <v>51.930000000000035</v>
      </c>
      <c r="M93" s="369">
        <f t="shared" si="4"/>
        <v>5.8554901562836541E-3</v>
      </c>
      <c r="N93" s="370">
        <f t="shared" si="5"/>
        <v>5.8554901562836541</v>
      </c>
      <c r="O93" s="371">
        <v>40112</v>
      </c>
      <c r="P93" s="371">
        <v>40353</v>
      </c>
    </row>
    <row r="94" spans="1:17" s="374" customFormat="1" ht="15.75" thickBot="1" x14ac:dyDescent="0.3">
      <c r="D94" s="374" t="s">
        <v>498</v>
      </c>
      <c r="E94" s="375"/>
      <c r="F94" s="375">
        <v>40190.361111111109</v>
      </c>
      <c r="G94" s="374">
        <f>(F94-E92)*1440</f>
        <v>9853.9999999967404</v>
      </c>
      <c r="H94" s="374">
        <f>G94*900</f>
        <v>8868599.9999970663</v>
      </c>
      <c r="I94" s="374">
        <f>H94/1000</f>
        <v>8868.5999999970663</v>
      </c>
      <c r="J94" s="376">
        <v>5.7251000000000003</v>
      </c>
      <c r="K94" s="376">
        <v>5.75868</v>
      </c>
      <c r="L94" s="377">
        <f t="shared" si="3"/>
        <v>33.579999999999721</v>
      </c>
      <c r="M94" s="376">
        <f t="shared" si="4"/>
        <v>3.7863924407472238E-3</v>
      </c>
      <c r="N94" s="377">
        <f t="shared" si="5"/>
        <v>3.7863924407472238</v>
      </c>
      <c r="O94" s="378">
        <v>40112</v>
      </c>
      <c r="P94" s="378">
        <v>40353</v>
      </c>
    </row>
    <row r="95" spans="1:17" s="366" customFormat="1" ht="15.75" thickTop="1" x14ac:dyDescent="0.25">
      <c r="A95" s="366">
        <v>26</v>
      </c>
      <c r="B95" s="366" t="s">
        <v>499</v>
      </c>
      <c r="E95" s="368">
        <v>40190.432638888888</v>
      </c>
      <c r="F95" s="368"/>
      <c r="I95" s="366">
        <f>I97</f>
        <v>8979.2999999995809</v>
      </c>
      <c r="J95" s="369">
        <v>0.66500999999999999</v>
      </c>
      <c r="K95" s="369">
        <v>0.78825000000000001</v>
      </c>
      <c r="L95" s="370">
        <f t="shared" si="3"/>
        <v>123.24000000000001</v>
      </c>
      <c r="M95" s="369">
        <f t="shared" si="4"/>
        <v>1.3724900604724841E-2</v>
      </c>
      <c r="N95" s="352">
        <f t="shared" si="5"/>
        <v>13.724900604724841</v>
      </c>
      <c r="O95" s="371">
        <v>40112</v>
      </c>
      <c r="P95" s="371">
        <v>40353</v>
      </c>
      <c r="Q95" s="366" t="s">
        <v>479</v>
      </c>
    </row>
    <row r="96" spans="1:17" s="366" customFormat="1" x14ac:dyDescent="0.25">
      <c r="C96" s="366" t="s">
        <v>500</v>
      </c>
      <c r="E96" s="368"/>
      <c r="F96" s="368"/>
      <c r="I96" s="372">
        <f>I97</f>
        <v>8979.2999999995809</v>
      </c>
      <c r="J96" s="369">
        <v>0.37086000000000002</v>
      </c>
      <c r="K96" s="369">
        <v>0.42096</v>
      </c>
      <c r="L96" s="370">
        <f t="shared" si="3"/>
        <v>50.09999999999998</v>
      </c>
      <c r="M96" s="369">
        <f t="shared" si="4"/>
        <v>5.5794995155526951E-3</v>
      </c>
      <c r="N96" s="370">
        <f t="shared" si="5"/>
        <v>5.579499515552695</v>
      </c>
      <c r="O96" s="371">
        <v>40112</v>
      </c>
      <c r="P96" s="371">
        <v>40353</v>
      </c>
    </row>
    <row r="97" spans="1:17" s="374" customFormat="1" ht="15.75" thickBot="1" x14ac:dyDescent="0.3">
      <c r="D97" s="374" t="s">
        <v>501</v>
      </c>
      <c r="E97" s="375"/>
      <c r="F97" s="375">
        <v>40197.361111111109</v>
      </c>
      <c r="G97" s="374">
        <f>(F97-E95)*1440</f>
        <v>9976.9999999995343</v>
      </c>
      <c r="H97" s="374">
        <f>G97*900</f>
        <v>8979299.9999995809</v>
      </c>
      <c r="I97" s="374">
        <f>H97/1000</f>
        <v>8979.2999999995809</v>
      </c>
      <c r="J97" s="376">
        <v>5.7991999999999999</v>
      </c>
      <c r="K97" s="376">
        <v>5.8353400000000004</v>
      </c>
      <c r="L97" s="377">
        <f t="shared" si="3"/>
        <v>36.140000000000505</v>
      </c>
      <c r="M97" s="376">
        <f t="shared" si="4"/>
        <v>4.0248126245923613E-3</v>
      </c>
      <c r="N97" s="377">
        <f t="shared" si="5"/>
        <v>4.0248126245923617</v>
      </c>
      <c r="O97" s="378">
        <v>40112</v>
      </c>
      <c r="P97" s="378">
        <v>40353</v>
      </c>
    </row>
    <row r="98" spans="1:17" s="275" customFormat="1" ht="15.75" thickTop="1" x14ac:dyDescent="0.25">
      <c r="E98" s="276"/>
      <c r="F98" s="276"/>
      <c r="J98" s="312"/>
      <c r="K98" s="312"/>
      <c r="L98" s="279"/>
      <c r="M98" s="242" t="s">
        <v>302</v>
      </c>
      <c r="N98" s="280">
        <f>AVERAGE(N80,N83,N86,N89,N92,N95)</f>
        <v>7.1290637181066332</v>
      </c>
      <c r="O98" s="281"/>
      <c r="P98" s="281"/>
    </row>
    <row r="99" spans="1:17" s="275" customFormat="1" x14ac:dyDescent="0.25">
      <c r="E99" s="276"/>
      <c r="F99" s="276"/>
      <c r="J99" s="312"/>
      <c r="K99" s="312"/>
      <c r="L99" s="279"/>
      <c r="M99" s="242" t="s">
        <v>303</v>
      </c>
      <c r="N99" s="280">
        <f>STDEV(N80,N83,N86,N89,N92,N95)/SQRT(6)</f>
        <v>1.3592014237130847</v>
      </c>
      <c r="O99" s="281"/>
      <c r="P99" s="281"/>
    </row>
    <row r="100" spans="1:17" s="366" customFormat="1" x14ac:dyDescent="0.25">
      <c r="A100" s="366">
        <v>27</v>
      </c>
      <c r="B100" s="366" t="s">
        <v>502</v>
      </c>
      <c r="E100" s="368">
        <v>40197.490277777775</v>
      </c>
      <c r="F100" s="368"/>
      <c r="I100" s="366">
        <f>I102</f>
        <v>9023.4000000018841</v>
      </c>
      <c r="J100" s="369">
        <v>0.64973999999999998</v>
      </c>
      <c r="K100" s="369">
        <v>0.72582999999999998</v>
      </c>
      <c r="L100" s="370">
        <f t="shared" si="3"/>
        <v>76.089999999999989</v>
      </c>
      <c r="M100" s="369">
        <f t="shared" si="4"/>
        <v>8.4325198927216009E-3</v>
      </c>
      <c r="N100" s="370">
        <f t="shared" si="5"/>
        <v>8.4325198927216007</v>
      </c>
      <c r="O100" s="371">
        <v>40113</v>
      </c>
      <c r="P100" s="371">
        <v>40353</v>
      </c>
      <c r="Q100" s="366" t="s">
        <v>479</v>
      </c>
    </row>
    <row r="101" spans="1:17" s="366" customFormat="1" x14ac:dyDescent="0.25">
      <c r="C101" s="366" t="s">
        <v>503</v>
      </c>
      <c r="E101" s="368"/>
      <c r="F101" s="368"/>
      <c r="I101" s="372">
        <f>I102</f>
        <v>9023.4000000018841</v>
      </c>
      <c r="J101" s="369">
        <v>0.36351</v>
      </c>
      <c r="K101" s="369">
        <v>0.41165000000000002</v>
      </c>
      <c r="L101" s="370">
        <f t="shared" si="3"/>
        <v>48.140000000000015</v>
      </c>
      <c r="M101" s="369">
        <f t="shared" si="4"/>
        <v>5.3350178424972803E-3</v>
      </c>
      <c r="N101" s="370">
        <f t="shared" si="5"/>
        <v>5.3350178424972805</v>
      </c>
      <c r="O101" s="371">
        <v>40113</v>
      </c>
      <c r="P101" s="371">
        <v>40353</v>
      </c>
    </row>
    <row r="102" spans="1:17" s="374" customFormat="1" ht="15.75" thickBot="1" x14ac:dyDescent="0.3">
      <c r="D102" s="374" t="s">
        <v>504</v>
      </c>
      <c r="E102" s="375"/>
      <c r="F102" s="375">
        <v>40204.452777777777</v>
      </c>
      <c r="G102" s="374">
        <f>(F102-E100)*1440</f>
        <v>10026.000000002095</v>
      </c>
      <c r="H102" s="374">
        <f>G102*900</f>
        <v>9023400.000001885</v>
      </c>
      <c r="I102" s="374">
        <f>H102/1000</f>
        <v>9023.4000000018841</v>
      </c>
      <c r="J102" s="376">
        <v>5.7483700000000004</v>
      </c>
      <c r="K102" s="376">
        <v>5.7787600000000001</v>
      </c>
      <c r="L102" s="377">
        <f t="shared" si="3"/>
        <v>30.389999999999695</v>
      </c>
      <c r="M102" s="376">
        <f t="shared" si="4"/>
        <v>3.367910100404875E-3</v>
      </c>
      <c r="N102" s="377">
        <f t="shared" si="5"/>
        <v>3.3679101004048748</v>
      </c>
      <c r="O102" s="378">
        <v>40113</v>
      </c>
      <c r="P102" s="378">
        <v>40353</v>
      </c>
    </row>
    <row r="103" spans="1:17" s="258" customFormat="1" ht="15.75" thickTop="1" x14ac:dyDescent="0.25">
      <c r="A103" s="258">
        <v>28</v>
      </c>
      <c r="B103" s="258" t="s">
        <v>505</v>
      </c>
      <c r="E103" s="266">
        <v>40204.533333333333</v>
      </c>
      <c r="F103" s="266"/>
      <c r="I103" s="258">
        <f>I105</f>
        <v>8865.000000004191</v>
      </c>
      <c r="J103" s="263">
        <v>0.70989000000000002</v>
      </c>
      <c r="K103" s="263">
        <v>0.82769999999999999</v>
      </c>
      <c r="L103" s="262">
        <f t="shared" si="3"/>
        <v>117.80999999999997</v>
      </c>
      <c r="M103" s="263">
        <f t="shared" si="4"/>
        <v>1.3289340101516557E-2</v>
      </c>
      <c r="N103" s="352">
        <f t="shared" si="5"/>
        <v>13.289340101516558</v>
      </c>
      <c r="O103" s="267">
        <v>40112</v>
      </c>
      <c r="P103" s="267">
        <v>40353</v>
      </c>
      <c r="Q103" s="258" t="s">
        <v>287</v>
      </c>
    </row>
    <row r="104" spans="1:17" s="258" customFormat="1" x14ac:dyDescent="0.25">
      <c r="C104" s="258" t="s">
        <v>506</v>
      </c>
      <c r="E104" s="266"/>
      <c r="F104" s="266"/>
      <c r="I104" s="353">
        <f>I105</f>
        <v>8865.000000004191</v>
      </c>
      <c r="J104" s="263">
        <v>0.36906</v>
      </c>
      <c r="K104" s="263">
        <v>0.44641999999999998</v>
      </c>
      <c r="L104" s="262">
        <f t="shared" si="3"/>
        <v>77.359999999999985</v>
      </c>
      <c r="M104" s="263">
        <f t="shared" si="4"/>
        <v>8.7264523406614114E-3</v>
      </c>
      <c r="N104" s="262">
        <f t="shared" si="5"/>
        <v>8.7264523406614121</v>
      </c>
      <c r="O104" s="267">
        <v>40112</v>
      </c>
      <c r="P104" s="267">
        <v>40353</v>
      </c>
    </row>
    <row r="105" spans="1:17" s="268" customFormat="1" ht="15.75" thickBot="1" x14ac:dyDescent="0.3">
      <c r="D105" s="268" t="s">
        <v>507</v>
      </c>
      <c r="E105" s="269"/>
      <c r="F105" s="269">
        <v>40211.373611111114</v>
      </c>
      <c r="G105" s="268">
        <f>(F105-E103)*1440</f>
        <v>9850.0000000046566</v>
      </c>
      <c r="H105" s="268">
        <f>G105*900</f>
        <v>8865000.000004191</v>
      </c>
      <c r="I105" s="268">
        <f>H105/1000</f>
        <v>8865.000000004191</v>
      </c>
      <c r="J105" s="273">
        <v>5.7278099999999998</v>
      </c>
      <c r="K105" s="273">
        <v>5.7593800000000002</v>
      </c>
      <c r="L105" s="272">
        <f t="shared" si="3"/>
        <v>31.57000000000032</v>
      </c>
      <c r="M105" s="273">
        <f t="shared" si="4"/>
        <v>3.5611957134783299E-3</v>
      </c>
      <c r="N105" s="272">
        <f t="shared" si="5"/>
        <v>3.5611957134783299</v>
      </c>
      <c r="O105" s="274">
        <v>40112</v>
      </c>
      <c r="P105" s="274">
        <v>40353</v>
      </c>
    </row>
    <row r="106" spans="1:17" s="258" customFormat="1" ht="15.75" thickTop="1" x14ac:dyDescent="0.25">
      <c r="A106" s="258">
        <v>29</v>
      </c>
      <c r="B106" s="258" t="s">
        <v>508</v>
      </c>
      <c r="E106" s="266">
        <v>40211.418749999997</v>
      </c>
      <c r="F106" s="266"/>
      <c r="I106" s="258">
        <f>I108</f>
        <v>9091.8000000079628</v>
      </c>
      <c r="J106" s="263">
        <v>0.63617999999999997</v>
      </c>
      <c r="K106" s="263">
        <v>0.73394000000000004</v>
      </c>
      <c r="L106" s="262">
        <f t="shared" si="3"/>
        <v>97.760000000000076</v>
      </c>
      <c r="M106" s="263">
        <f t="shared" si="4"/>
        <v>1.0752546250458045E-2</v>
      </c>
      <c r="N106" s="352">
        <f t="shared" si="5"/>
        <v>10.752546250458044</v>
      </c>
      <c r="O106" s="267">
        <v>40112</v>
      </c>
      <c r="P106" s="267">
        <v>40357</v>
      </c>
      <c r="Q106" s="258" t="s">
        <v>287</v>
      </c>
    </row>
    <row r="107" spans="1:17" s="258" customFormat="1" x14ac:dyDescent="0.25">
      <c r="C107" s="258" t="s">
        <v>509</v>
      </c>
      <c r="E107" s="266"/>
      <c r="F107" s="266"/>
      <c r="I107" s="353">
        <f>I108</f>
        <v>9091.8000000079628</v>
      </c>
      <c r="J107" s="263">
        <v>0.28208</v>
      </c>
      <c r="K107" s="263">
        <v>0.37439</v>
      </c>
      <c r="L107" s="262">
        <f t="shared" si="3"/>
        <v>92.31</v>
      </c>
      <c r="M107" s="263">
        <f t="shared" si="4"/>
        <v>1.0153104995701528E-2</v>
      </c>
      <c r="N107" s="262">
        <f t="shared" si="5"/>
        <v>10.153104995701527</v>
      </c>
      <c r="O107" s="267">
        <v>40112</v>
      </c>
      <c r="P107" s="267">
        <v>40357</v>
      </c>
    </row>
    <row r="108" spans="1:17" s="268" customFormat="1" ht="15.75" thickBot="1" x14ac:dyDescent="0.3">
      <c r="D108" s="268" t="s">
        <v>510</v>
      </c>
      <c r="E108" s="269"/>
      <c r="F108" s="269">
        <v>40218.434027777781</v>
      </c>
      <c r="G108" s="268">
        <f>(F108-E106)*1440</f>
        <v>10102.000000008848</v>
      </c>
      <c r="H108" s="268">
        <f>G108*900</f>
        <v>9091800.0000079628</v>
      </c>
      <c r="I108" s="268">
        <f>H108/1000</f>
        <v>9091.8000000079628</v>
      </c>
      <c r="J108" s="273">
        <v>5.7475199999999997</v>
      </c>
      <c r="K108" s="273">
        <v>5.7901699999999998</v>
      </c>
      <c r="L108" s="272">
        <f t="shared" si="3"/>
        <v>42.650000000000077</v>
      </c>
      <c r="M108" s="273">
        <f t="shared" si="4"/>
        <v>4.6910402780486506E-3</v>
      </c>
      <c r="N108" s="272">
        <f t="shared" si="5"/>
        <v>4.6910402780486509</v>
      </c>
      <c r="O108" s="274">
        <v>40112</v>
      </c>
      <c r="P108" s="274">
        <v>40357</v>
      </c>
    </row>
    <row r="109" spans="1:17" s="258" customFormat="1" ht="15.75" thickTop="1" x14ac:dyDescent="0.25">
      <c r="A109" s="258">
        <v>30</v>
      </c>
      <c r="B109" s="258" t="s">
        <v>511</v>
      </c>
      <c r="E109" s="266">
        <v>40218.46597222222</v>
      </c>
      <c r="F109" s="266"/>
      <c r="I109" s="258">
        <f>I111</f>
        <v>9052.2000000014687</v>
      </c>
      <c r="J109" s="263">
        <v>0.70138999999999996</v>
      </c>
      <c r="K109" s="263">
        <v>0.76097999999999999</v>
      </c>
      <c r="L109" s="262">
        <f t="shared" si="3"/>
        <v>59.590000000000032</v>
      </c>
      <c r="M109" s="263">
        <f t="shared" si="4"/>
        <v>6.5829301164347194E-3</v>
      </c>
      <c r="N109" s="352">
        <f t="shared" si="5"/>
        <v>6.5829301164347189</v>
      </c>
      <c r="O109" s="267">
        <v>40210</v>
      </c>
      <c r="P109" s="267">
        <v>40357</v>
      </c>
      <c r="Q109" s="258" t="s">
        <v>287</v>
      </c>
    </row>
    <row r="110" spans="1:17" s="258" customFormat="1" x14ac:dyDescent="0.25">
      <c r="C110" s="258" t="s">
        <v>512</v>
      </c>
      <c r="E110" s="266"/>
      <c r="F110" s="266"/>
      <c r="I110" s="353">
        <f>I111</f>
        <v>9052.2000000014687</v>
      </c>
      <c r="J110" s="263">
        <v>0.33595999999999998</v>
      </c>
      <c r="K110" s="263">
        <v>0.41125</v>
      </c>
      <c r="L110" s="262">
        <f t="shared" si="3"/>
        <v>75.29000000000002</v>
      </c>
      <c r="M110" s="263">
        <f t="shared" si="4"/>
        <v>8.3173151278128857E-3</v>
      </c>
      <c r="N110" s="262">
        <f t="shared" si="5"/>
        <v>8.3173151278128863</v>
      </c>
      <c r="O110" s="267">
        <v>40210</v>
      </c>
      <c r="P110" s="267">
        <v>40357</v>
      </c>
    </row>
    <row r="111" spans="1:17" s="268" customFormat="1" ht="15.75" thickBot="1" x14ac:dyDescent="0.3">
      <c r="D111" s="268" t="s">
        <v>513</v>
      </c>
      <c r="E111" s="269"/>
      <c r="F111" s="269">
        <v>40225.450694444444</v>
      </c>
      <c r="G111" s="268">
        <f>(F111-E109)*1440</f>
        <v>10058.00000000163</v>
      </c>
      <c r="H111" s="268">
        <f>G111*900</f>
        <v>9052200.0000014678</v>
      </c>
      <c r="I111" s="268">
        <f>H111/1000</f>
        <v>9052.2000000014687</v>
      </c>
      <c r="J111" s="273">
        <v>5.8173000000000004</v>
      </c>
      <c r="K111" s="273">
        <v>5.8482799999999999</v>
      </c>
      <c r="L111" s="272">
        <f t="shared" si="3"/>
        <v>30.979999999999563</v>
      </c>
      <c r="M111" s="273">
        <f t="shared" si="4"/>
        <v>3.4223724619423497E-3</v>
      </c>
      <c r="N111" s="272">
        <f t="shared" si="5"/>
        <v>3.4223724619423499</v>
      </c>
      <c r="O111" s="274">
        <v>40210</v>
      </c>
      <c r="P111" s="274">
        <v>40357</v>
      </c>
    </row>
    <row r="112" spans="1:17" s="258" customFormat="1" ht="15.75" thickTop="1" x14ac:dyDescent="0.25">
      <c r="A112" s="258">
        <v>31</v>
      </c>
      <c r="B112" s="353" t="s">
        <v>514</v>
      </c>
      <c r="E112" s="266">
        <v>40225.488194444442</v>
      </c>
      <c r="F112" s="266"/>
      <c r="I112" s="258">
        <f>I114</f>
        <v>8990.1000000064978</v>
      </c>
      <c r="J112" s="263">
        <v>0.64786999999999995</v>
      </c>
      <c r="K112" s="263">
        <v>0.72499000000000002</v>
      </c>
      <c r="L112" s="262">
        <f t="shared" si="3"/>
        <v>77.120000000000076</v>
      </c>
      <c r="M112" s="263">
        <f t="shared" si="4"/>
        <v>8.5783250464337817E-3</v>
      </c>
      <c r="N112" s="352">
        <f t="shared" si="5"/>
        <v>8.5783250464337808</v>
      </c>
      <c r="O112" s="267">
        <v>40210</v>
      </c>
      <c r="P112" s="267">
        <v>40367</v>
      </c>
      <c r="Q112" s="258" t="s">
        <v>287</v>
      </c>
    </row>
    <row r="113" spans="1:17" s="258" customFormat="1" x14ac:dyDescent="0.25">
      <c r="C113" s="258" t="s">
        <v>515</v>
      </c>
      <c r="E113" s="266"/>
      <c r="F113" s="266"/>
      <c r="I113" s="353">
        <f>I114</f>
        <v>8990.1000000064978</v>
      </c>
      <c r="J113" s="263">
        <v>0.34131</v>
      </c>
      <c r="K113" s="263">
        <v>0.39633000000000002</v>
      </c>
      <c r="L113" s="262">
        <f t="shared" si="3"/>
        <v>55.02000000000001</v>
      </c>
      <c r="M113" s="263">
        <f t="shared" si="4"/>
        <v>6.1200654052747184E-3</v>
      </c>
      <c r="N113" s="262">
        <f t="shared" si="5"/>
        <v>6.1200654052747181</v>
      </c>
      <c r="O113" s="267">
        <v>40210</v>
      </c>
      <c r="P113" s="267">
        <v>40367</v>
      </c>
    </row>
    <row r="114" spans="1:17" s="268" customFormat="1" ht="15.75" thickBot="1" x14ac:dyDescent="0.3">
      <c r="D114" s="268" t="s">
        <v>516</v>
      </c>
      <c r="E114" s="269"/>
      <c r="F114" s="269">
        <v>40232.425000000003</v>
      </c>
      <c r="G114" s="268">
        <f>(F114-E112)*1440</f>
        <v>9989.0000000072177</v>
      </c>
      <c r="H114" s="268">
        <f>G114*900</f>
        <v>8990100.0000064969</v>
      </c>
      <c r="I114" s="268">
        <f>H114/1000</f>
        <v>8990.1000000064978</v>
      </c>
      <c r="J114" s="273">
        <v>5.7564900000000003</v>
      </c>
      <c r="K114" s="273">
        <v>5.80959</v>
      </c>
      <c r="L114" s="272">
        <f t="shared" si="3"/>
        <v>53.099999999999703</v>
      </c>
      <c r="M114" s="273">
        <f t="shared" si="4"/>
        <v>5.9064971468572453E-3</v>
      </c>
      <c r="N114" s="272">
        <f t="shared" si="5"/>
        <v>5.9064971468572454</v>
      </c>
      <c r="O114" s="274">
        <v>40210</v>
      </c>
      <c r="P114" s="274">
        <v>40367</v>
      </c>
    </row>
    <row r="115" spans="1:17" s="258" customFormat="1" ht="15.75" thickTop="1" x14ac:dyDescent="0.25">
      <c r="A115" s="258">
        <v>32</v>
      </c>
      <c r="B115" s="258" t="s">
        <v>517</v>
      </c>
      <c r="E115" s="266">
        <v>40232.463888888888</v>
      </c>
      <c r="F115" s="266"/>
      <c r="I115" s="258">
        <f>I117</f>
        <v>8995.5000000052369</v>
      </c>
      <c r="J115" s="263">
        <v>0.69311</v>
      </c>
      <c r="K115" s="263">
        <v>0.72931999999999997</v>
      </c>
      <c r="L115" s="262">
        <f t="shared" si="3"/>
        <v>36.209999999999965</v>
      </c>
      <c r="M115" s="263">
        <f t="shared" si="4"/>
        <v>4.0253460063341545E-3</v>
      </c>
      <c r="N115" s="352">
        <f t="shared" si="5"/>
        <v>4.0253460063341544</v>
      </c>
      <c r="O115" s="267">
        <v>40210</v>
      </c>
      <c r="P115" s="267">
        <v>40367</v>
      </c>
      <c r="Q115" s="258" t="s">
        <v>287</v>
      </c>
    </row>
    <row r="116" spans="1:17" s="258" customFormat="1" x14ac:dyDescent="0.25">
      <c r="C116" s="258" t="s">
        <v>518</v>
      </c>
      <c r="E116" s="266"/>
      <c r="F116" s="266"/>
      <c r="I116" s="353">
        <f>I117</f>
        <v>8995.5000000052369</v>
      </c>
      <c r="J116" s="263">
        <v>0.34133000000000002</v>
      </c>
      <c r="K116" s="263">
        <v>0.38240000000000002</v>
      </c>
      <c r="L116" s="262">
        <f t="shared" si="3"/>
        <v>41.069999999999993</v>
      </c>
      <c r="M116" s="263">
        <f t="shared" si="4"/>
        <v>4.5656161414013765E-3</v>
      </c>
      <c r="N116" s="262">
        <f t="shared" si="5"/>
        <v>4.5656161414013763</v>
      </c>
      <c r="O116" s="267">
        <v>40210</v>
      </c>
      <c r="P116" s="267">
        <v>40367</v>
      </c>
    </row>
    <row r="117" spans="1:17" s="268" customFormat="1" ht="15.75" thickBot="1" x14ac:dyDescent="0.3">
      <c r="D117" s="268" t="s">
        <v>519</v>
      </c>
      <c r="E117" s="269"/>
      <c r="F117" s="269">
        <v>40239.404861111114</v>
      </c>
      <c r="G117" s="268">
        <f>(F117-E115)*1440</f>
        <v>9995.0000000058208</v>
      </c>
      <c r="H117" s="268">
        <f>G117*900</f>
        <v>8995500.0000052378</v>
      </c>
      <c r="I117" s="268">
        <f>H117/1000</f>
        <v>8995.5000000052369</v>
      </c>
      <c r="J117" s="273">
        <v>5.7682599999999997</v>
      </c>
      <c r="K117" s="273">
        <v>5.7974500000000004</v>
      </c>
      <c r="L117" s="272">
        <f t="shared" si="3"/>
        <v>29.190000000000715</v>
      </c>
      <c r="M117" s="273">
        <f t="shared" si="4"/>
        <v>3.2449558112371433E-3</v>
      </c>
      <c r="N117" s="272">
        <f t="shared" si="5"/>
        <v>3.2449558112371433</v>
      </c>
      <c r="O117" s="274">
        <v>40210</v>
      </c>
      <c r="P117" s="274">
        <v>40367</v>
      </c>
    </row>
    <row r="118" spans="1:17" s="275" customFormat="1" ht="15.75" thickTop="1" x14ac:dyDescent="0.25">
      <c r="E118" s="276"/>
      <c r="F118" s="276"/>
      <c r="J118" s="312"/>
      <c r="K118" s="312"/>
      <c r="L118" s="279"/>
      <c r="M118" s="242" t="s">
        <v>302</v>
      </c>
      <c r="N118" s="280">
        <f>AVERAGE(N103,N106,N109,N112,N115)</f>
        <v>8.6456975042354518</v>
      </c>
      <c r="O118" s="281"/>
      <c r="P118" s="281"/>
    </row>
    <row r="119" spans="1:17" s="275" customFormat="1" x14ac:dyDescent="0.25">
      <c r="E119" s="276"/>
      <c r="F119" s="276"/>
      <c r="J119" s="312"/>
      <c r="K119" s="312"/>
      <c r="L119" s="279"/>
      <c r="M119" s="242" t="s">
        <v>303</v>
      </c>
      <c r="N119" s="280">
        <f>STDEV(N103,N106,N109,N112,N115)/SQRT(5)</f>
        <v>1.6063845199569504</v>
      </c>
      <c r="O119" s="281"/>
      <c r="P119" s="281"/>
    </row>
    <row r="120" spans="1:17" s="366" customFormat="1" x14ac:dyDescent="0.25">
      <c r="A120" s="366">
        <v>33</v>
      </c>
      <c r="B120" s="366" t="s">
        <v>520</v>
      </c>
      <c r="E120" s="368">
        <v>40239.434027777781</v>
      </c>
      <c r="F120" s="368"/>
      <c r="I120" s="366">
        <f>I122</f>
        <v>9151.1999999941327</v>
      </c>
      <c r="J120" s="369">
        <v>0.66547999999999996</v>
      </c>
      <c r="K120" s="369">
        <v>0.77237</v>
      </c>
      <c r="L120" s="370">
        <f t="shared" si="3"/>
        <v>106.89000000000004</v>
      </c>
      <c r="M120" s="369">
        <f t="shared" si="4"/>
        <v>1.1680435352748118E-2</v>
      </c>
      <c r="N120" s="370">
        <f t="shared" si="5"/>
        <v>11.680435352748118</v>
      </c>
      <c r="O120" s="371">
        <v>40210</v>
      </c>
      <c r="P120" s="371">
        <v>40367</v>
      </c>
      <c r="Q120" s="366" t="s">
        <v>479</v>
      </c>
    </row>
    <row r="121" spans="1:17" s="366" customFormat="1" x14ac:dyDescent="0.25">
      <c r="C121" s="366" t="s">
        <v>521</v>
      </c>
      <c r="E121" s="368"/>
      <c r="F121" s="368"/>
      <c r="I121" s="372">
        <f>I122</f>
        <v>9151.1999999941327</v>
      </c>
      <c r="J121" s="369">
        <v>0.33781</v>
      </c>
      <c r="K121" s="369">
        <v>0.41542000000000001</v>
      </c>
      <c r="L121" s="370">
        <f t="shared" si="3"/>
        <v>77.610000000000014</v>
      </c>
      <c r="M121" s="369">
        <f t="shared" si="4"/>
        <v>8.4808549698454604E-3</v>
      </c>
      <c r="N121" s="370">
        <f t="shared" si="5"/>
        <v>8.4808549698454598</v>
      </c>
      <c r="O121" s="371">
        <v>40210</v>
      </c>
      <c r="P121" s="371">
        <v>40367</v>
      </c>
    </row>
    <row r="122" spans="1:17" s="374" customFormat="1" ht="15.75" thickBot="1" x14ac:dyDescent="0.3">
      <c r="D122" s="374" t="s">
        <v>522</v>
      </c>
      <c r="E122" s="375"/>
      <c r="F122" s="375">
        <v>40246.495138888888</v>
      </c>
      <c r="G122" s="374">
        <f>(F122-E120)*1440</f>
        <v>10167.999999993481</v>
      </c>
      <c r="H122" s="374">
        <f>G122*900</f>
        <v>9151199.9999941327</v>
      </c>
      <c r="I122" s="374">
        <f>H122/1000</f>
        <v>9151.1999999941327</v>
      </c>
      <c r="J122" s="376">
        <v>5.7711100000000002</v>
      </c>
      <c r="K122" s="376">
        <v>5.8097599999999998</v>
      </c>
      <c r="L122" s="377">
        <f t="shared" si="3"/>
        <v>38.649999999999629</v>
      </c>
      <c r="M122" s="376">
        <f t="shared" si="4"/>
        <v>4.2234898155459845E-3</v>
      </c>
      <c r="N122" s="377">
        <f t="shared" si="5"/>
        <v>4.2234898155459843</v>
      </c>
      <c r="O122" s="379">
        <v>40210</v>
      </c>
      <c r="P122" s="378">
        <v>40367</v>
      </c>
    </row>
    <row r="123" spans="1:17" s="366" customFormat="1" ht="15.75" thickTop="1" x14ac:dyDescent="0.25">
      <c r="A123" s="366">
        <v>34</v>
      </c>
      <c r="B123" s="366" t="s">
        <v>523</v>
      </c>
      <c r="E123" s="368">
        <v>40246.039583333331</v>
      </c>
      <c r="F123" s="368"/>
      <c r="I123" s="366">
        <f>I125</f>
        <v>9636.3000000006305</v>
      </c>
      <c r="J123" s="369">
        <v>0.69474999999999998</v>
      </c>
      <c r="K123" s="369">
        <v>0.80074999999999996</v>
      </c>
      <c r="L123" s="370">
        <f t="shared" si="3"/>
        <v>105.99999999999999</v>
      </c>
      <c r="M123" s="369">
        <f t="shared" si="4"/>
        <v>1.1000072641988424E-2</v>
      </c>
      <c r="N123" s="370">
        <f t="shared" si="5"/>
        <v>11.000072641988424</v>
      </c>
      <c r="O123" s="371">
        <v>40232</v>
      </c>
      <c r="P123" s="371">
        <v>40367</v>
      </c>
      <c r="Q123" s="366" t="s">
        <v>479</v>
      </c>
    </row>
    <row r="124" spans="1:17" s="366" customFormat="1" x14ac:dyDescent="0.25">
      <c r="C124" s="366" t="s">
        <v>524</v>
      </c>
      <c r="E124" s="368"/>
      <c r="F124" s="368"/>
      <c r="I124" s="372">
        <f>I125</f>
        <v>9636.3000000006305</v>
      </c>
      <c r="J124" s="369">
        <v>0.34999000000000002</v>
      </c>
      <c r="K124" s="369">
        <v>0.40183000000000002</v>
      </c>
      <c r="L124" s="370">
        <f t="shared" si="3"/>
        <v>51.839999999999996</v>
      </c>
      <c r="M124" s="369">
        <f t="shared" si="4"/>
        <v>5.3796581675535846E-3</v>
      </c>
      <c r="N124" s="370">
        <f t="shared" si="5"/>
        <v>5.3796581675535844</v>
      </c>
      <c r="O124" s="371">
        <v>40232</v>
      </c>
      <c r="P124" s="371">
        <v>40367</v>
      </c>
    </row>
    <row r="125" spans="1:17" s="374" customFormat="1" ht="15.75" thickBot="1" x14ac:dyDescent="0.3">
      <c r="D125" s="374" t="s">
        <v>525</v>
      </c>
      <c r="E125" s="375"/>
      <c r="F125" s="375">
        <v>40253.474999999999</v>
      </c>
      <c r="G125" s="374">
        <f>(F125-E123)*1440</f>
        <v>10707.000000000698</v>
      </c>
      <c r="H125" s="374">
        <f>G125*900</f>
        <v>9636300.0000006296</v>
      </c>
      <c r="I125" s="374">
        <f>H125/1000</f>
        <v>9636.3000000006305</v>
      </c>
      <c r="J125" s="376">
        <v>5.5140200000000004</v>
      </c>
      <c r="K125" s="376">
        <v>5.5502599999999997</v>
      </c>
      <c r="L125" s="377">
        <f t="shared" si="3"/>
        <v>36.239999999999384</v>
      </c>
      <c r="M125" s="376">
        <f t="shared" si="4"/>
        <v>3.7607795523174883E-3</v>
      </c>
      <c r="N125" s="377">
        <f t="shared" si="5"/>
        <v>3.7607795523174885</v>
      </c>
      <c r="O125" s="378">
        <v>40241</v>
      </c>
      <c r="P125" s="378">
        <v>40367</v>
      </c>
    </row>
    <row r="126" spans="1:17" s="366" customFormat="1" ht="15.75" thickTop="1" x14ac:dyDescent="0.25">
      <c r="A126" s="366">
        <v>35</v>
      </c>
      <c r="B126" s="366" t="s">
        <v>526</v>
      </c>
      <c r="E126" s="368">
        <v>40253.011111111111</v>
      </c>
      <c r="F126" s="368"/>
      <c r="I126" s="366">
        <f>I128</f>
        <v>9556.2000000035605</v>
      </c>
      <c r="J126" s="369">
        <v>0.68745999999999996</v>
      </c>
      <c r="K126" s="369">
        <v>0.82801999999999998</v>
      </c>
      <c r="L126" s="370">
        <f t="shared" si="3"/>
        <v>140.56000000000003</v>
      </c>
      <c r="M126" s="369">
        <f t="shared" si="4"/>
        <v>1.4708775454673161E-2</v>
      </c>
      <c r="N126" s="370">
        <f t="shared" si="5"/>
        <v>14.708775454673161</v>
      </c>
      <c r="O126" s="371">
        <v>40210</v>
      </c>
      <c r="P126" s="371">
        <v>40367</v>
      </c>
      <c r="Q126" s="366" t="s">
        <v>479</v>
      </c>
    </row>
    <row r="127" spans="1:17" s="366" customFormat="1" x14ac:dyDescent="0.25">
      <c r="C127" s="366" t="s">
        <v>527</v>
      </c>
      <c r="E127" s="368"/>
      <c r="F127" s="368"/>
      <c r="I127" s="372">
        <f>I128</f>
        <v>9556.2000000035605</v>
      </c>
      <c r="J127" s="369">
        <v>0.33792</v>
      </c>
      <c r="K127" s="369">
        <v>0.39108999999999999</v>
      </c>
      <c r="L127" s="370">
        <f t="shared" si="3"/>
        <v>53.169999999999995</v>
      </c>
      <c r="M127" s="369">
        <f t="shared" si="4"/>
        <v>5.5639270839852855E-3</v>
      </c>
      <c r="N127" s="370">
        <f t="shared" si="5"/>
        <v>5.5639270839852859</v>
      </c>
      <c r="O127" s="371">
        <v>40210</v>
      </c>
      <c r="P127" s="371">
        <v>40367</v>
      </c>
    </row>
    <row r="128" spans="1:17" s="374" customFormat="1" ht="15.75" thickBot="1" x14ac:dyDescent="0.3">
      <c r="D128" s="374" t="s">
        <v>528</v>
      </c>
      <c r="E128" s="375"/>
      <c r="F128" s="375">
        <v>40260.384722222225</v>
      </c>
      <c r="G128" s="374">
        <f>(F128-E126)*1440</f>
        <v>10618.000000003958</v>
      </c>
      <c r="H128" s="374">
        <f>G128*900</f>
        <v>9556200.0000035614</v>
      </c>
      <c r="I128" s="374">
        <f>H128/1000</f>
        <v>9556.2000000035605</v>
      </c>
      <c r="J128" s="376">
        <v>5.72079</v>
      </c>
      <c r="K128" s="376">
        <v>5.7905300000000004</v>
      </c>
      <c r="L128" s="377">
        <f t="shared" si="3"/>
        <v>69.74000000000035</v>
      </c>
      <c r="M128" s="376">
        <f t="shared" si="4"/>
        <v>7.2978799104219637E-3</v>
      </c>
      <c r="N128" s="377">
        <f t="shared" si="5"/>
        <v>7.2978799104219636</v>
      </c>
      <c r="O128" s="378">
        <v>40210</v>
      </c>
      <c r="P128" s="378">
        <v>40371</v>
      </c>
      <c r="Q128" s="374" t="s">
        <v>529</v>
      </c>
    </row>
    <row r="129" spans="1:17" s="366" customFormat="1" ht="15.75" thickTop="1" x14ac:dyDescent="0.25">
      <c r="A129" s="366">
        <v>36</v>
      </c>
      <c r="B129" s="366" t="s">
        <v>530</v>
      </c>
      <c r="E129" s="368">
        <v>40260.414583333331</v>
      </c>
      <c r="F129" s="368"/>
      <c r="I129" s="366">
        <f>I131</f>
        <v>9013.4999999979045</v>
      </c>
      <c r="J129" s="369">
        <v>0.69305000000000005</v>
      </c>
      <c r="K129" s="369">
        <v>0.81386000000000003</v>
      </c>
      <c r="L129" s="370">
        <f t="shared" si="3"/>
        <v>120.80999999999997</v>
      </c>
      <c r="M129" s="369">
        <f t="shared" si="4"/>
        <v>1.3403228490600549E-2</v>
      </c>
      <c r="N129" s="370">
        <f t="shared" si="5"/>
        <v>13.403228490600549</v>
      </c>
      <c r="O129" s="371">
        <v>40232</v>
      </c>
      <c r="P129" s="371">
        <v>40367</v>
      </c>
      <c r="Q129" s="366" t="s">
        <v>479</v>
      </c>
    </row>
    <row r="130" spans="1:17" s="366" customFormat="1" x14ac:dyDescent="0.25">
      <c r="C130" s="366" t="s">
        <v>531</v>
      </c>
      <c r="E130" s="368"/>
      <c r="F130" s="368"/>
      <c r="I130" s="372">
        <f>I131</f>
        <v>9013.4999999979045</v>
      </c>
      <c r="J130" s="369">
        <v>0.35026000000000002</v>
      </c>
      <c r="K130" s="369">
        <v>0.39966000000000002</v>
      </c>
      <c r="L130" s="370">
        <f t="shared" si="3"/>
        <v>49.4</v>
      </c>
      <c r="M130" s="369">
        <f t="shared" si="4"/>
        <v>5.4806678870595758E-3</v>
      </c>
      <c r="N130" s="370">
        <f t="shared" si="5"/>
        <v>5.4806678870595755</v>
      </c>
      <c r="O130" s="371">
        <v>40232</v>
      </c>
      <c r="P130" s="371">
        <v>40367</v>
      </c>
    </row>
    <row r="131" spans="1:17" s="374" customFormat="1" ht="15.75" thickBot="1" x14ac:dyDescent="0.3">
      <c r="D131" s="374" t="s">
        <v>532</v>
      </c>
      <c r="E131" s="375"/>
      <c r="F131" s="375">
        <v>40267.369444444441</v>
      </c>
      <c r="G131" s="374">
        <f>(F131-E129)*1440</f>
        <v>10014.999999997672</v>
      </c>
      <c r="H131" s="374">
        <f>G131*900</f>
        <v>9013499.9999979045</v>
      </c>
      <c r="I131" s="374">
        <f>H131/1000</f>
        <v>9013.4999999979045</v>
      </c>
      <c r="J131" s="376">
        <v>5.3605900000000002</v>
      </c>
      <c r="K131" s="380">
        <v>5.3963099999999997</v>
      </c>
      <c r="L131" s="377">
        <f t="shared" si="3"/>
        <v>35.71999999999953</v>
      </c>
      <c r="M131" s="376">
        <f t="shared" si="4"/>
        <v>3.962944472181487E-3</v>
      </c>
      <c r="N131" s="377">
        <f t="shared" si="5"/>
        <v>3.962944472181487</v>
      </c>
      <c r="O131" s="378">
        <v>40241</v>
      </c>
      <c r="P131" s="378">
        <v>40367</v>
      </c>
      <c r="Q131" s="374" t="s">
        <v>533</v>
      </c>
    </row>
    <row r="132" spans="1:17" s="366" customFormat="1" ht="15.75" thickTop="1" x14ac:dyDescent="0.25">
      <c r="A132" s="366">
        <v>37</v>
      </c>
      <c r="B132" s="366" t="s">
        <v>534</v>
      </c>
      <c r="E132" s="368">
        <v>40267.404861111114</v>
      </c>
      <c r="F132" s="368"/>
      <c r="I132" s="366">
        <f>I134</f>
        <v>9014.4000000008382</v>
      </c>
      <c r="J132" s="369">
        <v>0.68383000000000005</v>
      </c>
      <c r="K132" s="369">
        <v>0.86670999999999998</v>
      </c>
      <c r="L132" s="370">
        <f t="shared" si="3"/>
        <v>182.87999999999994</v>
      </c>
      <c r="M132" s="369">
        <f t="shared" si="4"/>
        <v>2.0287539936100343E-2</v>
      </c>
      <c r="N132" s="370">
        <f t="shared" si="5"/>
        <v>20.287539936100345</v>
      </c>
      <c r="O132" s="371">
        <v>40232</v>
      </c>
      <c r="P132" s="371">
        <v>40371</v>
      </c>
      <c r="Q132" s="366" t="s">
        <v>479</v>
      </c>
    </row>
    <row r="133" spans="1:17" s="366" customFormat="1" x14ac:dyDescent="0.25">
      <c r="C133" s="366" t="s">
        <v>535</v>
      </c>
      <c r="E133" s="368"/>
      <c r="F133" s="368"/>
      <c r="I133" s="372">
        <f>I134</f>
        <v>9014.4000000008382</v>
      </c>
      <c r="J133" s="369">
        <v>0.35389999999999999</v>
      </c>
      <c r="K133" s="369">
        <v>0.42965999999999999</v>
      </c>
      <c r="L133" s="370">
        <f t="shared" si="3"/>
        <v>75.759999999999991</v>
      </c>
      <c r="M133" s="369">
        <f t="shared" si="4"/>
        <v>8.4043308484195237E-3</v>
      </c>
      <c r="N133" s="370">
        <f t="shared" si="5"/>
        <v>8.4043308484195229</v>
      </c>
      <c r="O133" s="371">
        <v>40260</v>
      </c>
      <c r="P133" s="371">
        <v>40371</v>
      </c>
    </row>
    <row r="134" spans="1:17" s="374" customFormat="1" ht="15.75" thickBot="1" x14ac:dyDescent="0.3">
      <c r="D134" s="374" t="s">
        <v>536</v>
      </c>
      <c r="E134" s="375"/>
      <c r="F134" s="375">
        <v>40274.36041666667</v>
      </c>
      <c r="G134" s="374">
        <f>(F134-E132)*1440</f>
        <v>10016.000000000931</v>
      </c>
      <c r="H134" s="374">
        <f>G134*900</f>
        <v>9014400.0000008382</v>
      </c>
      <c r="I134" s="374">
        <f>H134/1000</f>
        <v>9014.4000000008382</v>
      </c>
      <c r="J134" s="376">
        <v>5.6061300000000003</v>
      </c>
      <c r="K134" s="376">
        <v>5.6521299999999997</v>
      </c>
      <c r="L134" s="377">
        <f t="shared" si="3"/>
        <v>45.999999999999375</v>
      </c>
      <c r="M134" s="376">
        <f t="shared" si="4"/>
        <v>5.1029463968755651E-3</v>
      </c>
      <c r="N134" s="377">
        <f t="shared" si="5"/>
        <v>5.1029463968755655</v>
      </c>
      <c r="O134" s="378">
        <v>40241</v>
      </c>
      <c r="P134" s="378">
        <v>40371</v>
      </c>
    </row>
    <row r="135" spans="1:17" s="366" customFormat="1" ht="15.75" thickTop="1" x14ac:dyDescent="0.25">
      <c r="A135" s="366">
        <v>38</v>
      </c>
      <c r="B135" s="366" t="s">
        <v>537</v>
      </c>
      <c r="E135" s="368">
        <v>40274.38958333333</v>
      </c>
      <c r="F135" s="368"/>
      <c r="I135" s="366">
        <f>I137</f>
        <v>9114.3000000058673</v>
      </c>
      <c r="J135" s="369">
        <v>0.67701</v>
      </c>
      <c r="K135" s="369">
        <v>0.7601</v>
      </c>
      <c r="L135" s="370">
        <f t="shared" si="3"/>
        <v>83.09</v>
      </c>
      <c r="M135" s="369">
        <f t="shared" si="4"/>
        <v>9.1164433911486917E-3</v>
      </c>
      <c r="N135" s="370">
        <f t="shared" si="5"/>
        <v>9.1164433911486924</v>
      </c>
      <c r="O135" s="371">
        <v>40232</v>
      </c>
      <c r="P135" s="371">
        <v>40371</v>
      </c>
      <c r="Q135" s="366" t="s">
        <v>538</v>
      </c>
    </row>
    <row r="136" spans="1:17" s="366" customFormat="1" x14ac:dyDescent="0.25">
      <c r="C136" s="366" t="s">
        <v>539</v>
      </c>
      <c r="E136" s="368"/>
      <c r="F136" s="368"/>
      <c r="I136" s="372">
        <f>I137</f>
        <v>9114.3000000058673</v>
      </c>
      <c r="J136" s="369">
        <v>0.37413000000000002</v>
      </c>
      <c r="K136" s="369">
        <v>0.42392999999999997</v>
      </c>
      <c r="L136" s="370">
        <f t="shared" si="3"/>
        <v>49.799999999999955</v>
      </c>
      <c r="M136" s="369">
        <f t="shared" si="4"/>
        <v>5.4639412790853815E-3</v>
      </c>
      <c r="N136" s="370">
        <f t="shared" si="5"/>
        <v>5.4639412790853816</v>
      </c>
      <c r="O136" s="371">
        <v>40232</v>
      </c>
      <c r="P136" s="371">
        <v>40371</v>
      </c>
      <c r="Q136" s="366" t="s">
        <v>479</v>
      </c>
    </row>
    <row r="137" spans="1:17" s="374" customFormat="1" ht="15.75" thickBot="1" x14ac:dyDescent="0.3">
      <c r="D137" s="374" t="s">
        <v>540</v>
      </c>
      <c r="E137" s="375"/>
      <c r="F137" s="375">
        <v>40281.422222222223</v>
      </c>
      <c r="G137" s="374">
        <f>(F137-E135)*1440</f>
        <v>10127.000000006519</v>
      </c>
      <c r="H137" s="374">
        <f>G137*900</f>
        <v>9114300.0000058673</v>
      </c>
      <c r="I137" s="374">
        <f>H137/1000</f>
        <v>9114.3000000058673</v>
      </c>
      <c r="J137" s="376">
        <v>5.3921599999999996</v>
      </c>
      <c r="K137" s="376">
        <v>5.4226999999999999</v>
      </c>
      <c r="L137" s="377">
        <f t="shared" si="3"/>
        <v>30.540000000000234</v>
      </c>
      <c r="M137" s="376">
        <f t="shared" si="4"/>
        <v>3.3507784470535942E-3</v>
      </c>
      <c r="N137" s="377">
        <f t="shared" si="5"/>
        <v>3.3507784470535942</v>
      </c>
      <c r="O137" s="378">
        <v>40241</v>
      </c>
      <c r="P137" s="378">
        <v>40371</v>
      </c>
    </row>
    <row r="138" spans="1:17" s="366" customFormat="1" ht="15.75" thickTop="1" x14ac:dyDescent="0.25">
      <c r="A138" s="366">
        <v>39</v>
      </c>
      <c r="B138" s="366" t="s">
        <v>541</v>
      </c>
      <c r="E138" s="368">
        <v>40281.472916666666</v>
      </c>
      <c r="F138" s="368"/>
      <c r="I138" s="366">
        <f>I140</f>
        <v>8975.6999999972777</v>
      </c>
      <c r="J138" s="369">
        <v>0.69532000000000005</v>
      </c>
      <c r="K138" s="369">
        <v>0.82262999999999997</v>
      </c>
      <c r="L138" s="370">
        <f t="shared" si="3"/>
        <v>127.30999999999992</v>
      </c>
      <c r="M138" s="369">
        <f t="shared" si="4"/>
        <v>1.4183851955840607E-2</v>
      </c>
      <c r="N138" s="352">
        <f t="shared" si="5"/>
        <v>14.183851955840607</v>
      </c>
      <c r="O138" s="371">
        <v>40232</v>
      </c>
      <c r="P138" s="371">
        <v>40371</v>
      </c>
      <c r="Q138" s="366" t="s">
        <v>479</v>
      </c>
    </row>
    <row r="139" spans="1:17" s="366" customFormat="1" x14ac:dyDescent="0.25">
      <c r="C139" s="366" t="s">
        <v>542</v>
      </c>
      <c r="E139" s="368"/>
      <c r="F139" s="368"/>
      <c r="I139" s="372">
        <f>I140</f>
        <v>8975.6999999972777</v>
      </c>
      <c r="J139" s="369">
        <v>0.35676999999999998</v>
      </c>
      <c r="K139" s="369">
        <v>0.41870000000000002</v>
      </c>
      <c r="L139" s="370">
        <f t="shared" si="3"/>
        <v>61.930000000000042</v>
      </c>
      <c r="M139" s="369">
        <f t="shared" si="4"/>
        <v>6.8997404102207989E-3</v>
      </c>
      <c r="N139" s="370">
        <f t="shared" si="5"/>
        <v>6.8997404102207991</v>
      </c>
      <c r="O139" s="371">
        <v>40232</v>
      </c>
      <c r="P139" s="371">
        <v>40371</v>
      </c>
    </row>
    <row r="140" spans="1:17" s="374" customFormat="1" ht="15.75" thickBot="1" x14ac:dyDescent="0.3">
      <c r="D140" s="374" t="s">
        <v>543</v>
      </c>
      <c r="E140" s="375"/>
      <c r="F140" s="375">
        <v>40288.398611111108</v>
      </c>
      <c r="G140" s="374">
        <f>(F140-E138)*1440</f>
        <v>9972.9999999969732</v>
      </c>
      <c r="H140" s="374">
        <f>G140*900</f>
        <v>8975699.9999972768</v>
      </c>
      <c r="I140" s="374">
        <f>H140/1000</f>
        <v>8975.6999999972777</v>
      </c>
      <c r="J140" s="376">
        <v>5.4890499999999998</v>
      </c>
      <c r="K140" s="376">
        <v>5.5239700000000003</v>
      </c>
      <c r="L140" s="377">
        <f t="shared" si="3"/>
        <v>34.920000000000506</v>
      </c>
      <c r="M140" s="376">
        <f t="shared" si="4"/>
        <v>3.8905043617780337E-3</v>
      </c>
      <c r="N140" s="377">
        <f t="shared" si="5"/>
        <v>3.8905043617780337</v>
      </c>
      <c r="O140" s="378">
        <v>40241</v>
      </c>
      <c r="P140" s="378">
        <v>40371</v>
      </c>
    </row>
    <row r="141" spans="1:17" s="366" customFormat="1" ht="15.75" thickTop="1" x14ac:dyDescent="0.25">
      <c r="A141" s="366">
        <v>40</v>
      </c>
      <c r="B141" s="366" t="s">
        <v>544</v>
      </c>
      <c r="E141" s="368">
        <v>40288.426388888889</v>
      </c>
      <c r="F141" s="368"/>
      <c r="I141" s="366">
        <f>I143</f>
        <v>9068.3999999976932</v>
      </c>
      <c r="J141" s="369">
        <v>0.63510999999999995</v>
      </c>
      <c r="K141" s="369">
        <v>0.74787000000000003</v>
      </c>
      <c r="L141" s="370">
        <f t="shared" si="3"/>
        <v>112.76000000000008</v>
      </c>
      <c r="M141" s="369">
        <f t="shared" si="4"/>
        <v>1.2434387543561021E-2</v>
      </c>
      <c r="N141" s="352">
        <f t="shared" si="5"/>
        <v>12.434387543561021</v>
      </c>
      <c r="O141" s="371">
        <v>40232</v>
      </c>
      <c r="P141" s="371">
        <v>40371</v>
      </c>
      <c r="Q141" s="366" t="s">
        <v>479</v>
      </c>
    </row>
    <row r="142" spans="1:17" s="366" customFormat="1" x14ac:dyDescent="0.25">
      <c r="C142" s="366" t="s">
        <v>545</v>
      </c>
      <c r="E142" s="368"/>
      <c r="F142" s="368"/>
      <c r="I142" s="372">
        <f>I143</f>
        <v>9068.3999999976932</v>
      </c>
      <c r="J142" s="369">
        <v>0.34337000000000001</v>
      </c>
      <c r="K142" s="369">
        <v>0.39584999999999998</v>
      </c>
      <c r="L142" s="370">
        <f t="shared" si="3"/>
        <v>52.479999999999968</v>
      </c>
      <c r="M142" s="369">
        <f t="shared" si="4"/>
        <v>5.7871289312352034E-3</v>
      </c>
      <c r="N142" s="370">
        <f t="shared" si="5"/>
        <v>5.7871289312352037</v>
      </c>
      <c r="O142" s="371">
        <v>40232</v>
      </c>
      <c r="P142" s="371">
        <v>40371</v>
      </c>
    </row>
    <row r="143" spans="1:17" s="374" customFormat="1" ht="15.75" thickBot="1" x14ac:dyDescent="0.3">
      <c r="D143" s="374" t="s">
        <v>546</v>
      </c>
      <c r="E143" s="375"/>
      <c r="F143" s="375">
        <v>40295.423611111109</v>
      </c>
      <c r="G143" s="374">
        <f>(F143-E141)*1440</f>
        <v>10075.999999997439</v>
      </c>
      <c r="H143" s="374">
        <f>G143*900</f>
        <v>9068399.999997694</v>
      </c>
      <c r="I143" s="374">
        <f>H143/1000</f>
        <v>9068.3999999976932</v>
      </c>
      <c r="J143" s="376">
        <v>5.4405799999999997</v>
      </c>
      <c r="K143" s="376">
        <v>5.4727899999999998</v>
      </c>
      <c r="L143" s="377">
        <f t="shared" si="3"/>
        <v>32.210000000000072</v>
      </c>
      <c r="M143" s="376">
        <f t="shared" si="4"/>
        <v>3.551894490760031E-3</v>
      </c>
      <c r="N143" s="377">
        <f t="shared" si="5"/>
        <v>3.5518944907600312</v>
      </c>
      <c r="O143" s="378">
        <v>40241</v>
      </c>
      <c r="P143" s="378">
        <v>40371</v>
      </c>
    </row>
    <row r="144" spans="1:17" s="366" customFormat="1" ht="15.75" thickTop="1" x14ac:dyDescent="0.25">
      <c r="A144" s="366">
        <v>41</v>
      </c>
      <c r="B144" s="366" t="s">
        <v>547</v>
      </c>
      <c r="E144" s="368">
        <v>40295.447222222225</v>
      </c>
      <c r="F144" s="368"/>
      <c r="I144" s="366">
        <f>I146</f>
        <v>9137.6999999972777</v>
      </c>
      <c r="J144" s="369">
        <v>0.64942999999999995</v>
      </c>
      <c r="K144" s="369">
        <v>0.72916999999999998</v>
      </c>
      <c r="L144" s="370">
        <f t="shared" si="3"/>
        <v>79.740000000000038</v>
      </c>
      <c r="M144" s="369">
        <f t="shared" si="4"/>
        <v>8.7264847828254152E-3</v>
      </c>
      <c r="N144" s="352">
        <f t="shared" si="5"/>
        <v>8.7264847828254144</v>
      </c>
      <c r="O144" s="371">
        <v>40232</v>
      </c>
      <c r="P144" s="371">
        <v>40373</v>
      </c>
      <c r="Q144" s="366" t="s">
        <v>479</v>
      </c>
    </row>
    <row r="145" spans="1:17" s="366" customFormat="1" x14ac:dyDescent="0.25">
      <c r="C145" s="366" t="s">
        <v>548</v>
      </c>
      <c r="E145" s="368"/>
      <c r="F145" s="368"/>
      <c r="I145" s="366">
        <f>I147</f>
        <v>9137.6999999972777</v>
      </c>
      <c r="J145" s="369">
        <v>0.34567999999999999</v>
      </c>
      <c r="K145" s="369">
        <v>0.38940000000000002</v>
      </c>
      <c r="L145" s="370">
        <f t="shared" si="3"/>
        <v>43.720000000000034</v>
      </c>
      <c r="M145" s="369">
        <f t="shared" si="4"/>
        <v>4.784573798659735E-3</v>
      </c>
      <c r="N145" s="370">
        <f t="shared" si="5"/>
        <v>4.7845737986597348</v>
      </c>
      <c r="O145" s="381">
        <v>40232</v>
      </c>
      <c r="P145" s="371">
        <v>40373</v>
      </c>
    </row>
    <row r="146" spans="1:17" s="382" customFormat="1" ht="15.75" thickBot="1" x14ac:dyDescent="0.3">
      <c r="D146" s="382" t="s">
        <v>549</v>
      </c>
      <c r="E146" s="383"/>
      <c r="F146" s="383">
        <v>40302.393750000003</v>
      </c>
      <c r="G146" s="374">
        <f>(F146-E144)*1440</f>
        <v>10003.000000000466</v>
      </c>
      <c r="H146" s="374">
        <f>G146*900</f>
        <v>9002700.0000004191</v>
      </c>
      <c r="I146" s="374">
        <f>I147</f>
        <v>9137.6999999972777</v>
      </c>
      <c r="J146" s="384">
        <v>5.7450799999999997</v>
      </c>
      <c r="K146" s="384">
        <v>5.7709599999999996</v>
      </c>
      <c r="L146" s="385">
        <f t="shared" si="3"/>
        <v>25.879999999999903</v>
      </c>
      <c r="M146" s="384">
        <f t="shared" si="4"/>
        <v>2.8322225505332428E-3</v>
      </c>
      <c r="N146" s="385">
        <f t="shared" si="5"/>
        <v>2.8322225505332428</v>
      </c>
      <c r="O146" s="386">
        <v>40241</v>
      </c>
      <c r="P146" s="386">
        <v>40373</v>
      </c>
    </row>
    <row r="147" spans="1:17" s="366" customFormat="1" ht="15.75" thickTop="1" x14ac:dyDescent="0.25">
      <c r="A147" s="366">
        <v>42</v>
      </c>
      <c r="B147" s="366" t="s">
        <v>550</v>
      </c>
      <c r="E147" s="368">
        <v>40302.413194444445</v>
      </c>
      <c r="F147" s="368"/>
      <c r="I147" s="366">
        <f>I149</f>
        <v>9137.6999999972777</v>
      </c>
      <c r="J147" s="369">
        <v>0.67864999999999998</v>
      </c>
      <c r="K147" s="369">
        <v>0.76154999999999995</v>
      </c>
      <c r="L147" s="370">
        <f t="shared" si="3"/>
        <v>82.899999999999977</v>
      </c>
      <c r="M147" s="369">
        <f t="shared" si="4"/>
        <v>9.0723048469554344E-3</v>
      </c>
      <c r="N147" s="352">
        <f t="shared" si="5"/>
        <v>9.0723048469554346</v>
      </c>
      <c r="O147" s="371">
        <v>40247</v>
      </c>
      <c r="P147" s="371">
        <v>40373</v>
      </c>
      <c r="Q147" s="366" t="s">
        <v>479</v>
      </c>
    </row>
    <row r="148" spans="1:17" s="366" customFormat="1" x14ac:dyDescent="0.25">
      <c r="C148" s="366" t="s">
        <v>551</v>
      </c>
      <c r="E148" s="368"/>
      <c r="F148" s="368"/>
      <c r="I148" s="372">
        <f>I149</f>
        <v>9137.6999999972777</v>
      </c>
      <c r="J148" s="369">
        <v>0.33883999999999997</v>
      </c>
      <c r="K148" s="369">
        <v>0.38172</v>
      </c>
      <c r="L148" s="370">
        <f t="shared" si="3"/>
        <v>42.880000000000031</v>
      </c>
      <c r="M148" s="369">
        <f t="shared" si="4"/>
        <v>4.6926469461694743E-3</v>
      </c>
      <c r="N148" s="370">
        <f t="shared" si="5"/>
        <v>4.6926469461694742</v>
      </c>
      <c r="O148" s="371">
        <v>40247</v>
      </c>
      <c r="P148" s="371">
        <v>40373</v>
      </c>
    </row>
    <row r="149" spans="1:17" s="382" customFormat="1" ht="15.75" thickBot="1" x14ac:dyDescent="0.3">
      <c r="D149" s="382" t="s">
        <v>552</v>
      </c>
      <c r="E149" s="383"/>
      <c r="F149" s="383">
        <v>40309.463888888888</v>
      </c>
      <c r="G149" s="374">
        <f>(F149-E147)*1440</f>
        <v>10152.999999996973</v>
      </c>
      <c r="H149" s="374">
        <f>G149*900</f>
        <v>9137699.9999972768</v>
      </c>
      <c r="I149" s="374">
        <f>H149/1000</f>
        <v>9137.6999999972777</v>
      </c>
      <c r="J149" s="384">
        <v>5.5038499999999999</v>
      </c>
      <c r="K149" s="384">
        <v>5.5376799999999999</v>
      </c>
      <c r="L149" s="385">
        <f t="shared" si="3"/>
        <v>33.830000000000027</v>
      </c>
      <c r="M149" s="384">
        <f t="shared" si="4"/>
        <v>3.7022445473160756E-3</v>
      </c>
      <c r="N149" s="385">
        <f t="shared" si="5"/>
        <v>3.7022445473160754</v>
      </c>
      <c r="O149" s="386">
        <v>40273</v>
      </c>
      <c r="P149" s="386">
        <v>40373</v>
      </c>
    </row>
    <row r="150" spans="1:17" s="366" customFormat="1" ht="15.75" thickTop="1" x14ac:dyDescent="0.25">
      <c r="A150" s="366">
        <v>43</v>
      </c>
      <c r="B150" s="366" t="s">
        <v>553</v>
      </c>
      <c r="E150" s="368">
        <v>40309.493055555555</v>
      </c>
      <c r="F150" s="368"/>
      <c r="I150" s="366">
        <f>I152</f>
        <v>9320.3999999987427</v>
      </c>
      <c r="J150" s="369">
        <v>0.63378000000000001</v>
      </c>
      <c r="K150" s="369">
        <v>0.67971000000000004</v>
      </c>
      <c r="L150" s="370">
        <f t="shared" si="3"/>
        <v>45.930000000000028</v>
      </c>
      <c r="M150" s="369">
        <f t="shared" si="4"/>
        <v>4.9279000901255553E-3</v>
      </c>
      <c r="N150" s="352">
        <f t="shared" si="5"/>
        <v>4.9279000901255552</v>
      </c>
      <c r="O150" s="371">
        <v>40247</v>
      </c>
      <c r="P150" s="371">
        <v>40373</v>
      </c>
      <c r="Q150" s="366" t="s">
        <v>479</v>
      </c>
    </row>
    <row r="151" spans="1:17" s="372" customFormat="1" x14ac:dyDescent="0.25">
      <c r="C151" s="372" t="s">
        <v>554</v>
      </c>
      <c r="E151" s="387"/>
      <c r="F151" s="387"/>
      <c r="I151" s="372">
        <f>I152</f>
        <v>9320.3999999987427</v>
      </c>
      <c r="J151" s="388">
        <v>0.33395999999999998</v>
      </c>
      <c r="K151" s="388">
        <v>0.36965999999999999</v>
      </c>
      <c r="L151" s="373">
        <f t="shared" si="3"/>
        <v>35.70000000000001</v>
      </c>
      <c r="M151" s="388">
        <f t="shared" si="4"/>
        <v>3.8303077121158778E-3</v>
      </c>
      <c r="N151" s="373">
        <f t="shared" si="5"/>
        <v>3.8303077121158777</v>
      </c>
      <c r="O151" s="389">
        <v>40247</v>
      </c>
      <c r="P151" s="389">
        <v>40373</v>
      </c>
    </row>
    <row r="152" spans="1:17" s="374" customFormat="1" ht="15.75" thickBot="1" x14ac:dyDescent="0.3">
      <c r="D152" s="374" t="s">
        <v>555</v>
      </c>
      <c r="E152" s="375"/>
      <c r="F152" s="375">
        <v>40316.68472222222</v>
      </c>
      <c r="G152" s="374">
        <f>(F152-E150)*1440</f>
        <v>10355.999999998603</v>
      </c>
      <c r="H152" s="374">
        <f>G152*900</f>
        <v>9320399.9999987427</v>
      </c>
      <c r="I152" s="374">
        <f>H152/1000</f>
        <v>9320.3999999987427</v>
      </c>
      <c r="J152" s="376">
        <v>5.4273100000000003</v>
      </c>
      <c r="K152" s="376">
        <v>5.45153</v>
      </c>
      <c r="L152" s="377">
        <f t="shared" ref="L152:L155" si="6">(K152-J152)*1000</f>
        <v>24.219999999999686</v>
      </c>
      <c r="M152" s="376">
        <f t="shared" ref="M152:M155" si="7">L152/I152</f>
        <v>2.5986009184158355E-3</v>
      </c>
      <c r="N152" s="377">
        <f t="shared" ref="N152:N155" si="8">M152*1000</f>
        <v>2.5986009184158356</v>
      </c>
      <c r="O152" s="378">
        <v>40273</v>
      </c>
      <c r="P152" s="378">
        <v>40373</v>
      </c>
    </row>
    <row r="153" spans="1:17" s="366" customFormat="1" ht="15.75" thickTop="1" x14ac:dyDescent="0.25">
      <c r="A153" s="366">
        <v>44</v>
      </c>
      <c r="B153" s="366" t="s">
        <v>556</v>
      </c>
      <c r="E153" s="368">
        <v>40316.213888888888</v>
      </c>
      <c r="F153" s="368"/>
      <c r="I153" s="366">
        <f>I155</f>
        <v>9695.7000000056596</v>
      </c>
      <c r="J153" s="369">
        <v>0.66083999999999998</v>
      </c>
      <c r="K153" s="369">
        <v>0.77017000000000002</v>
      </c>
      <c r="L153" s="370">
        <f t="shared" si="6"/>
        <v>109.33000000000004</v>
      </c>
      <c r="M153" s="369">
        <f t="shared" si="7"/>
        <v>1.1276132718621268E-2</v>
      </c>
      <c r="N153" s="352">
        <f t="shared" si="8"/>
        <v>11.276132718621268</v>
      </c>
      <c r="O153" s="371">
        <v>40252</v>
      </c>
      <c r="P153" s="371">
        <v>40373</v>
      </c>
      <c r="Q153" s="366" t="s">
        <v>479</v>
      </c>
    </row>
    <row r="154" spans="1:17" s="366" customFormat="1" x14ac:dyDescent="0.25">
      <c r="C154" s="366" t="s">
        <v>557</v>
      </c>
      <c r="E154" s="368"/>
      <c r="F154" s="368"/>
      <c r="I154" s="372">
        <f>I155</f>
        <v>9695.7000000056596</v>
      </c>
      <c r="J154" s="369">
        <v>0.345669</v>
      </c>
      <c r="K154" s="369">
        <v>0.41210000000000002</v>
      </c>
      <c r="L154" s="370">
        <f t="shared" si="6"/>
        <v>66.431000000000012</v>
      </c>
      <c r="M154" s="369">
        <f t="shared" si="7"/>
        <v>6.8515940055861087E-3</v>
      </c>
      <c r="N154" s="370">
        <f t="shared" si="8"/>
        <v>6.8515940055861089</v>
      </c>
      <c r="O154" s="371">
        <v>40252</v>
      </c>
      <c r="P154" s="371">
        <v>40373</v>
      </c>
    </row>
    <row r="155" spans="1:17" s="374" customFormat="1" ht="15.75" thickBot="1" x14ac:dyDescent="0.3">
      <c r="D155" s="374" t="s">
        <v>558</v>
      </c>
      <c r="E155" s="375"/>
      <c r="F155" s="375">
        <v>40323.695138888892</v>
      </c>
      <c r="G155" s="374">
        <f>(F155-E153)*1440</f>
        <v>10773.000000006286</v>
      </c>
      <c r="H155" s="374">
        <f>G155*900</f>
        <v>9695700.0000056587</v>
      </c>
      <c r="I155" s="374">
        <f>H155/1000</f>
        <v>9695.7000000056596</v>
      </c>
      <c r="J155" s="376">
        <v>5.5415900000000002</v>
      </c>
      <c r="K155" s="376">
        <v>5.5738000000000003</v>
      </c>
      <c r="L155" s="377">
        <f t="shared" si="6"/>
        <v>32.210000000000072</v>
      </c>
      <c r="M155" s="376">
        <f t="shared" si="7"/>
        <v>3.322091236319324E-3</v>
      </c>
      <c r="N155" s="377">
        <f t="shared" si="8"/>
        <v>3.322091236319324</v>
      </c>
      <c r="O155" s="378">
        <v>40274</v>
      </c>
      <c r="P155" s="378">
        <v>40373</v>
      </c>
    </row>
    <row r="156" spans="1:17" s="275" customFormat="1" ht="15.75" thickTop="1" x14ac:dyDescent="0.25">
      <c r="E156" s="276"/>
      <c r="F156" s="276"/>
      <c r="J156" s="312"/>
      <c r="K156" s="312"/>
      <c r="L156" s="279"/>
      <c r="M156" s="242" t="s">
        <v>302</v>
      </c>
      <c r="N156" s="280">
        <f>AVERAGE(N138,N141,N144,N147,N150,N153)</f>
        <v>10.103510322988216</v>
      </c>
      <c r="O156" s="281"/>
      <c r="P156" s="281"/>
    </row>
    <row r="157" spans="1:17" s="275" customFormat="1" x14ac:dyDescent="0.25">
      <c r="E157" s="276"/>
      <c r="F157" s="276"/>
      <c r="J157" s="312"/>
      <c r="K157" s="312"/>
      <c r="L157" s="279"/>
      <c r="M157" s="242" t="s">
        <v>303</v>
      </c>
      <c r="N157" s="280">
        <f>STDEV(N138,N141,N144,N147,N150,N153)/SQRT(6)</f>
        <v>1.3317124951916512</v>
      </c>
      <c r="O157" s="281"/>
      <c r="P157" s="281"/>
    </row>
    <row r="158" spans="1:17" x14ac:dyDescent="0.25">
      <c r="J158" s="286"/>
      <c r="K158" s="286"/>
      <c r="L158" s="285"/>
      <c r="M158" s="286"/>
      <c r="N158" s="285"/>
      <c r="O158" s="287"/>
      <c r="P158" s="287"/>
    </row>
    <row r="159" spans="1:17" ht="18" x14ac:dyDescent="0.25">
      <c r="B159" s="340" t="s">
        <v>559</v>
      </c>
      <c r="J159" s="286"/>
      <c r="K159" s="286"/>
      <c r="L159" s="285"/>
      <c r="M159" s="286"/>
      <c r="N159" s="285"/>
      <c r="O159" s="287"/>
      <c r="P159" s="287"/>
    </row>
    <row r="160" spans="1:17" x14ac:dyDescent="0.25">
      <c r="J160" s="286"/>
      <c r="K160" s="286"/>
      <c r="L160" s="285"/>
      <c r="M160" s="286"/>
      <c r="N160" s="285"/>
      <c r="O160" s="287"/>
      <c r="P160" s="287"/>
    </row>
    <row r="161" spans="10:16" x14ac:dyDescent="0.25">
      <c r="J161" s="286"/>
      <c r="K161" s="286"/>
      <c r="L161" s="285"/>
      <c r="M161" s="286"/>
      <c r="N161" s="285"/>
      <c r="O161" s="287"/>
      <c r="P161" s="287"/>
    </row>
    <row r="162" spans="10:16" x14ac:dyDescent="0.25">
      <c r="J162" s="286"/>
      <c r="K162" s="286"/>
      <c r="L162" s="285"/>
      <c r="M162" s="286"/>
      <c r="N162" s="285"/>
      <c r="O162" s="287"/>
      <c r="P162" s="287"/>
    </row>
    <row r="163" spans="10:16" x14ac:dyDescent="0.25">
      <c r="J163" s="286"/>
      <c r="K163" s="286"/>
      <c r="L163" s="285"/>
      <c r="M163" s="286"/>
      <c r="N163" s="285"/>
      <c r="O163" s="287"/>
      <c r="P163" s="287"/>
    </row>
    <row r="164" spans="10:16" x14ac:dyDescent="0.25">
      <c r="J164" s="286"/>
      <c r="K164" s="286"/>
      <c r="L164" s="285"/>
      <c r="M164" s="286"/>
      <c r="N164" s="285"/>
      <c r="O164" s="287"/>
      <c r="P164" s="287"/>
    </row>
    <row r="165" spans="10:16" x14ac:dyDescent="0.25">
      <c r="J165" s="286"/>
      <c r="K165" s="286"/>
      <c r="L165" s="285"/>
      <c r="M165" s="286"/>
      <c r="N165" s="285"/>
      <c r="O165" s="287"/>
      <c r="P165" s="287"/>
    </row>
    <row r="166" spans="10:16" x14ac:dyDescent="0.25">
      <c r="J166" s="286"/>
      <c r="K166" s="286"/>
      <c r="L166" s="285"/>
      <c r="M166" s="286"/>
      <c r="N166" s="285"/>
      <c r="O166" s="287"/>
      <c r="P166" s="287"/>
    </row>
    <row r="167" spans="10:16" x14ac:dyDescent="0.25">
      <c r="J167" s="286"/>
      <c r="K167" s="286"/>
      <c r="L167" s="285"/>
      <c r="M167" s="286"/>
      <c r="N167" s="285"/>
      <c r="O167" s="287"/>
      <c r="P167" s="287"/>
    </row>
    <row r="168" spans="10:16" x14ac:dyDescent="0.25">
      <c r="J168" s="286"/>
      <c r="K168" s="286"/>
      <c r="L168" s="285"/>
      <c r="M168" s="286"/>
      <c r="N168" s="285"/>
      <c r="O168" s="287"/>
      <c r="P168" s="287"/>
    </row>
    <row r="169" spans="10:16" x14ac:dyDescent="0.25">
      <c r="J169" s="286"/>
      <c r="K169" s="286"/>
      <c r="L169" s="285"/>
      <c r="M169" s="286"/>
      <c r="N169" s="285"/>
      <c r="O169" s="287"/>
      <c r="P169" s="287"/>
    </row>
    <row r="170" spans="10:16" x14ac:dyDescent="0.25">
      <c r="J170" s="286"/>
      <c r="K170" s="286"/>
      <c r="L170" s="285"/>
      <c r="M170" s="286"/>
      <c r="N170" s="285"/>
      <c r="O170" s="287"/>
      <c r="P170" s="287"/>
    </row>
    <row r="171" spans="10:16" x14ac:dyDescent="0.25">
      <c r="J171" s="286"/>
      <c r="K171" s="286"/>
      <c r="L171" s="285"/>
      <c r="M171" s="286"/>
      <c r="N171" s="285"/>
      <c r="O171" s="287"/>
      <c r="P171" s="287"/>
    </row>
    <row r="172" spans="10:16" x14ac:dyDescent="0.25">
      <c r="J172" s="286"/>
      <c r="K172" s="286"/>
      <c r="L172" s="285"/>
      <c r="M172" s="286"/>
      <c r="N172" s="285"/>
      <c r="O172" s="287"/>
      <c r="P172" s="287"/>
    </row>
    <row r="173" spans="10:16" x14ac:dyDescent="0.25">
      <c r="J173" s="286"/>
      <c r="K173" s="286"/>
      <c r="L173" s="285"/>
      <c r="M173" s="286"/>
      <c r="N173" s="285"/>
      <c r="O173" s="287"/>
      <c r="P173" s="287"/>
    </row>
    <row r="174" spans="10:16" x14ac:dyDescent="0.25">
      <c r="J174" s="286"/>
      <c r="K174" s="286"/>
      <c r="L174" s="285"/>
      <c r="M174" s="286"/>
      <c r="N174" s="285"/>
      <c r="O174" s="287"/>
      <c r="P174" s="287"/>
    </row>
    <row r="175" spans="10:16" x14ac:dyDescent="0.25">
      <c r="J175" s="286"/>
      <c r="K175" s="286"/>
      <c r="L175" s="285"/>
      <c r="M175" s="286"/>
      <c r="N175" s="285"/>
      <c r="O175" s="287"/>
      <c r="P175" s="287"/>
    </row>
    <row r="176" spans="10:16" x14ac:dyDescent="0.25">
      <c r="J176" s="286"/>
      <c r="K176" s="286"/>
      <c r="L176" s="285"/>
      <c r="M176" s="286"/>
      <c r="N176" s="285"/>
      <c r="O176" s="287"/>
      <c r="P176" s="287"/>
    </row>
    <row r="177" spans="10:16" x14ac:dyDescent="0.25">
      <c r="J177" s="286"/>
      <c r="K177" s="286"/>
      <c r="L177" s="285"/>
      <c r="M177" s="286"/>
      <c r="N177" s="285"/>
      <c r="O177" s="287"/>
      <c r="P177" s="287"/>
    </row>
    <row r="178" spans="10:16" x14ac:dyDescent="0.25">
      <c r="J178" s="286"/>
      <c r="K178" s="286"/>
      <c r="L178" s="285"/>
      <c r="M178" s="286"/>
      <c r="N178" s="285"/>
      <c r="O178" s="287"/>
      <c r="P178" s="287"/>
    </row>
    <row r="179" spans="10:16" x14ac:dyDescent="0.25">
      <c r="J179" s="286"/>
      <c r="K179" s="286"/>
      <c r="L179" s="285"/>
      <c r="M179" s="286"/>
      <c r="N179" s="285"/>
      <c r="O179" s="287"/>
      <c r="P179" s="287"/>
    </row>
    <row r="180" spans="10:16" x14ac:dyDescent="0.25">
      <c r="J180" s="286"/>
      <c r="K180" s="286"/>
      <c r="L180" s="285"/>
      <c r="M180" s="286"/>
      <c r="N180" s="285"/>
      <c r="O180" s="287"/>
      <c r="P180" s="287"/>
    </row>
    <row r="181" spans="10:16" x14ac:dyDescent="0.25">
      <c r="J181" s="286"/>
      <c r="K181" s="286"/>
      <c r="L181" s="285"/>
      <c r="M181" s="286"/>
      <c r="N181" s="285"/>
      <c r="O181" s="287"/>
      <c r="P181" s="287"/>
    </row>
    <row r="182" spans="10:16" x14ac:dyDescent="0.25">
      <c r="J182" s="286"/>
      <c r="K182" s="286"/>
      <c r="L182" s="285"/>
      <c r="M182" s="286"/>
      <c r="N182" s="285"/>
      <c r="O182" s="287"/>
      <c r="P182" s="287"/>
    </row>
    <row r="183" spans="10:16" x14ac:dyDescent="0.25">
      <c r="J183" s="286"/>
      <c r="K183" s="286"/>
      <c r="L183" s="285"/>
      <c r="M183" s="286"/>
      <c r="N183" s="285"/>
      <c r="O183" s="287"/>
      <c r="P183" s="287"/>
    </row>
    <row r="184" spans="10:16" x14ac:dyDescent="0.25">
      <c r="J184" s="286"/>
      <c r="K184" s="286"/>
      <c r="L184" s="285"/>
      <c r="M184" s="286"/>
      <c r="N184" s="285"/>
      <c r="O184" s="287"/>
      <c r="P184" s="287"/>
    </row>
    <row r="185" spans="10:16" x14ac:dyDescent="0.25">
      <c r="J185" s="286"/>
      <c r="K185" s="286"/>
      <c r="L185" s="285"/>
      <c r="M185" s="286"/>
      <c r="N185" s="285"/>
      <c r="O185" s="287"/>
      <c r="P185" s="287"/>
    </row>
    <row r="186" spans="10:16" x14ac:dyDescent="0.25">
      <c r="J186" s="286"/>
      <c r="K186" s="286"/>
      <c r="L186" s="285"/>
      <c r="M186" s="286"/>
      <c r="N186" s="285"/>
      <c r="O186" s="287"/>
      <c r="P186" s="287"/>
    </row>
    <row r="187" spans="10:16" x14ac:dyDescent="0.25">
      <c r="J187" s="286"/>
      <c r="K187" s="286"/>
      <c r="L187" s="285"/>
      <c r="M187" s="286"/>
      <c r="N187" s="285"/>
      <c r="O187" s="287"/>
      <c r="P187" s="287"/>
    </row>
    <row r="188" spans="10:16" x14ac:dyDescent="0.25">
      <c r="J188" s="286"/>
      <c r="K188" s="286"/>
      <c r="L188" s="285"/>
      <c r="M188" s="286"/>
      <c r="N188" s="285"/>
      <c r="O188" s="287"/>
      <c r="P188" s="287"/>
    </row>
    <row r="189" spans="10:16" x14ac:dyDescent="0.25">
      <c r="J189" s="286"/>
      <c r="K189" s="286"/>
      <c r="L189" s="285"/>
      <c r="M189" s="286"/>
      <c r="N189" s="285"/>
      <c r="O189" s="287"/>
      <c r="P189" s="287"/>
    </row>
    <row r="190" spans="10:16" x14ac:dyDescent="0.25">
      <c r="J190" s="286"/>
      <c r="K190" s="286"/>
      <c r="L190" s="285"/>
      <c r="M190" s="286"/>
      <c r="N190" s="285"/>
      <c r="O190" s="287"/>
      <c r="P190" s="287"/>
    </row>
    <row r="191" spans="10:16" x14ac:dyDescent="0.25">
      <c r="J191" s="286"/>
      <c r="K191" s="286"/>
      <c r="L191" s="285"/>
      <c r="M191" s="286"/>
      <c r="N191" s="285"/>
      <c r="O191" s="287"/>
      <c r="P191" s="287"/>
    </row>
    <row r="192" spans="10:16" x14ac:dyDescent="0.25">
      <c r="J192" s="286"/>
      <c r="K192" s="286"/>
      <c r="L192" s="285"/>
      <c r="M192" s="286"/>
      <c r="N192" s="285"/>
      <c r="O192" s="287"/>
      <c r="P192" s="287"/>
    </row>
    <row r="193" spans="10:16" x14ac:dyDescent="0.25">
      <c r="J193" s="286"/>
      <c r="K193" s="286"/>
      <c r="L193" s="285"/>
      <c r="M193" s="286"/>
      <c r="N193" s="285"/>
      <c r="O193" s="287"/>
      <c r="P193" s="287"/>
    </row>
    <row r="194" spans="10:16" x14ac:dyDescent="0.25">
      <c r="J194" s="286"/>
      <c r="K194" s="286"/>
      <c r="L194" s="285"/>
      <c r="M194" s="286"/>
      <c r="N194" s="285"/>
      <c r="O194" s="287"/>
      <c r="P194" s="287"/>
    </row>
    <row r="195" spans="10:16" x14ac:dyDescent="0.25">
      <c r="J195" s="286"/>
      <c r="K195" s="286"/>
      <c r="L195" s="285"/>
      <c r="M195" s="286"/>
      <c r="N195" s="285"/>
      <c r="O195" s="287"/>
      <c r="P195" s="287"/>
    </row>
    <row r="196" spans="10:16" x14ac:dyDescent="0.25">
      <c r="J196" s="286"/>
      <c r="K196" s="286"/>
      <c r="L196" s="285"/>
      <c r="M196" s="286"/>
      <c r="N196" s="285"/>
      <c r="O196" s="287"/>
      <c r="P196" s="287"/>
    </row>
    <row r="197" spans="10:16" x14ac:dyDescent="0.25">
      <c r="J197" s="286"/>
      <c r="K197" s="286"/>
      <c r="L197" s="285"/>
      <c r="M197" s="286"/>
      <c r="N197" s="285"/>
      <c r="O197" s="287"/>
      <c r="P197" s="287"/>
    </row>
    <row r="198" spans="10:16" x14ac:dyDescent="0.25">
      <c r="J198" s="286"/>
      <c r="K198" s="286"/>
      <c r="L198" s="285"/>
      <c r="M198" s="286"/>
      <c r="N198" s="285"/>
      <c r="O198" s="287"/>
      <c r="P198" s="287"/>
    </row>
    <row r="199" spans="10:16" x14ac:dyDescent="0.25">
      <c r="J199" s="286"/>
      <c r="K199" s="286"/>
      <c r="L199" s="285"/>
      <c r="M199" s="286"/>
      <c r="N199" s="285"/>
      <c r="O199" s="287"/>
      <c r="P199" s="287"/>
    </row>
    <row r="200" spans="10:16" x14ac:dyDescent="0.25">
      <c r="J200" s="286"/>
      <c r="K200" s="286"/>
      <c r="L200" s="285"/>
      <c r="M200" s="286"/>
      <c r="N200" s="285"/>
      <c r="O200" s="287"/>
      <c r="P200" s="287"/>
    </row>
    <row r="201" spans="10:16" x14ac:dyDescent="0.25">
      <c r="J201" s="286"/>
      <c r="K201" s="286"/>
      <c r="L201" s="285"/>
      <c r="M201" s="286"/>
      <c r="N201" s="285"/>
      <c r="O201" s="287"/>
      <c r="P201" s="287"/>
    </row>
    <row r="202" spans="10:16" x14ac:dyDescent="0.25">
      <c r="J202" s="286"/>
      <c r="K202" s="286"/>
      <c r="L202" s="285"/>
      <c r="M202" s="286"/>
      <c r="N202" s="285"/>
      <c r="O202" s="287"/>
      <c r="P202" s="287"/>
    </row>
    <row r="203" spans="10:16" x14ac:dyDescent="0.25">
      <c r="J203" s="286"/>
      <c r="K203" s="286"/>
      <c r="L203" s="285"/>
      <c r="M203" s="286"/>
      <c r="N203" s="285"/>
      <c r="O203" s="287"/>
      <c r="P203" s="287"/>
    </row>
    <row r="204" spans="10:16" x14ac:dyDescent="0.25">
      <c r="J204" s="286"/>
      <c r="K204" s="286"/>
      <c r="L204" s="285"/>
      <c r="M204" s="286"/>
      <c r="N204" s="285"/>
      <c r="O204" s="287"/>
      <c r="P204" s="287"/>
    </row>
    <row r="205" spans="10:16" x14ac:dyDescent="0.25">
      <c r="J205" s="286"/>
      <c r="K205" s="286"/>
      <c r="L205" s="285"/>
      <c r="M205" s="286"/>
      <c r="N205" s="285"/>
      <c r="O205" s="287"/>
      <c r="P205" s="287"/>
    </row>
    <row r="206" spans="10:16" x14ac:dyDescent="0.25">
      <c r="J206" s="286"/>
      <c r="K206" s="286"/>
      <c r="L206" s="285"/>
      <c r="M206" s="286"/>
      <c r="N206" s="285"/>
      <c r="O206" s="287"/>
      <c r="P206" s="287"/>
    </row>
    <row r="207" spans="10:16" x14ac:dyDescent="0.25">
      <c r="J207" s="286"/>
      <c r="K207" s="286"/>
      <c r="L207" s="285"/>
      <c r="M207" s="286"/>
      <c r="N207" s="285"/>
      <c r="O207" s="287"/>
      <c r="P207" s="287"/>
    </row>
    <row r="208" spans="10:16" x14ac:dyDescent="0.25">
      <c r="J208" s="286"/>
      <c r="K208" s="286"/>
      <c r="L208" s="285"/>
      <c r="M208" s="286"/>
      <c r="N208" s="285"/>
      <c r="O208" s="287"/>
      <c r="P208" s="287"/>
    </row>
    <row r="209" spans="10:16" x14ac:dyDescent="0.25">
      <c r="J209" s="286"/>
      <c r="K209" s="286"/>
      <c r="L209" s="285"/>
      <c r="M209" s="286"/>
      <c r="N209" s="285"/>
      <c r="O209" s="287"/>
      <c r="P209" s="287"/>
    </row>
    <row r="210" spans="10:16" x14ac:dyDescent="0.25">
      <c r="J210" s="286"/>
      <c r="K210" s="286"/>
      <c r="L210" s="285"/>
      <c r="M210" s="286"/>
      <c r="N210" s="285"/>
      <c r="O210" s="287"/>
      <c r="P210" s="287"/>
    </row>
    <row r="211" spans="10:16" x14ac:dyDescent="0.25">
      <c r="J211" s="286"/>
      <c r="K211" s="286"/>
      <c r="L211" s="285"/>
      <c r="M211" s="286"/>
      <c r="N211" s="285"/>
      <c r="O211" s="287"/>
      <c r="P211" s="287"/>
    </row>
    <row r="212" spans="10:16" x14ac:dyDescent="0.25">
      <c r="J212" s="286"/>
      <c r="K212" s="286"/>
      <c r="L212" s="285"/>
      <c r="M212" s="286"/>
      <c r="N212" s="285"/>
      <c r="O212" s="287"/>
      <c r="P212" s="287"/>
    </row>
    <row r="213" spans="10:16" x14ac:dyDescent="0.25">
      <c r="J213" s="286"/>
      <c r="K213" s="286"/>
      <c r="L213" s="285"/>
      <c r="M213" s="286"/>
      <c r="N213" s="285"/>
      <c r="O213" s="287"/>
      <c r="P213" s="287"/>
    </row>
    <row r="214" spans="10:16" x14ac:dyDescent="0.25">
      <c r="J214" s="286"/>
      <c r="K214" s="286"/>
      <c r="L214" s="285"/>
      <c r="M214" s="286"/>
      <c r="N214" s="285"/>
      <c r="O214" s="287"/>
      <c r="P214" s="287"/>
    </row>
    <row r="215" spans="10:16" x14ac:dyDescent="0.25">
      <c r="J215" s="286"/>
      <c r="K215" s="286"/>
      <c r="L215" s="285"/>
      <c r="M215" s="286"/>
      <c r="N215" s="285"/>
      <c r="O215" s="287"/>
      <c r="P215" s="287"/>
    </row>
    <row r="216" spans="10:16" x14ac:dyDescent="0.25">
      <c r="J216" s="286"/>
      <c r="K216" s="286"/>
      <c r="L216" s="285"/>
      <c r="M216" s="286"/>
      <c r="N216" s="285"/>
      <c r="O216" s="287"/>
      <c r="P216" s="287"/>
    </row>
    <row r="217" spans="10:16" x14ac:dyDescent="0.25">
      <c r="J217" s="286"/>
      <c r="K217" s="286"/>
      <c r="L217" s="285"/>
      <c r="M217" s="286"/>
      <c r="N217" s="285"/>
      <c r="O217" s="287"/>
      <c r="P217" s="287"/>
    </row>
    <row r="218" spans="10:16" x14ac:dyDescent="0.25">
      <c r="J218" s="286"/>
      <c r="K218" s="286"/>
      <c r="L218" s="285"/>
      <c r="M218" s="286"/>
      <c r="N218" s="285"/>
      <c r="O218" s="287"/>
      <c r="P218" s="287"/>
    </row>
    <row r="219" spans="10:16" x14ac:dyDescent="0.25">
      <c r="J219" s="286"/>
      <c r="K219" s="286"/>
      <c r="L219" s="285"/>
      <c r="M219" s="286"/>
      <c r="N219" s="285"/>
      <c r="O219" s="287"/>
      <c r="P219" s="287"/>
    </row>
    <row r="220" spans="10:16" x14ac:dyDescent="0.25">
      <c r="J220" s="286"/>
      <c r="K220" s="286"/>
      <c r="L220" s="285"/>
      <c r="M220" s="286"/>
      <c r="N220" s="285"/>
      <c r="O220" s="287"/>
      <c r="P220" s="287"/>
    </row>
    <row r="221" spans="10:16" x14ac:dyDescent="0.25">
      <c r="J221" s="286"/>
      <c r="K221" s="286"/>
      <c r="L221" s="285"/>
      <c r="M221" s="286"/>
      <c r="N221" s="285"/>
      <c r="O221" s="287"/>
      <c r="P221" s="287"/>
    </row>
    <row r="222" spans="10:16" x14ac:dyDescent="0.25">
      <c r="J222" s="286"/>
      <c r="K222" s="286"/>
      <c r="L222" s="285"/>
      <c r="M222" s="286"/>
      <c r="N222" s="285"/>
      <c r="O222" s="287"/>
      <c r="P222" s="287"/>
    </row>
    <row r="223" spans="10:16" x14ac:dyDescent="0.25">
      <c r="J223" s="286"/>
      <c r="K223" s="286"/>
      <c r="L223" s="285"/>
      <c r="M223" s="286"/>
      <c r="N223" s="285"/>
      <c r="O223" s="287"/>
      <c r="P223" s="287"/>
    </row>
    <row r="224" spans="10:16" x14ac:dyDescent="0.25">
      <c r="J224" s="286"/>
      <c r="K224" s="286"/>
      <c r="L224" s="285"/>
      <c r="M224" s="286"/>
      <c r="N224" s="285"/>
      <c r="O224" s="287"/>
      <c r="P224" s="287"/>
    </row>
    <row r="225" spans="10:16" x14ac:dyDescent="0.25">
      <c r="J225" s="286"/>
      <c r="K225" s="286"/>
      <c r="L225" s="285"/>
      <c r="M225" s="286"/>
      <c r="N225" s="285"/>
      <c r="O225" s="287"/>
      <c r="P225" s="287"/>
    </row>
    <row r="226" spans="10:16" x14ac:dyDescent="0.25">
      <c r="J226" s="286"/>
      <c r="K226" s="286"/>
      <c r="L226" s="285"/>
      <c r="M226" s="286"/>
      <c r="N226" s="285"/>
      <c r="O226" s="287"/>
      <c r="P226" s="287"/>
    </row>
    <row r="227" spans="10:16" x14ac:dyDescent="0.25">
      <c r="J227" s="286"/>
      <c r="K227" s="286"/>
      <c r="L227" s="285"/>
      <c r="M227" s="286"/>
      <c r="N227" s="285"/>
      <c r="O227" s="287"/>
      <c r="P227" s="287"/>
    </row>
    <row r="228" spans="10:16" x14ac:dyDescent="0.25">
      <c r="J228" s="286"/>
      <c r="K228" s="286"/>
      <c r="L228" s="285"/>
      <c r="M228" s="286"/>
      <c r="N228" s="285"/>
      <c r="O228" s="287"/>
      <c r="P228" s="287"/>
    </row>
    <row r="229" spans="10:16" x14ac:dyDescent="0.25">
      <c r="J229" s="286"/>
      <c r="K229" s="286"/>
      <c r="L229" s="285"/>
      <c r="M229" s="286"/>
      <c r="N229" s="285"/>
      <c r="O229" s="287"/>
      <c r="P229" s="287"/>
    </row>
    <row r="230" spans="10:16" x14ac:dyDescent="0.25">
      <c r="J230" s="286"/>
      <c r="K230" s="286"/>
      <c r="L230" s="285"/>
      <c r="M230" s="286"/>
      <c r="N230" s="285"/>
      <c r="O230" s="287"/>
      <c r="P230" s="287"/>
    </row>
    <row r="231" spans="10:16" x14ac:dyDescent="0.25">
      <c r="J231" s="286"/>
      <c r="K231" s="286"/>
      <c r="L231" s="285"/>
      <c r="M231" s="286"/>
      <c r="N231" s="285"/>
      <c r="O231" s="287"/>
      <c r="P231" s="287"/>
    </row>
    <row r="232" spans="10:16" x14ac:dyDescent="0.25">
      <c r="J232" s="286"/>
      <c r="K232" s="286"/>
      <c r="L232" s="285"/>
      <c r="M232" s="286"/>
      <c r="N232" s="285"/>
      <c r="O232" s="287"/>
      <c r="P232" s="287"/>
    </row>
    <row r="233" spans="10:16" x14ac:dyDescent="0.25">
      <c r="J233" s="286"/>
      <c r="K233" s="286"/>
      <c r="L233" s="285"/>
      <c r="M233" s="286"/>
      <c r="N233" s="285"/>
      <c r="O233" s="287"/>
      <c r="P233" s="287"/>
    </row>
    <row r="234" spans="10:16" x14ac:dyDescent="0.25">
      <c r="J234" s="286"/>
      <c r="K234" s="286"/>
      <c r="L234" s="285"/>
      <c r="M234" s="286"/>
      <c r="N234" s="285"/>
      <c r="O234" s="287"/>
      <c r="P234" s="287"/>
    </row>
    <row r="235" spans="10:16" x14ac:dyDescent="0.25">
      <c r="J235" s="286"/>
      <c r="K235" s="286"/>
      <c r="L235" s="285"/>
      <c r="M235" s="286"/>
      <c r="N235" s="285"/>
      <c r="O235" s="287"/>
      <c r="P235" s="287"/>
    </row>
    <row r="236" spans="10:16" x14ac:dyDescent="0.25">
      <c r="J236" s="286"/>
      <c r="K236" s="286"/>
      <c r="L236" s="285"/>
      <c r="M236" s="286"/>
      <c r="N236" s="285"/>
      <c r="O236" s="287"/>
      <c r="P236" s="287"/>
    </row>
    <row r="237" spans="10:16" x14ac:dyDescent="0.25">
      <c r="J237" s="286"/>
      <c r="K237" s="286"/>
      <c r="L237" s="285"/>
      <c r="M237" s="286"/>
      <c r="N237" s="285"/>
      <c r="O237" s="287"/>
      <c r="P237" s="287"/>
    </row>
    <row r="238" spans="10:16" x14ac:dyDescent="0.25">
      <c r="J238" s="286"/>
      <c r="K238" s="286"/>
      <c r="L238" s="285"/>
      <c r="M238" s="286"/>
      <c r="N238" s="285"/>
      <c r="O238" s="287"/>
      <c r="P238" s="287"/>
    </row>
    <row r="239" spans="10:16" x14ac:dyDescent="0.25">
      <c r="J239" s="286"/>
      <c r="K239" s="286"/>
      <c r="L239" s="285"/>
      <c r="M239" s="286"/>
      <c r="N239" s="285"/>
      <c r="O239" s="287"/>
      <c r="P239" s="287"/>
    </row>
    <row r="240" spans="10:16" x14ac:dyDescent="0.25">
      <c r="J240" s="286"/>
      <c r="K240" s="286"/>
      <c r="L240" s="285"/>
      <c r="M240" s="286"/>
      <c r="N240" s="285"/>
      <c r="O240" s="287"/>
      <c r="P240" s="287"/>
    </row>
    <row r="241" spans="10:16" x14ac:dyDescent="0.25">
      <c r="J241" s="286"/>
      <c r="K241" s="286"/>
      <c r="L241" s="285"/>
      <c r="M241" s="286"/>
      <c r="N241" s="285"/>
      <c r="O241" s="287"/>
      <c r="P241" s="287"/>
    </row>
    <row r="242" spans="10:16" x14ac:dyDescent="0.25">
      <c r="J242" s="286"/>
      <c r="K242" s="286"/>
      <c r="L242" s="285"/>
      <c r="M242" s="286"/>
      <c r="N242" s="285"/>
      <c r="O242" s="287"/>
      <c r="P242" s="287"/>
    </row>
    <row r="243" spans="10:16" x14ac:dyDescent="0.25">
      <c r="J243" s="286"/>
      <c r="K243" s="286"/>
      <c r="L243" s="285"/>
      <c r="M243" s="286"/>
      <c r="N243" s="285"/>
      <c r="O243" s="287"/>
      <c r="P243" s="287"/>
    </row>
    <row r="244" spans="10:16" x14ac:dyDescent="0.25">
      <c r="J244" s="286"/>
      <c r="K244" s="286"/>
      <c r="L244" s="285"/>
      <c r="M244" s="286"/>
      <c r="N244" s="285"/>
      <c r="O244" s="287"/>
      <c r="P244" s="287"/>
    </row>
    <row r="245" spans="10:16" x14ac:dyDescent="0.25">
      <c r="J245" s="286"/>
      <c r="K245" s="286"/>
      <c r="L245" s="285"/>
      <c r="M245" s="286"/>
      <c r="N245" s="285"/>
      <c r="O245" s="287"/>
      <c r="P245" s="287"/>
    </row>
    <row r="246" spans="10:16" x14ac:dyDescent="0.25">
      <c r="J246" s="286"/>
      <c r="K246" s="286"/>
      <c r="L246" s="285"/>
      <c r="M246" s="286"/>
      <c r="N246" s="285"/>
      <c r="O246" s="287"/>
      <c r="P246" s="287"/>
    </row>
    <row r="247" spans="10:16" x14ac:dyDescent="0.25">
      <c r="J247" s="286"/>
      <c r="K247" s="286"/>
      <c r="L247" s="285"/>
      <c r="M247" s="286"/>
      <c r="N247" s="285"/>
      <c r="O247" s="287"/>
      <c r="P247" s="287"/>
    </row>
    <row r="248" spans="10:16" x14ac:dyDescent="0.25">
      <c r="J248" s="286"/>
      <c r="K248" s="286"/>
      <c r="L248" s="285"/>
      <c r="M248" s="286"/>
      <c r="N248" s="285"/>
      <c r="O248" s="287"/>
      <c r="P248" s="287"/>
    </row>
    <row r="249" spans="10:16" x14ac:dyDescent="0.25">
      <c r="J249" s="286"/>
      <c r="K249" s="286"/>
      <c r="L249" s="285"/>
      <c r="M249" s="286"/>
      <c r="N249" s="285"/>
      <c r="O249" s="287"/>
      <c r="P249" s="287"/>
    </row>
    <row r="250" spans="10:16" x14ac:dyDescent="0.25">
      <c r="J250" s="286"/>
      <c r="K250" s="286"/>
      <c r="L250" s="285"/>
      <c r="M250" s="286"/>
      <c r="N250" s="285"/>
      <c r="O250" s="287"/>
      <c r="P250" s="287"/>
    </row>
    <row r="251" spans="10:16" x14ac:dyDescent="0.25">
      <c r="J251" s="286"/>
      <c r="K251" s="286"/>
      <c r="L251" s="285"/>
      <c r="M251" s="286"/>
      <c r="N251" s="285"/>
      <c r="O251" s="287"/>
      <c r="P251" s="287"/>
    </row>
    <row r="252" spans="10:16" x14ac:dyDescent="0.25">
      <c r="J252" s="286"/>
      <c r="K252" s="286"/>
      <c r="L252" s="285"/>
      <c r="M252" s="286"/>
      <c r="N252" s="285"/>
      <c r="O252" s="287"/>
      <c r="P252" s="287"/>
    </row>
    <row r="253" spans="10:16" x14ac:dyDescent="0.25">
      <c r="J253" s="286"/>
      <c r="K253" s="286"/>
      <c r="L253" s="285"/>
      <c r="M253" s="286"/>
      <c r="N253" s="285"/>
      <c r="O253" s="287"/>
      <c r="P253" s="287"/>
    </row>
    <row r="254" spans="10:16" x14ac:dyDescent="0.25">
      <c r="J254" s="286"/>
      <c r="K254" s="286"/>
      <c r="L254" s="285"/>
      <c r="M254" s="286"/>
      <c r="N254" s="285"/>
      <c r="O254" s="287"/>
      <c r="P254" s="287"/>
    </row>
    <row r="255" spans="10:16" x14ac:dyDescent="0.25">
      <c r="J255" s="286"/>
      <c r="K255" s="286"/>
      <c r="L255" s="285"/>
      <c r="M255" s="286"/>
      <c r="N255" s="285"/>
      <c r="O255" s="287"/>
      <c r="P255" s="287"/>
    </row>
    <row r="256" spans="10:16" x14ac:dyDescent="0.25">
      <c r="J256" s="286"/>
      <c r="K256" s="286"/>
      <c r="L256" s="285"/>
      <c r="M256" s="286"/>
      <c r="N256" s="285"/>
      <c r="O256" s="287"/>
      <c r="P256" s="287"/>
    </row>
    <row r="257" spans="10:16" x14ac:dyDescent="0.25">
      <c r="J257" s="286"/>
      <c r="K257" s="286"/>
      <c r="L257" s="285"/>
      <c r="M257" s="286"/>
      <c r="N257" s="285"/>
      <c r="O257" s="287"/>
      <c r="P257" s="287"/>
    </row>
    <row r="258" spans="10:16" x14ac:dyDescent="0.25">
      <c r="J258" s="286"/>
      <c r="K258" s="286"/>
      <c r="L258" s="285"/>
      <c r="M258" s="286"/>
      <c r="N258" s="285"/>
      <c r="O258" s="287"/>
      <c r="P258" s="287"/>
    </row>
    <row r="259" spans="10:16" x14ac:dyDescent="0.25">
      <c r="J259" s="286"/>
      <c r="K259" s="286"/>
      <c r="L259" s="285"/>
      <c r="M259" s="286"/>
      <c r="N259" s="285"/>
      <c r="O259" s="287"/>
      <c r="P259" s="287"/>
    </row>
    <row r="260" spans="10:16" x14ac:dyDescent="0.25">
      <c r="J260" s="286"/>
      <c r="K260" s="286"/>
      <c r="L260" s="285"/>
      <c r="M260" s="286"/>
      <c r="N260" s="285"/>
      <c r="O260" s="287"/>
      <c r="P260" s="287"/>
    </row>
    <row r="261" spans="10:16" x14ac:dyDescent="0.25">
      <c r="J261" s="286"/>
      <c r="K261" s="286"/>
      <c r="L261" s="285"/>
      <c r="M261" s="286"/>
      <c r="N261" s="285"/>
      <c r="O261" s="287"/>
      <c r="P261" s="287"/>
    </row>
    <row r="262" spans="10:16" x14ac:dyDescent="0.25">
      <c r="J262" s="286"/>
      <c r="K262" s="286"/>
      <c r="L262" s="285"/>
      <c r="M262" s="286"/>
      <c r="N262" s="285"/>
      <c r="O262" s="287"/>
      <c r="P262" s="287"/>
    </row>
    <row r="263" spans="10:16" x14ac:dyDescent="0.25">
      <c r="J263" s="286"/>
      <c r="K263" s="286"/>
      <c r="L263" s="285"/>
      <c r="M263" s="286"/>
      <c r="N263" s="285"/>
      <c r="O263" s="287"/>
      <c r="P263" s="287"/>
    </row>
    <row r="264" spans="10:16" x14ac:dyDescent="0.25">
      <c r="J264" s="286"/>
      <c r="K264" s="286"/>
      <c r="L264" s="285"/>
      <c r="M264" s="286"/>
      <c r="N264" s="285"/>
      <c r="O264" s="287"/>
      <c r="P264" s="287"/>
    </row>
    <row r="265" spans="10:16" x14ac:dyDescent="0.25">
      <c r="J265" s="286"/>
      <c r="K265" s="286"/>
      <c r="L265" s="285"/>
      <c r="M265" s="286"/>
      <c r="N265" s="285"/>
      <c r="O265" s="287"/>
      <c r="P265" s="287"/>
    </row>
    <row r="266" spans="10:16" x14ac:dyDescent="0.25">
      <c r="J266" s="286"/>
      <c r="K266" s="286"/>
      <c r="L266" s="285"/>
      <c r="M266" s="286"/>
      <c r="N266" s="285"/>
      <c r="O266" s="287"/>
      <c r="P266" s="287"/>
    </row>
    <row r="267" spans="10:16" x14ac:dyDescent="0.25">
      <c r="J267" s="286"/>
      <c r="K267" s="286"/>
      <c r="L267" s="285"/>
      <c r="M267" s="286"/>
      <c r="N267" s="285"/>
      <c r="O267" s="287"/>
      <c r="P267" s="287"/>
    </row>
    <row r="268" spans="10:16" x14ac:dyDescent="0.25">
      <c r="J268" s="286"/>
      <c r="K268" s="286"/>
      <c r="L268" s="285"/>
      <c r="M268" s="286"/>
      <c r="N268" s="285"/>
      <c r="O268" s="287"/>
      <c r="P268" s="287"/>
    </row>
    <row r="269" spans="10:16" x14ac:dyDescent="0.25">
      <c r="J269" s="286"/>
      <c r="K269" s="286"/>
      <c r="L269" s="285"/>
      <c r="M269" s="286"/>
      <c r="N269" s="285"/>
      <c r="O269" s="287"/>
      <c r="P269" s="287"/>
    </row>
    <row r="270" spans="10:16" x14ac:dyDescent="0.25">
      <c r="J270" s="286"/>
      <c r="K270" s="286"/>
      <c r="L270" s="285"/>
      <c r="M270" s="286"/>
      <c r="N270" s="285"/>
      <c r="O270" s="287"/>
      <c r="P270" s="287"/>
    </row>
    <row r="271" spans="10:16" x14ac:dyDescent="0.25">
      <c r="J271" s="286"/>
      <c r="K271" s="286"/>
      <c r="L271" s="285"/>
      <c r="M271" s="286"/>
      <c r="N271" s="285"/>
      <c r="O271" s="287"/>
      <c r="P271" s="287"/>
    </row>
    <row r="272" spans="10:16" x14ac:dyDescent="0.25">
      <c r="J272" s="286"/>
      <c r="K272" s="286"/>
      <c r="L272" s="285"/>
      <c r="M272" s="286"/>
      <c r="N272" s="285"/>
      <c r="O272" s="287"/>
      <c r="P272" s="287"/>
    </row>
    <row r="273" spans="10:16" x14ac:dyDescent="0.25">
      <c r="J273" s="286"/>
      <c r="K273" s="286"/>
      <c r="L273" s="285"/>
      <c r="M273" s="286"/>
      <c r="N273" s="285"/>
      <c r="O273" s="287"/>
      <c r="P273" s="287"/>
    </row>
    <row r="274" spans="10:16" x14ac:dyDescent="0.25">
      <c r="J274" s="286"/>
      <c r="K274" s="286"/>
      <c r="L274" s="285"/>
      <c r="M274" s="286"/>
      <c r="N274" s="285"/>
      <c r="O274" s="287"/>
      <c r="P274" s="287"/>
    </row>
    <row r="275" spans="10:16" x14ac:dyDescent="0.25">
      <c r="J275" s="286"/>
      <c r="K275" s="286"/>
      <c r="L275" s="285"/>
      <c r="M275" s="286"/>
      <c r="N275" s="285"/>
      <c r="O275" s="287"/>
      <c r="P275" s="287"/>
    </row>
    <row r="276" spans="10:16" x14ac:dyDescent="0.25">
      <c r="J276" s="286"/>
      <c r="K276" s="286"/>
      <c r="L276" s="285"/>
      <c r="M276" s="286"/>
      <c r="N276" s="285"/>
      <c r="O276" s="287"/>
      <c r="P276" s="287"/>
    </row>
    <row r="277" spans="10:16" x14ac:dyDescent="0.25">
      <c r="J277" s="286"/>
      <c r="K277" s="286"/>
      <c r="L277" s="285"/>
      <c r="M277" s="286"/>
      <c r="N277" s="285"/>
      <c r="O277" s="287"/>
      <c r="P277" s="287"/>
    </row>
    <row r="278" spans="10:16" x14ac:dyDescent="0.25">
      <c r="J278" s="286"/>
      <c r="K278" s="286"/>
      <c r="L278" s="285"/>
      <c r="M278" s="286"/>
      <c r="N278" s="285"/>
      <c r="O278" s="287"/>
      <c r="P278" s="287"/>
    </row>
    <row r="279" spans="10:16" x14ac:dyDescent="0.25">
      <c r="J279" s="286"/>
      <c r="K279" s="286"/>
      <c r="L279" s="285"/>
      <c r="M279" s="286"/>
      <c r="N279" s="285"/>
      <c r="O279" s="287"/>
      <c r="P279" s="287"/>
    </row>
    <row r="280" spans="10:16" x14ac:dyDescent="0.25">
      <c r="J280" s="286"/>
      <c r="K280" s="286"/>
      <c r="L280" s="285"/>
      <c r="M280" s="286"/>
      <c r="N280" s="285"/>
      <c r="O280" s="287"/>
      <c r="P280" s="287"/>
    </row>
    <row r="281" spans="10:16" x14ac:dyDescent="0.25">
      <c r="J281" s="286"/>
      <c r="K281" s="286"/>
      <c r="L281" s="285"/>
      <c r="M281" s="286"/>
      <c r="N281" s="285"/>
      <c r="O281" s="287"/>
      <c r="P281" s="287"/>
    </row>
    <row r="282" spans="10:16" x14ac:dyDescent="0.25">
      <c r="J282" s="286"/>
      <c r="K282" s="286"/>
      <c r="L282" s="285"/>
      <c r="M282" s="286"/>
      <c r="N282" s="285"/>
      <c r="O282" s="287"/>
      <c r="P282" s="287"/>
    </row>
    <row r="283" spans="10:16" x14ac:dyDescent="0.25">
      <c r="J283" s="286"/>
      <c r="K283" s="286"/>
      <c r="L283" s="285"/>
      <c r="M283" s="286"/>
      <c r="N283" s="285"/>
      <c r="O283" s="287"/>
      <c r="P283" s="287"/>
    </row>
    <row r="284" spans="10:16" x14ac:dyDescent="0.25">
      <c r="J284" s="286"/>
      <c r="K284" s="286"/>
      <c r="L284" s="285"/>
      <c r="M284" s="286"/>
      <c r="N284" s="285"/>
      <c r="O284" s="287"/>
      <c r="P284" s="287"/>
    </row>
    <row r="285" spans="10:16" x14ac:dyDescent="0.25">
      <c r="J285" s="286"/>
      <c r="K285" s="286"/>
      <c r="L285" s="285"/>
      <c r="M285" s="286"/>
      <c r="N285" s="285"/>
      <c r="O285" s="287"/>
      <c r="P285" s="287"/>
    </row>
    <row r="286" spans="10:16" x14ac:dyDescent="0.25">
      <c r="J286" s="286"/>
      <c r="K286" s="286"/>
      <c r="L286" s="285"/>
      <c r="M286" s="286"/>
      <c r="N286" s="285"/>
      <c r="O286" s="287"/>
      <c r="P286" s="287"/>
    </row>
    <row r="287" spans="10:16" x14ac:dyDescent="0.25">
      <c r="J287" s="286"/>
      <c r="K287" s="286"/>
      <c r="L287" s="285"/>
      <c r="M287" s="286"/>
      <c r="N287" s="285"/>
      <c r="O287" s="287"/>
      <c r="P287" s="287"/>
    </row>
    <row r="288" spans="10:16" x14ac:dyDescent="0.25">
      <c r="J288" s="286"/>
      <c r="K288" s="286"/>
      <c r="L288" s="285"/>
      <c r="M288" s="286"/>
      <c r="N288" s="285"/>
      <c r="O288" s="287"/>
      <c r="P288" s="287"/>
    </row>
    <row r="289" spans="10:16" x14ac:dyDescent="0.25">
      <c r="J289" s="286"/>
      <c r="K289" s="286"/>
      <c r="L289" s="285"/>
      <c r="M289" s="286"/>
      <c r="N289" s="285"/>
      <c r="O289" s="287"/>
      <c r="P289" s="287"/>
    </row>
    <row r="290" spans="10:16" x14ac:dyDescent="0.25">
      <c r="J290" s="286"/>
      <c r="K290" s="286"/>
      <c r="L290" s="285"/>
      <c r="M290" s="286"/>
      <c r="N290" s="285"/>
      <c r="O290" s="287"/>
      <c r="P290" s="287"/>
    </row>
    <row r="291" spans="10:16" x14ac:dyDescent="0.25">
      <c r="J291" s="286"/>
      <c r="K291" s="286"/>
      <c r="L291" s="285"/>
      <c r="M291" s="286"/>
      <c r="N291" s="285"/>
      <c r="O291" s="287"/>
      <c r="P291" s="287"/>
    </row>
    <row r="292" spans="10:16" x14ac:dyDescent="0.25">
      <c r="J292" s="286"/>
      <c r="K292" s="286"/>
      <c r="L292" s="285"/>
      <c r="M292" s="286"/>
      <c r="N292" s="285"/>
      <c r="O292" s="287"/>
      <c r="P292" s="287"/>
    </row>
    <row r="293" spans="10:16" x14ac:dyDescent="0.25">
      <c r="J293" s="286"/>
      <c r="K293" s="286"/>
      <c r="L293" s="285"/>
      <c r="M293" s="286"/>
      <c r="N293" s="285"/>
      <c r="O293" s="287"/>
      <c r="P293" s="287"/>
    </row>
    <row r="294" spans="10:16" x14ac:dyDescent="0.25">
      <c r="J294" s="286"/>
      <c r="K294" s="286"/>
      <c r="L294" s="285"/>
      <c r="M294" s="286"/>
      <c r="N294" s="285"/>
      <c r="O294" s="287"/>
      <c r="P294" s="287"/>
    </row>
    <row r="295" spans="10:16" x14ac:dyDescent="0.25">
      <c r="J295" s="286"/>
      <c r="K295" s="286"/>
      <c r="L295" s="285"/>
      <c r="M295" s="286"/>
      <c r="N295" s="285"/>
      <c r="O295" s="287"/>
      <c r="P295" s="287"/>
    </row>
    <row r="296" spans="10:16" x14ac:dyDescent="0.25">
      <c r="J296" s="286"/>
      <c r="K296" s="286"/>
      <c r="L296" s="285"/>
      <c r="M296" s="286"/>
      <c r="N296" s="285"/>
      <c r="O296" s="287"/>
      <c r="P296" s="287"/>
    </row>
    <row r="297" spans="10:16" x14ac:dyDescent="0.25">
      <c r="J297" s="286"/>
      <c r="K297" s="286"/>
      <c r="L297" s="285"/>
      <c r="M297" s="286"/>
      <c r="N297" s="285"/>
      <c r="O297" s="287"/>
      <c r="P297" s="287"/>
    </row>
    <row r="298" spans="10:16" x14ac:dyDescent="0.25">
      <c r="J298" s="286"/>
      <c r="K298" s="286"/>
      <c r="L298" s="285"/>
      <c r="M298" s="286"/>
      <c r="N298" s="285"/>
      <c r="O298" s="287"/>
      <c r="P298" s="287"/>
    </row>
    <row r="299" spans="10:16" x14ac:dyDescent="0.25">
      <c r="J299" s="286"/>
      <c r="K299" s="286"/>
      <c r="L299" s="285"/>
      <c r="M299" s="286"/>
      <c r="N299" s="285"/>
      <c r="O299" s="287"/>
      <c r="P299" s="287"/>
    </row>
    <row r="300" spans="10:16" x14ac:dyDescent="0.25">
      <c r="J300" s="286"/>
      <c r="K300" s="286"/>
      <c r="L300" s="285"/>
      <c r="M300" s="286"/>
      <c r="N300" s="285"/>
      <c r="O300" s="287"/>
      <c r="P300" s="287"/>
    </row>
    <row r="301" spans="10:16" x14ac:dyDescent="0.25">
      <c r="J301" s="286"/>
      <c r="K301" s="286"/>
      <c r="L301" s="285"/>
      <c r="M301" s="286"/>
      <c r="N301" s="285"/>
      <c r="O301" s="287"/>
      <c r="P301" s="287"/>
    </row>
    <row r="302" spans="10:16" x14ac:dyDescent="0.25">
      <c r="J302" s="286"/>
      <c r="K302" s="286"/>
      <c r="L302" s="285"/>
      <c r="M302" s="286"/>
      <c r="N302" s="285"/>
      <c r="O302" s="287"/>
      <c r="P302" s="287"/>
    </row>
    <row r="303" spans="10:16" x14ac:dyDescent="0.25">
      <c r="J303" s="286"/>
      <c r="K303" s="286"/>
      <c r="L303" s="285"/>
      <c r="M303" s="286"/>
      <c r="N303" s="285"/>
      <c r="O303" s="287"/>
      <c r="P303" s="287"/>
    </row>
    <row r="304" spans="10:16" x14ac:dyDescent="0.25">
      <c r="J304" s="286"/>
      <c r="K304" s="286"/>
      <c r="L304" s="285"/>
      <c r="M304" s="286"/>
      <c r="N304" s="285"/>
      <c r="O304" s="287"/>
      <c r="P304" s="287"/>
    </row>
    <row r="305" spans="10:16" x14ac:dyDescent="0.25">
      <c r="J305" s="286"/>
      <c r="K305" s="286"/>
      <c r="L305" s="285"/>
      <c r="M305" s="286"/>
      <c r="N305" s="285"/>
      <c r="O305" s="287"/>
      <c r="P305" s="287"/>
    </row>
    <row r="306" spans="10:16" x14ac:dyDescent="0.25">
      <c r="J306" s="286"/>
      <c r="K306" s="286"/>
      <c r="L306" s="285"/>
      <c r="M306" s="286"/>
      <c r="N306" s="285"/>
      <c r="O306" s="287"/>
      <c r="P306" s="287"/>
    </row>
    <row r="307" spans="10:16" x14ac:dyDescent="0.25">
      <c r="J307" s="286"/>
      <c r="K307" s="286"/>
      <c r="L307" s="285"/>
      <c r="M307" s="286"/>
      <c r="N307" s="285"/>
      <c r="O307" s="287"/>
      <c r="P307" s="287"/>
    </row>
    <row r="308" spans="10:16" x14ac:dyDescent="0.25">
      <c r="J308" s="286"/>
      <c r="K308" s="286"/>
      <c r="L308" s="285"/>
      <c r="M308" s="286"/>
      <c r="N308" s="285"/>
      <c r="O308" s="287"/>
      <c r="P308" s="287"/>
    </row>
    <row r="309" spans="10:16" x14ac:dyDescent="0.25">
      <c r="J309" s="286"/>
      <c r="K309" s="286"/>
      <c r="L309" s="285"/>
      <c r="M309" s="286"/>
      <c r="N309" s="285"/>
      <c r="O309" s="287"/>
      <c r="P309" s="287"/>
    </row>
    <row r="310" spans="10:16" x14ac:dyDescent="0.25">
      <c r="J310" s="286"/>
      <c r="K310" s="286"/>
      <c r="L310" s="285"/>
      <c r="M310" s="286"/>
      <c r="N310" s="285"/>
      <c r="O310" s="287"/>
      <c r="P310" s="287"/>
    </row>
    <row r="311" spans="10:16" x14ac:dyDescent="0.25">
      <c r="J311" s="286"/>
      <c r="K311" s="286"/>
      <c r="L311" s="285"/>
      <c r="M311" s="286"/>
      <c r="N311" s="285"/>
      <c r="O311" s="287"/>
      <c r="P311" s="287"/>
    </row>
    <row r="312" spans="10:16" x14ac:dyDescent="0.25">
      <c r="J312" s="286"/>
      <c r="K312" s="286"/>
      <c r="L312" s="285"/>
      <c r="M312" s="286"/>
      <c r="N312" s="285"/>
      <c r="O312" s="287"/>
      <c r="P312" s="287"/>
    </row>
    <row r="313" spans="10:16" x14ac:dyDescent="0.25">
      <c r="J313" s="286"/>
      <c r="K313" s="286"/>
      <c r="L313" s="285"/>
      <c r="M313" s="286"/>
      <c r="N313" s="285"/>
      <c r="O313" s="287"/>
      <c r="P313" s="287"/>
    </row>
    <row r="314" spans="10:16" x14ac:dyDescent="0.25">
      <c r="J314" s="286"/>
      <c r="K314" s="286"/>
      <c r="L314" s="285"/>
      <c r="M314" s="286"/>
      <c r="N314" s="285"/>
      <c r="O314" s="287"/>
      <c r="P314" s="287"/>
    </row>
    <row r="315" spans="10:16" x14ac:dyDescent="0.25">
      <c r="J315" s="286"/>
      <c r="K315" s="286"/>
      <c r="L315" s="285"/>
      <c r="M315" s="286"/>
      <c r="N315" s="285"/>
      <c r="O315" s="287"/>
      <c r="P315" s="287"/>
    </row>
    <row r="316" spans="10:16" x14ac:dyDescent="0.25">
      <c r="J316" s="286"/>
      <c r="K316" s="286"/>
      <c r="L316" s="285"/>
      <c r="M316" s="286"/>
      <c r="N316" s="285"/>
      <c r="O316" s="287"/>
      <c r="P316" s="287"/>
    </row>
    <row r="317" spans="10:16" x14ac:dyDescent="0.25">
      <c r="J317" s="286"/>
      <c r="K317" s="286"/>
      <c r="L317" s="285"/>
      <c r="M317" s="286"/>
      <c r="N317" s="285"/>
      <c r="O317" s="287"/>
      <c r="P317" s="287"/>
    </row>
    <row r="318" spans="10:16" x14ac:dyDescent="0.25">
      <c r="J318" s="286"/>
      <c r="K318" s="286"/>
      <c r="L318" s="285"/>
      <c r="M318" s="286"/>
      <c r="N318" s="285"/>
      <c r="O318" s="287"/>
      <c r="P318" s="287"/>
    </row>
    <row r="319" spans="10:16" x14ac:dyDescent="0.25">
      <c r="J319" s="286"/>
      <c r="K319" s="286"/>
      <c r="L319" s="285"/>
      <c r="M319" s="286"/>
      <c r="N319" s="285"/>
      <c r="O319" s="287"/>
      <c r="P319" s="287"/>
    </row>
    <row r="320" spans="10:16" x14ac:dyDescent="0.25">
      <c r="J320" s="286"/>
      <c r="K320" s="286"/>
      <c r="L320" s="285"/>
      <c r="M320" s="286"/>
      <c r="N320" s="285"/>
      <c r="O320" s="287"/>
      <c r="P320" s="287"/>
    </row>
    <row r="321" spans="10:16" x14ac:dyDescent="0.25">
      <c r="J321" s="286"/>
      <c r="K321" s="286"/>
      <c r="L321" s="285"/>
      <c r="M321" s="286"/>
      <c r="N321" s="285"/>
      <c r="O321" s="287"/>
      <c r="P321" s="287"/>
    </row>
    <row r="322" spans="10:16" x14ac:dyDescent="0.25">
      <c r="J322" s="286"/>
      <c r="K322" s="286"/>
      <c r="L322" s="285"/>
      <c r="M322" s="286"/>
      <c r="N322" s="285"/>
      <c r="O322" s="287"/>
      <c r="P322" s="287"/>
    </row>
    <row r="323" spans="10:16" x14ac:dyDescent="0.25">
      <c r="J323" s="286"/>
      <c r="K323" s="286"/>
      <c r="L323" s="285"/>
      <c r="M323" s="286"/>
      <c r="N323" s="285"/>
      <c r="O323" s="287"/>
      <c r="P323" s="287"/>
    </row>
    <row r="324" spans="10:16" x14ac:dyDescent="0.25">
      <c r="J324" s="286"/>
      <c r="K324" s="286"/>
      <c r="L324" s="285"/>
      <c r="M324" s="286"/>
      <c r="N324" s="285"/>
      <c r="O324" s="287"/>
      <c r="P324" s="287"/>
    </row>
    <row r="325" spans="10:16" x14ac:dyDescent="0.25">
      <c r="J325" s="286"/>
      <c r="K325" s="286"/>
      <c r="L325" s="285"/>
      <c r="M325" s="286"/>
      <c r="N325" s="285"/>
      <c r="O325" s="287"/>
      <c r="P325" s="287"/>
    </row>
    <row r="326" spans="10:16" x14ac:dyDescent="0.25">
      <c r="J326" s="286"/>
      <c r="K326" s="286"/>
      <c r="L326" s="285"/>
      <c r="M326" s="286"/>
      <c r="N326" s="285"/>
      <c r="O326" s="287"/>
      <c r="P326" s="287"/>
    </row>
    <row r="327" spans="10:16" x14ac:dyDescent="0.25">
      <c r="J327" s="286"/>
      <c r="K327" s="286"/>
      <c r="L327" s="285"/>
      <c r="M327" s="286"/>
      <c r="N327" s="285"/>
      <c r="O327" s="287"/>
      <c r="P327" s="287"/>
    </row>
    <row r="328" spans="10:16" x14ac:dyDescent="0.25">
      <c r="J328" s="286"/>
      <c r="K328" s="286"/>
      <c r="L328" s="285"/>
      <c r="M328" s="286"/>
      <c r="N328" s="285"/>
      <c r="O328" s="287"/>
      <c r="P328" s="287"/>
    </row>
    <row r="329" spans="10:16" x14ac:dyDescent="0.25">
      <c r="J329" s="286"/>
      <c r="K329" s="286"/>
      <c r="L329" s="285"/>
      <c r="M329" s="286"/>
      <c r="N329" s="285"/>
      <c r="O329" s="287"/>
      <c r="P329" s="287"/>
    </row>
    <row r="330" spans="10:16" x14ac:dyDescent="0.25">
      <c r="J330" s="286"/>
      <c r="K330" s="286"/>
      <c r="L330" s="285"/>
      <c r="M330" s="286"/>
      <c r="N330" s="285"/>
      <c r="O330" s="287"/>
      <c r="P330" s="287"/>
    </row>
    <row r="331" spans="10:16" x14ac:dyDescent="0.25">
      <c r="J331" s="286"/>
      <c r="K331" s="286"/>
      <c r="L331" s="285"/>
      <c r="M331" s="286"/>
      <c r="N331" s="285"/>
      <c r="O331" s="287"/>
      <c r="P331" s="287"/>
    </row>
    <row r="332" spans="10:16" x14ac:dyDescent="0.25">
      <c r="J332" s="286"/>
      <c r="K332" s="286"/>
      <c r="L332" s="285"/>
      <c r="M332" s="286"/>
      <c r="N332" s="285"/>
      <c r="O332" s="287"/>
      <c r="P332" s="287"/>
    </row>
    <row r="333" spans="10:16" x14ac:dyDescent="0.25">
      <c r="J333" s="286"/>
      <c r="K333" s="286"/>
      <c r="L333" s="285"/>
      <c r="M333" s="286"/>
      <c r="N333" s="285"/>
      <c r="O333" s="287"/>
      <c r="P333" s="287"/>
    </row>
    <row r="334" spans="10:16" x14ac:dyDescent="0.25">
      <c r="J334" s="286"/>
      <c r="K334" s="286"/>
      <c r="L334" s="285"/>
      <c r="M334" s="286"/>
      <c r="N334" s="285"/>
      <c r="O334" s="287"/>
      <c r="P334" s="287"/>
    </row>
    <row r="335" spans="10:16" x14ac:dyDescent="0.25">
      <c r="J335" s="286"/>
      <c r="K335" s="286"/>
      <c r="L335" s="285"/>
      <c r="M335" s="286"/>
      <c r="N335" s="285"/>
      <c r="O335" s="287"/>
      <c r="P335" s="287"/>
    </row>
    <row r="336" spans="10:16" x14ac:dyDescent="0.25">
      <c r="J336" s="286"/>
      <c r="K336" s="286"/>
      <c r="L336" s="285"/>
      <c r="M336" s="286"/>
      <c r="N336" s="285"/>
      <c r="O336" s="287"/>
      <c r="P336" s="287"/>
    </row>
    <row r="337" spans="10:16" x14ac:dyDescent="0.25">
      <c r="J337" s="286"/>
      <c r="K337" s="286"/>
      <c r="L337" s="285"/>
      <c r="M337" s="286"/>
      <c r="N337" s="285"/>
      <c r="O337" s="287"/>
      <c r="P337" s="287"/>
    </row>
    <row r="338" spans="10:16" x14ac:dyDescent="0.25">
      <c r="J338" s="286"/>
      <c r="K338" s="286"/>
      <c r="L338" s="285"/>
      <c r="M338" s="286"/>
      <c r="N338" s="285"/>
      <c r="O338" s="287"/>
      <c r="P338" s="287"/>
    </row>
    <row r="339" spans="10:16" x14ac:dyDescent="0.25">
      <c r="J339" s="286"/>
      <c r="K339" s="286"/>
      <c r="L339" s="285"/>
      <c r="M339" s="286"/>
      <c r="N339" s="285"/>
      <c r="O339" s="287"/>
      <c r="P339" s="287"/>
    </row>
    <row r="340" spans="10:16" x14ac:dyDescent="0.25">
      <c r="J340" s="286"/>
      <c r="K340" s="286"/>
      <c r="L340" s="285"/>
      <c r="M340" s="286"/>
      <c r="N340" s="285"/>
      <c r="O340" s="287"/>
      <c r="P340" s="287"/>
    </row>
    <row r="341" spans="10:16" x14ac:dyDescent="0.25">
      <c r="J341" s="286"/>
      <c r="K341" s="286"/>
      <c r="L341" s="285"/>
      <c r="M341" s="286"/>
      <c r="N341" s="285"/>
      <c r="O341" s="287"/>
      <c r="P341" s="287"/>
    </row>
    <row r="342" spans="10:16" x14ac:dyDescent="0.25">
      <c r="J342" s="286"/>
      <c r="K342" s="286"/>
      <c r="L342" s="285"/>
      <c r="M342" s="286"/>
      <c r="N342" s="285"/>
      <c r="O342" s="287"/>
      <c r="P342" s="287"/>
    </row>
    <row r="343" spans="10:16" x14ac:dyDescent="0.25">
      <c r="J343" s="286"/>
      <c r="K343" s="286"/>
      <c r="L343" s="285"/>
      <c r="M343" s="286"/>
      <c r="N343" s="285"/>
      <c r="O343" s="287"/>
      <c r="P343" s="287"/>
    </row>
    <row r="344" spans="10:16" x14ac:dyDescent="0.25">
      <c r="J344" s="286"/>
      <c r="K344" s="286"/>
      <c r="L344" s="285"/>
      <c r="M344" s="286"/>
      <c r="N344" s="285"/>
      <c r="O344" s="287"/>
      <c r="P344" s="287"/>
    </row>
    <row r="345" spans="10:16" x14ac:dyDescent="0.25">
      <c r="J345" s="286"/>
      <c r="K345" s="286"/>
      <c r="L345" s="285"/>
      <c r="M345" s="286"/>
      <c r="N345" s="285"/>
      <c r="O345" s="287"/>
      <c r="P345" s="287"/>
    </row>
    <row r="346" spans="10:16" x14ac:dyDescent="0.25">
      <c r="J346" s="286"/>
      <c r="K346" s="286"/>
      <c r="L346" s="285"/>
      <c r="M346" s="286"/>
      <c r="N346" s="285"/>
      <c r="O346" s="287"/>
      <c r="P346" s="287"/>
    </row>
    <row r="347" spans="10:16" x14ac:dyDescent="0.25">
      <c r="J347" s="286"/>
      <c r="K347" s="286"/>
      <c r="L347" s="285"/>
      <c r="M347" s="286"/>
      <c r="N347" s="285"/>
      <c r="O347" s="287"/>
      <c r="P347" s="287"/>
    </row>
    <row r="348" spans="10:16" x14ac:dyDescent="0.25">
      <c r="J348" s="286"/>
      <c r="K348" s="286"/>
      <c r="L348" s="285"/>
      <c r="M348" s="286"/>
      <c r="N348" s="285"/>
      <c r="O348" s="287"/>
      <c r="P348" s="287"/>
    </row>
    <row r="349" spans="10:16" x14ac:dyDescent="0.25">
      <c r="J349" s="286"/>
      <c r="K349" s="286"/>
      <c r="L349" s="285"/>
      <c r="M349" s="286"/>
      <c r="N349" s="285"/>
      <c r="O349" s="287"/>
      <c r="P349" s="287"/>
    </row>
    <row r="350" spans="10:16" x14ac:dyDescent="0.25">
      <c r="J350" s="286"/>
      <c r="K350" s="286"/>
      <c r="L350" s="285"/>
      <c r="M350" s="286"/>
      <c r="N350" s="285"/>
      <c r="O350" s="287"/>
      <c r="P350" s="287"/>
    </row>
    <row r="351" spans="10:16" x14ac:dyDescent="0.25">
      <c r="J351" s="286"/>
      <c r="K351" s="286"/>
      <c r="L351" s="285"/>
      <c r="M351" s="286"/>
      <c r="N351" s="285"/>
      <c r="O351" s="287"/>
      <c r="P351" s="287"/>
    </row>
    <row r="352" spans="10:16" x14ac:dyDescent="0.25">
      <c r="J352" s="286"/>
      <c r="K352" s="286"/>
      <c r="L352" s="285"/>
      <c r="M352" s="286"/>
      <c r="N352" s="285"/>
      <c r="O352" s="287"/>
      <c r="P352" s="287"/>
    </row>
    <row r="353" spans="10:16" x14ac:dyDescent="0.25">
      <c r="J353" s="286"/>
      <c r="K353" s="286"/>
      <c r="L353" s="285"/>
      <c r="M353" s="286"/>
      <c r="N353" s="285"/>
      <c r="O353" s="287"/>
      <c r="P353" s="287"/>
    </row>
    <row r="354" spans="10:16" x14ac:dyDescent="0.25">
      <c r="J354" s="286"/>
      <c r="K354" s="286"/>
      <c r="L354" s="285"/>
      <c r="M354" s="286"/>
      <c r="N354" s="285"/>
      <c r="O354" s="287"/>
      <c r="P354" s="287"/>
    </row>
    <row r="355" spans="10:16" x14ac:dyDescent="0.25">
      <c r="J355" s="286"/>
      <c r="K355" s="286"/>
      <c r="L355" s="285"/>
      <c r="M355" s="286"/>
      <c r="N355" s="285"/>
      <c r="O355" s="287"/>
      <c r="P355" s="287"/>
    </row>
    <row r="356" spans="10:16" x14ac:dyDescent="0.25">
      <c r="J356" s="286"/>
      <c r="K356" s="286"/>
      <c r="L356" s="285"/>
      <c r="M356" s="286"/>
      <c r="N356" s="285"/>
      <c r="O356" s="287"/>
      <c r="P356" s="287"/>
    </row>
    <row r="357" spans="10:16" x14ac:dyDescent="0.25">
      <c r="J357" s="286"/>
      <c r="K357" s="286"/>
      <c r="L357" s="285"/>
      <c r="M357" s="286"/>
      <c r="N357" s="285"/>
      <c r="O357" s="287"/>
      <c r="P357" s="287"/>
    </row>
    <row r="358" spans="10:16" x14ac:dyDescent="0.25">
      <c r="J358" s="286"/>
      <c r="K358" s="286"/>
      <c r="L358" s="285"/>
      <c r="M358" s="286"/>
      <c r="N358" s="285"/>
      <c r="O358" s="287"/>
      <c r="P358" s="287"/>
    </row>
    <row r="359" spans="10:16" x14ac:dyDescent="0.25">
      <c r="J359" s="286"/>
      <c r="K359" s="286"/>
      <c r="L359" s="285"/>
      <c r="M359" s="286"/>
      <c r="N359" s="285"/>
      <c r="O359" s="287"/>
      <c r="P359" s="287"/>
    </row>
    <row r="360" spans="10:16" x14ac:dyDescent="0.25">
      <c r="J360" s="286"/>
      <c r="K360" s="286"/>
      <c r="L360" s="285"/>
      <c r="M360" s="286"/>
      <c r="N360" s="285"/>
      <c r="O360" s="287"/>
      <c r="P360" s="287"/>
    </row>
    <row r="361" spans="10:16" x14ac:dyDescent="0.25">
      <c r="J361" s="286"/>
      <c r="K361" s="286"/>
      <c r="L361" s="285"/>
      <c r="M361" s="286"/>
      <c r="N361" s="285"/>
      <c r="O361" s="287"/>
      <c r="P361" s="287"/>
    </row>
    <row r="362" spans="10:16" x14ac:dyDescent="0.25">
      <c r="J362" s="286"/>
      <c r="K362" s="286"/>
      <c r="L362" s="285"/>
      <c r="M362" s="286"/>
      <c r="N362" s="285"/>
      <c r="O362" s="287"/>
      <c r="P362" s="287"/>
    </row>
    <row r="363" spans="10:16" x14ac:dyDescent="0.25">
      <c r="J363" s="286"/>
      <c r="K363" s="286"/>
      <c r="L363" s="285"/>
      <c r="M363" s="286"/>
      <c r="N363" s="285"/>
      <c r="O363" s="287"/>
      <c r="P363" s="287"/>
    </row>
    <row r="364" spans="10:16" x14ac:dyDescent="0.25">
      <c r="J364" s="286"/>
      <c r="K364" s="286"/>
      <c r="L364" s="285"/>
      <c r="M364" s="286"/>
      <c r="N364" s="285"/>
      <c r="O364" s="287"/>
      <c r="P364" s="287"/>
    </row>
    <row r="365" spans="10:16" x14ac:dyDescent="0.25">
      <c r="J365" s="286"/>
      <c r="K365" s="286"/>
      <c r="L365" s="285"/>
      <c r="M365" s="286"/>
      <c r="N365" s="285"/>
      <c r="O365" s="287"/>
      <c r="P365" s="287"/>
    </row>
    <row r="366" spans="10:16" x14ac:dyDescent="0.25">
      <c r="J366" s="286"/>
      <c r="K366" s="286"/>
      <c r="L366" s="285"/>
      <c r="M366" s="286"/>
      <c r="N366" s="285"/>
      <c r="O366" s="287"/>
      <c r="P366" s="287"/>
    </row>
    <row r="367" spans="10:16" x14ac:dyDescent="0.25">
      <c r="J367" s="286"/>
      <c r="K367" s="286"/>
      <c r="L367" s="285"/>
      <c r="M367" s="286"/>
      <c r="N367" s="285"/>
      <c r="O367" s="287"/>
      <c r="P367" s="287"/>
    </row>
    <row r="368" spans="10:16" x14ac:dyDescent="0.25">
      <c r="J368" s="286"/>
      <c r="K368" s="286"/>
      <c r="L368" s="285"/>
      <c r="M368" s="286"/>
      <c r="N368" s="285"/>
      <c r="O368" s="287"/>
      <c r="P368" s="287"/>
    </row>
    <row r="369" spans="10:16" x14ac:dyDescent="0.25">
      <c r="J369" s="286"/>
      <c r="K369" s="286"/>
      <c r="L369" s="285"/>
      <c r="M369" s="286"/>
      <c r="N369" s="285"/>
      <c r="O369" s="287"/>
      <c r="P369" s="287"/>
    </row>
    <row r="370" spans="10:16" x14ac:dyDescent="0.25">
      <c r="J370" s="286"/>
      <c r="K370" s="286"/>
      <c r="L370" s="285"/>
      <c r="M370" s="286"/>
      <c r="N370" s="285"/>
      <c r="O370" s="287"/>
      <c r="P370" s="287"/>
    </row>
    <row r="371" spans="10:16" x14ac:dyDescent="0.25">
      <c r="J371" s="286"/>
      <c r="K371" s="286"/>
      <c r="L371" s="285"/>
      <c r="M371" s="286"/>
      <c r="N371" s="285"/>
      <c r="O371" s="287"/>
      <c r="P371" s="287"/>
    </row>
    <row r="372" spans="10:16" x14ac:dyDescent="0.25">
      <c r="J372" s="286"/>
      <c r="K372" s="286"/>
      <c r="L372" s="285"/>
      <c r="M372" s="286"/>
      <c r="N372" s="285"/>
      <c r="O372" s="287"/>
      <c r="P372" s="287"/>
    </row>
    <row r="373" spans="10:16" x14ac:dyDescent="0.25">
      <c r="J373" s="286"/>
      <c r="K373" s="286"/>
      <c r="L373" s="285"/>
      <c r="M373" s="286"/>
      <c r="N373" s="285"/>
      <c r="O373" s="287"/>
      <c r="P373" s="287"/>
    </row>
    <row r="374" spans="10:16" x14ac:dyDescent="0.25">
      <c r="J374" s="286"/>
      <c r="K374" s="286"/>
      <c r="L374" s="285"/>
      <c r="M374" s="286"/>
      <c r="N374" s="285"/>
      <c r="O374" s="287"/>
      <c r="P374" s="287"/>
    </row>
    <row r="375" spans="10:16" x14ac:dyDescent="0.25">
      <c r="J375" s="286"/>
      <c r="K375" s="286"/>
      <c r="L375" s="285"/>
      <c r="M375" s="286"/>
      <c r="N375" s="285"/>
      <c r="O375" s="287"/>
      <c r="P375" s="287"/>
    </row>
    <row r="376" spans="10:16" x14ac:dyDescent="0.25">
      <c r="J376" s="286"/>
      <c r="K376" s="286"/>
      <c r="L376" s="285"/>
      <c r="M376" s="286"/>
      <c r="N376" s="285"/>
      <c r="O376" s="287"/>
      <c r="P376" s="287"/>
    </row>
    <row r="377" spans="10:16" x14ac:dyDescent="0.25">
      <c r="J377" s="286"/>
      <c r="K377" s="286"/>
      <c r="L377" s="285"/>
      <c r="M377" s="286"/>
      <c r="N377" s="285"/>
      <c r="O377" s="287"/>
      <c r="P377" s="287"/>
    </row>
    <row r="378" spans="10:16" x14ac:dyDescent="0.25">
      <c r="J378" s="286"/>
      <c r="K378" s="286"/>
      <c r="L378" s="285"/>
      <c r="M378" s="286"/>
      <c r="N378" s="285"/>
      <c r="O378" s="287"/>
      <c r="P378" s="287"/>
    </row>
    <row r="379" spans="10:16" x14ac:dyDescent="0.25">
      <c r="J379" s="286"/>
      <c r="K379" s="286"/>
      <c r="L379" s="285"/>
      <c r="M379" s="286"/>
      <c r="N379" s="285"/>
      <c r="O379" s="287"/>
      <c r="P379" s="287"/>
    </row>
    <row r="380" spans="10:16" x14ac:dyDescent="0.25">
      <c r="J380" s="286"/>
      <c r="K380" s="286"/>
      <c r="L380" s="285"/>
      <c r="M380" s="286"/>
      <c r="N380" s="285"/>
      <c r="O380" s="287"/>
      <c r="P380" s="287"/>
    </row>
    <row r="381" spans="10:16" x14ac:dyDescent="0.25">
      <c r="J381" s="286"/>
      <c r="K381" s="286"/>
      <c r="L381" s="285"/>
      <c r="M381" s="286"/>
      <c r="N381" s="285"/>
      <c r="O381" s="287"/>
      <c r="P381" s="287"/>
    </row>
    <row r="382" spans="10:16" x14ac:dyDescent="0.25">
      <c r="J382" s="286"/>
      <c r="K382" s="286"/>
      <c r="L382" s="285"/>
      <c r="M382" s="286"/>
      <c r="N382" s="285"/>
      <c r="O382" s="287"/>
      <c r="P382" s="287"/>
    </row>
    <row r="383" spans="10:16" x14ac:dyDescent="0.25">
      <c r="J383" s="286"/>
      <c r="K383" s="286"/>
      <c r="L383" s="285"/>
      <c r="M383" s="286"/>
      <c r="N383" s="285"/>
      <c r="O383" s="287"/>
      <c r="P383" s="287"/>
    </row>
    <row r="384" spans="10:16" x14ac:dyDescent="0.25">
      <c r="J384" s="286"/>
      <c r="K384" s="286"/>
      <c r="L384" s="285"/>
      <c r="M384" s="286"/>
      <c r="N384" s="285"/>
      <c r="O384" s="287"/>
      <c r="P384" s="287"/>
    </row>
    <row r="385" spans="10:16" x14ac:dyDescent="0.25">
      <c r="J385" s="286"/>
      <c r="K385" s="286"/>
      <c r="L385" s="285"/>
      <c r="M385" s="286"/>
      <c r="N385" s="285"/>
      <c r="O385" s="287"/>
      <c r="P385" s="287"/>
    </row>
    <row r="386" spans="10:16" x14ac:dyDescent="0.25">
      <c r="J386" s="286"/>
      <c r="K386" s="286"/>
      <c r="L386" s="285"/>
      <c r="M386" s="286"/>
      <c r="N386" s="285"/>
      <c r="O386" s="287"/>
      <c r="P386" s="287"/>
    </row>
    <row r="387" spans="10:16" x14ac:dyDescent="0.25">
      <c r="J387" s="286"/>
      <c r="K387" s="286"/>
      <c r="L387" s="285"/>
      <c r="M387" s="286"/>
      <c r="N387" s="285"/>
      <c r="O387" s="287"/>
      <c r="P387" s="287"/>
    </row>
    <row r="388" spans="10:16" x14ac:dyDescent="0.25">
      <c r="J388" s="286"/>
      <c r="K388" s="286"/>
      <c r="L388" s="285"/>
      <c r="M388" s="286"/>
      <c r="N388" s="285"/>
      <c r="O388" s="287"/>
      <c r="P388" s="287"/>
    </row>
    <row r="389" spans="10:16" x14ac:dyDescent="0.25">
      <c r="J389" s="286"/>
      <c r="K389" s="286"/>
      <c r="L389" s="285"/>
      <c r="M389" s="286"/>
      <c r="N389" s="285"/>
      <c r="O389" s="287"/>
      <c r="P389" s="287"/>
    </row>
    <row r="390" spans="10:16" x14ac:dyDescent="0.25">
      <c r="J390" s="286"/>
      <c r="K390" s="286"/>
      <c r="L390" s="285"/>
      <c r="M390" s="286"/>
      <c r="N390" s="285"/>
      <c r="O390" s="287"/>
      <c r="P390" s="287"/>
    </row>
    <row r="391" spans="10:16" x14ac:dyDescent="0.25">
      <c r="J391" s="286"/>
      <c r="K391" s="286"/>
      <c r="L391" s="285"/>
      <c r="M391" s="286"/>
      <c r="N391" s="285"/>
      <c r="O391" s="287"/>
      <c r="P391" s="287"/>
    </row>
    <row r="392" spans="10:16" x14ac:dyDescent="0.25">
      <c r="J392" s="286"/>
      <c r="K392" s="286"/>
      <c r="L392" s="285"/>
      <c r="M392" s="286"/>
      <c r="N392" s="285"/>
      <c r="O392" s="287"/>
      <c r="P392" s="287"/>
    </row>
    <row r="393" spans="10:16" x14ac:dyDescent="0.25">
      <c r="J393" s="286"/>
      <c r="K393" s="286"/>
      <c r="L393" s="285"/>
      <c r="M393" s="286"/>
      <c r="N393" s="285"/>
      <c r="O393" s="287"/>
      <c r="P393" s="287"/>
    </row>
    <row r="394" spans="10:16" x14ac:dyDescent="0.25">
      <c r="J394" s="286"/>
      <c r="K394" s="286"/>
      <c r="L394" s="285"/>
      <c r="M394" s="286"/>
      <c r="N394" s="285"/>
      <c r="O394" s="287"/>
      <c r="P394" s="287"/>
    </row>
    <row r="395" spans="10:16" x14ac:dyDescent="0.25">
      <c r="J395" s="286"/>
      <c r="K395" s="286"/>
      <c r="L395" s="285"/>
      <c r="M395" s="286"/>
      <c r="N395" s="285"/>
      <c r="O395" s="287"/>
      <c r="P395" s="287"/>
    </row>
    <row r="396" spans="10:16" x14ac:dyDescent="0.25">
      <c r="J396" s="286"/>
      <c r="K396" s="286"/>
      <c r="L396" s="285"/>
      <c r="M396" s="286"/>
      <c r="N396" s="285"/>
      <c r="O396" s="287"/>
      <c r="P396" s="287"/>
    </row>
    <row r="397" spans="10:16" x14ac:dyDescent="0.25">
      <c r="J397" s="286"/>
      <c r="K397" s="286"/>
      <c r="L397" s="285"/>
      <c r="M397" s="286"/>
      <c r="N397" s="285"/>
      <c r="O397" s="287"/>
      <c r="P397" s="287"/>
    </row>
    <row r="398" spans="10:16" x14ac:dyDescent="0.25">
      <c r="J398" s="286"/>
      <c r="K398" s="286"/>
      <c r="L398" s="285"/>
      <c r="M398" s="286"/>
      <c r="N398" s="285"/>
      <c r="O398" s="287"/>
      <c r="P398" s="287"/>
    </row>
    <row r="399" spans="10:16" x14ac:dyDescent="0.25">
      <c r="J399" s="286"/>
      <c r="K399" s="286"/>
      <c r="L399" s="285"/>
      <c r="M399" s="286"/>
      <c r="N399" s="285"/>
      <c r="O399" s="287"/>
      <c r="P399" s="287"/>
    </row>
    <row r="400" spans="10:16" x14ac:dyDescent="0.25">
      <c r="J400" s="286"/>
      <c r="K400" s="286"/>
      <c r="L400" s="285"/>
      <c r="M400" s="286"/>
      <c r="N400" s="285"/>
      <c r="O400" s="287"/>
      <c r="P400" s="287"/>
    </row>
    <row r="401" spans="10:16" x14ac:dyDescent="0.25">
      <c r="J401" s="286"/>
      <c r="K401" s="286"/>
      <c r="L401" s="285"/>
      <c r="M401" s="286"/>
      <c r="N401" s="285"/>
      <c r="O401" s="287"/>
      <c r="P401" s="287"/>
    </row>
    <row r="402" spans="10:16" x14ac:dyDescent="0.25">
      <c r="J402" s="286"/>
      <c r="K402" s="286"/>
      <c r="L402" s="285"/>
      <c r="M402" s="286"/>
      <c r="N402" s="285"/>
      <c r="O402" s="287"/>
      <c r="P402" s="287"/>
    </row>
    <row r="403" spans="10:16" x14ac:dyDescent="0.25">
      <c r="J403" s="286"/>
      <c r="K403" s="286"/>
      <c r="L403" s="285"/>
      <c r="M403" s="286"/>
      <c r="N403" s="285"/>
      <c r="O403" s="287"/>
      <c r="P403" s="287"/>
    </row>
    <row r="404" spans="10:16" x14ac:dyDescent="0.25">
      <c r="J404" s="286"/>
      <c r="K404" s="286"/>
      <c r="L404" s="285"/>
      <c r="M404" s="286"/>
      <c r="N404" s="285"/>
      <c r="O404" s="287"/>
      <c r="P404" s="287"/>
    </row>
    <row r="405" spans="10:16" x14ac:dyDescent="0.25">
      <c r="J405" s="286"/>
      <c r="K405" s="286"/>
      <c r="L405" s="285"/>
      <c r="M405" s="286"/>
      <c r="N405" s="285"/>
      <c r="O405" s="287"/>
      <c r="P405" s="287"/>
    </row>
    <row r="406" spans="10:16" x14ac:dyDescent="0.25">
      <c r="J406" s="286"/>
      <c r="K406" s="286"/>
      <c r="L406" s="285"/>
      <c r="M406" s="286"/>
      <c r="N406" s="285"/>
      <c r="O406" s="287"/>
      <c r="P406" s="287"/>
    </row>
    <row r="407" spans="10:16" x14ac:dyDescent="0.25">
      <c r="J407" s="286"/>
      <c r="K407" s="286"/>
      <c r="L407" s="285"/>
      <c r="M407" s="286"/>
      <c r="N407" s="285"/>
      <c r="O407" s="287"/>
      <c r="P407" s="287"/>
    </row>
    <row r="408" spans="10:16" x14ac:dyDescent="0.25">
      <c r="J408" s="286"/>
      <c r="K408" s="286"/>
      <c r="L408" s="285"/>
      <c r="M408" s="286"/>
      <c r="N408" s="285"/>
      <c r="O408" s="287"/>
      <c r="P408" s="287"/>
    </row>
    <row r="409" spans="10:16" x14ac:dyDescent="0.25">
      <c r="J409" s="286"/>
      <c r="K409" s="286"/>
      <c r="L409" s="285"/>
      <c r="M409" s="286"/>
      <c r="N409" s="285"/>
      <c r="O409" s="287"/>
      <c r="P409" s="287"/>
    </row>
    <row r="410" spans="10:16" x14ac:dyDescent="0.25">
      <c r="J410" s="286"/>
      <c r="K410" s="286"/>
      <c r="L410" s="285"/>
      <c r="M410" s="286"/>
      <c r="N410" s="285"/>
      <c r="O410" s="287"/>
      <c r="P410" s="287"/>
    </row>
    <row r="411" spans="10:16" x14ac:dyDescent="0.25">
      <c r="J411" s="286"/>
      <c r="K411" s="286"/>
      <c r="L411" s="285"/>
      <c r="M411" s="286"/>
      <c r="N411" s="285"/>
      <c r="O411" s="287"/>
      <c r="P411" s="287"/>
    </row>
    <row r="412" spans="10:16" x14ac:dyDescent="0.25">
      <c r="J412" s="286"/>
      <c r="K412" s="286"/>
      <c r="L412" s="285"/>
      <c r="M412" s="286"/>
      <c r="N412" s="285"/>
      <c r="O412" s="287"/>
      <c r="P412" s="287"/>
    </row>
    <row r="413" spans="10:16" x14ac:dyDescent="0.25">
      <c r="J413" s="286"/>
      <c r="K413" s="286"/>
      <c r="L413" s="285"/>
      <c r="M413" s="286"/>
      <c r="N413" s="285"/>
      <c r="O413" s="287"/>
      <c r="P413" s="287"/>
    </row>
    <row r="414" spans="10:16" x14ac:dyDescent="0.25">
      <c r="J414" s="286"/>
      <c r="K414" s="286"/>
      <c r="L414" s="285"/>
      <c r="M414" s="286"/>
      <c r="N414" s="285"/>
      <c r="O414" s="287"/>
      <c r="P414" s="287"/>
    </row>
    <row r="415" spans="10:16" x14ac:dyDescent="0.25">
      <c r="J415" s="286"/>
      <c r="K415" s="286"/>
      <c r="L415" s="285"/>
      <c r="M415" s="286"/>
      <c r="N415" s="285"/>
      <c r="O415" s="287"/>
      <c r="P415" s="287"/>
    </row>
    <row r="416" spans="10:16" x14ac:dyDescent="0.25">
      <c r="J416" s="286"/>
      <c r="K416" s="286"/>
      <c r="L416" s="285"/>
      <c r="M416" s="286"/>
      <c r="N416" s="285"/>
      <c r="O416" s="287"/>
      <c r="P416" s="287"/>
    </row>
    <row r="417" spans="10:16" x14ac:dyDescent="0.25">
      <c r="J417" s="286"/>
      <c r="K417" s="286"/>
      <c r="L417" s="285"/>
      <c r="M417" s="286"/>
      <c r="N417" s="285"/>
      <c r="O417" s="287"/>
      <c r="P417" s="287"/>
    </row>
    <row r="418" spans="10:16" x14ac:dyDescent="0.25">
      <c r="J418" s="286"/>
      <c r="K418" s="286"/>
      <c r="L418" s="285"/>
      <c r="M418" s="286"/>
      <c r="N418" s="285"/>
      <c r="O418" s="287"/>
      <c r="P418" s="287"/>
    </row>
    <row r="419" spans="10:16" x14ac:dyDescent="0.25">
      <c r="J419" s="286"/>
      <c r="K419" s="286"/>
      <c r="L419" s="285"/>
      <c r="M419" s="286"/>
      <c r="N419" s="285"/>
      <c r="O419" s="287"/>
      <c r="P419" s="287"/>
    </row>
    <row r="420" spans="10:16" x14ac:dyDescent="0.25">
      <c r="J420" s="286"/>
      <c r="K420" s="286"/>
      <c r="L420" s="285"/>
      <c r="M420" s="286"/>
      <c r="N420" s="285"/>
      <c r="O420" s="287"/>
      <c r="P420" s="287"/>
    </row>
    <row r="421" spans="10:16" x14ac:dyDescent="0.25">
      <c r="J421" s="286"/>
      <c r="K421" s="286"/>
      <c r="L421" s="285"/>
      <c r="M421" s="286"/>
      <c r="N421" s="285"/>
      <c r="O421" s="287"/>
      <c r="P421" s="287"/>
    </row>
    <row r="422" spans="10:16" x14ac:dyDescent="0.25">
      <c r="J422" s="286"/>
      <c r="K422" s="286"/>
      <c r="L422" s="285"/>
      <c r="M422" s="286"/>
      <c r="N422" s="285"/>
      <c r="O422" s="287"/>
      <c r="P422" s="287"/>
    </row>
    <row r="423" spans="10:16" x14ac:dyDescent="0.25">
      <c r="J423" s="286"/>
      <c r="K423" s="286"/>
      <c r="L423" s="285"/>
      <c r="M423" s="286"/>
      <c r="N423" s="285"/>
      <c r="O423" s="287"/>
      <c r="P423" s="287"/>
    </row>
    <row r="424" spans="10:16" x14ac:dyDescent="0.25">
      <c r="J424" s="286"/>
      <c r="K424" s="286"/>
      <c r="L424" s="285"/>
      <c r="M424" s="286"/>
      <c r="N424" s="285"/>
      <c r="O424" s="287"/>
      <c r="P424" s="287"/>
    </row>
    <row r="425" spans="10:16" x14ac:dyDescent="0.25">
      <c r="J425" s="286"/>
      <c r="K425" s="286"/>
      <c r="L425" s="285"/>
      <c r="M425" s="286"/>
      <c r="N425" s="285"/>
      <c r="O425" s="287"/>
      <c r="P425" s="287"/>
    </row>
    <row r="426" spans="10:16" x14ac:dyDescent="0.25">
      <c r="J426" s="286"/>
      <c r="K426" s="286"/>
      <c r="L426" s="285"/>
      <c r="M426" s="286"/>
      <c r="N426" s="285"/>
      <c r="O426" s="287"/>
      <c r="P426" s="287"/>
    </row>
    <row r="427" spans="10:16" x14ac:dyDescent="0.25">
      <c r="J427" s="286"/>
      <c r="K427" s="286"/>
      <c r="L427" s="285"/>
      <c r="M427" s="286"/>
      <c r="N427" s="285"/>
      <c r="O427" s="287"/>
      <c r="P427" s="287"/>
    </row>
    <row r="428" spans="10:16" x14ac:dyDescent="0.25">
      <c r="J428" s="286"/>
      <c r="K428" s="286"/>
      <c r="L428" s="285"/>
      <c r="M428" s="286"/>
      <c r="N428" s="285"/>
      <c r="O428" s="287"/>
      <c r="P428" s="287"/>
    </row>
    <row r="429" spans="10:16" x14ac:dyDescent="0.25">
      <c r="J429" s="286"/>
      <c r="K429" s="286"/>
      <c r="L429" s="285"/>
      <c r="M429" s="286"/>
      <c r="N429" s="285"/>
      <c r="O429" s="287"/>
      <c r="P429" s="287"/>
    </row>
    <row r="430" spans="10:16" x14ac:dyDescent="0.25">
      <c r="J430" s="286"/>
      <c r="K430" s="286"/>
      <c r="L430" s="285"/>
      <c r="M430" s="286"/>
      <c r="N430" s="285"/>
      <c r="O430" s="287"/>
      <c r="P430" s="287"/>
    </row>
    <row r="431" spans="10:16" x14ac:dyDescent="0.25">
      <c r="J431" s="286"/>
      <c r="K431" s="286"/>
      <c r="L431" s="285"/>
      <c r="M431" s="286"/>
      <c r="N431" s="285"/>
      <c r="O431" s="287"/>
      <c r="P431" s="287"/>
    </row>
    <row r="432" spans="10:16" x14ac:dyDescent="0.25">
      <c r="J432" s="286"/>
      <c r="K432" s="286"/>
      <c r="L432" s="285"/>
      <c r="M432" s="286"/>
      <c r="N432" s="285"/>
      <c r="O432" s="287"/>
      <c r="P432" s="287"/>
    </row>
    <row r="433" spans="10:16" x14ac:dyDescent="0.25">
      <c r="J433" s="286"/>
      <c r="K433" s="286"/>
      <c r="L433" s="285"/>
      <c r="M433" s="286"/>
      <c r="N433" s="285"/>
      <c r="O433" s="287"/>
      <c r="P433" s="287"/>
    </row>
    <row r="434" spans="10:16" x14ac:dyDescent="0.25">
      <c r="J434" s="286"/>
      <c r="K434" s="286"/>
      <c r="L434" s="285"/>
      <c r="M434" s="286"/>
      <c r="N434" s="285"/>
      <c r="O434" s="287"/>
      <c r="P434" s="287"/>
    </row>
    <row r="435" spans="10:16" x14ac:dyDescent="0.25">
      <c r="J435" s="286"/>
      <c r="K435" s="286"/>
      <c r="L435" s="285"/>
      <c r="M435" s="286"/>
      <c r="N435" s="285"/>
      <c r="O435" s="287"/>
      <c r="P435" s="287"/>
    </row>
    <row r="436" spans="10:16" x14ac:dyDescent="0.25">
      <c r="J436" s="286"/>
      <c r="K436" s="286"/>
      <c r="L436" s="285"/>
      <c r="M436" s="286"/>
      <c r="N436" s="285"/>
      <c r="O436" s="287"/>
      <c r="P436" s="287"/>
    </row>
    <row r="437" spans="10:16" x14ac:dyDescent="0.25">
      <c r="J437" s="286"/>
      <c r="K437" s="286"/>
      <c r="L437" s="285"/>
      <c r="M437" s="286"/>
      <c r="N437" s="285"/>
      <c r="O437" s="287"/>
      <c r="P437" s="287"/>
    </row>
    <row r="438" spans="10:16" x14ac:dyDescent="0.25">
      <c r="J438" s="286"/>
      <c r="K438" s="286"/>
      <c r="L438" s="285"/>
      <c r="M438" s="286"/>
      <c r="N438" s="285"/>
      <c r="O438" s="287"/>
      <c r="P438" s="287"/>
    </row>
    <row r="439" spans="10:16" x14ac:dyDescent="0.25">
      <c r="J439" s="286"/>
      <c r="K439" s="286"/>
      <c r="L439" s="285"/>
      <c r="M439" s="286"/>
      <c r="N439" s="285"/>
      <c r="O439" s="287"/>
      <c r="P439" s="287"/>
    </row>
    <row r="440" spans="10:16" x14ac:dyDescent="0.25">
      <c r="J440" s="286"/>
      <c r="K440" s="286"/>
      <c r="L440" s="285"/>
      <c r="M440" s="286"/>
      <c r="N440" s="285"/>
      <c r="O440" s="287"/>
      <c r="P440" s="287"/>
    </row>
    <row r="441" spans="10:16" x14ac:dyDescent="0.25">
      <c r="J441" s="286"/>
      <c r="K441" s="286"/>
      <c r="L441" s="285"/>
      <c r="M441" s="286"/>
      <c r="N441" s="285"/>
      <c r="O441" s="287"/>
      <c r="P441" s="287"/>
    </row>
    <row r="442" spans="10:16" x14ac:dyDescent="0.25">
      <c r="J442" s="286"/>
      <c r="K442" s="286"/>
      <c r="L442" s="285"/>
      <c r="M442" s="286"/>
      <c r="N442" s="285"/>
      <c r="O442" s="287"/>
      <c r="P442" s="287"/>
    </row>
    <row r="443" spans="10:16" x14ac:dyDescent="0.25">
      <c r="J443" s="286"/>
      <c r="K443" s="286"/>
      <c r="L443" s="285"/>
      <c r="M443" s="286"/>
      <c r="N443" s="285"/>
      <c r="O443" s="287"/>
      <c r="P443" s="287"/>
    </row>
    <row r="444" spans="10:16" x14ac:dyDescent="0.25">
      <c r="J444" s="286"/>
      <c r="K444" s="286"/>
      <c r="L444" s="285"/>
      <c r="M444" s="286"/>
      <c r="N444" s="285"/>
      <c r="O444" s="287"/>
      <c r="P444" s="287"/>
    </row>
    <row r="445" spans="10:16" x14ac:dyDescent="0.25">
      <c r="J445" s="286"/>
      <c r="K445" s="286"/>
      <c r="L445" s="285"/>
      <c r="M445" s="286"/>
      <c r="N445" s="285"/>
      <c r="O445" s="287"/>
      <c r="P445" s="287"/>
    </row>
    <row r="446" spans="10:16" x14ac:dyDescent="0.25">
      <c r="J446" s="286"/>
      <c r="K446" s="286"/>
      <c r="L446" s="285"/>
      <c r="M446" s="286"/>
      <c r="N446" s="285"/>
      <c r="O446" s="287"/>
      <c r="P446" s="287"/>
    </row>
    <row r="447" spans="10:16" x14ac:dyDescent="0.25">
      <c r="J447" s="286"/>
      <c r="K447" s="286"/>
      <c r="L447" s="285"/>
      <c r="M447" s="286"/>
      <c r="N447" s="285"/>
      <c r="O447" s="287"/>
      <c r="P447" s="287"/>
    </row>
    <row r="448" spans="10:16" x14ac:dyDescent="0.25">
      <c r="J448" s="286"/>
      <c r="K448" s="286"/>
      <c r="L448" s="285"/>
      <c r="M448" s="286"/>
      <c r="N448" s="285"/>
      <c r="O448" s="287"/>
      <c r="P448" s="287"/>
    </row>
    <row r="449" spans="10:16" x14ac:dyDescent="0.25">
      <c r="J449" s="286"/>
      <c r="K449" s="286"/>
      <c r="L449" s="285"/>
      <c r="M449" s="286"/>
      <c r="N449" s="285"/>
      <c r="O449" s="287"/>
      <c r="P449" s="287"/>
    </row>
    <row r="450" spans="10:16" x14ac:dyDescent="0.25">
      <c r="J450" s="286"/>
      <c r="K450" s="286"/>
      <c r="L450" s="285"/>
      <c r="M450" s="286"/>
      <c r="N450" s="285"/>
      <c r="O450" s="287"/>
      <c r="P450" s="287"/>
    </row>
    <row r="451" spans="10:16" x14ac:dyDescent="0.25">
      <c r="J451" s="286"/>
      <c r="K451" s="286"/>
      <c r="L451" s="285"/>
      <c r="M451" s="286"/>
      <c r="N451" s="285"/>
      <c r="O451" s="287"/>
      <c r="P451" s="287"/>
    </row>
    <row r="452" spans="10:16" x14ac:dyDescent="0.25">
      <c r="J452" s="286"/>
      <c r="K452" s="286"/>
      <c r="L452" s="285"/>
      <c r="M452" s="286"/>
      <c r="N452" s="285"/>
      <c r="O452" s="287"/>
      <c r="P452" s="287"/>
    </row>
    <row r="453" spans="10:16" x14ac:dyDescent="0.25">
      <c r="J453" s="286"/>
      <c r="K453" s="286"/>
      <c r="L453" s="285"/>
      <c r="M453" s="286"/>
      <c r="N453" s="285"/>
      <c r="O453" s="287"/>
      <c r="P453" s="287"/>
    </row>
    <row r="454" spans="10:16" x14ac:dyDescent="0.25">
      <c r="J454" s="286"/>
      <c r="K454" s="286"/>
      <c r="L454" s="285"/>
      <c r="M454" s="286"/>
      <c r="N454" s="285"/>
      <c r="O454" s="287"/>
      <c r="P454" s="287"/>
    </row>
    <row r="455" spans="10:16" x14ac:dyDescent="0.25">
      <c r="J455" s="286"/>
      <c r="K455" s="286"/>
      <c r="L455" s="285"/>
      <c r="M455" s="286"/>
      <c r="N455" s="285"/>
      <c r="O455" s="287"/>
      <c r="P455" s="287"/>
    </row>
    <row r="456" spans="10:16" x14ac:dyDescent="0.25">
      <c r="J456" s="286"/>
      <c r="K456" s="286"/>
      <c r="L456" s="285"/>
      <c r="M456" s="286"/>
      <c r="N456" s="285"/>
      <c r="O456" s="287"/>
      <c r="P456" s="287"/>
    </row>
    <row r="457" spans="10:16" x14ac:dyDescent="0.25">
      <c r="J457" s="286"/>
      <c r="K457" s="286"/>
      <c r="L457" s="285"/>
      <c r="M457" s="286"/>
      <c r="N457" s="285"/>
      <c r="O457" s="287"/>
      <c r="P457" s="287"/>
    </row>
    <row r="458" spans="10:16" x14ac:dyDescent="0.25">
      <c r="J458" s="286"/>
      <c r="K458" s="286"/>
      <c r="L458" s="285"/>
      <c r="M458" s="286"/>
      <c r="N458" s="285"/>
      <c r="O458" s="287"/>
      <c r="P458" s="287"/>
    </row>
    <row r="459" spans="10:16" x14ac:dyDescent="0.25">
      <c r="J459" s="286"/>
      <c r="K459" s="286"/>
      <c r="L459" s="285"/>
      <c r="M459" s="286"/>
      <c r="N459" s="285"/>
      <c r="O459" s="287"/>
      <c r="P459" s="287"/>
    </row>
    <row r="460" spans="10:16" x14ac:dyDescent="0.25">
      <c r="J460" s="286"/>
      <c r="K460" s="286"/>
      <c r="L460" s="285"/>
      <c r="M460" s="286"/>
      <c r="N460" s="285"/>
      <c r="O460" s="287"/>
      <c r="P460" s="287"/>
    </row>
    <row r="461" spans="10:16" x14ac:dyDescent="0.25">
      <c r="J461" s="286"/>
      <c r="K461" s="286"/>
      <c r="L461" s="285"/>
      <c r="M461" s="286"/>
      <c r="N461" s="285"/>
      <c r="O461" s="287"/>
      <c r="P461" s="287"/>
    </row>
    <row r="462" spans="10:16" x14ac:dyDescent="0.25">
      <c r="J462" s="286"/>
      <c r="K462" s="286"/>
      <c r="L462" s="285"/>
      <c r="M462" s="286"/>
      <c r="N462" s="285"/>
      <c r="O462" s="287"/>
      <c r="P462" s="287"/>
    </row>
    <row r="463" spans="10:16" x14ac:dyDescent="0.25">
      <c r="J463" s="286"/>
      <c r="K463" s="286"/>
      <c r="L463" s="285"/>
      <c r="M463" s="286"/>
      <c r="N463" s="285"/>
      <c r="O463" s="287"/>
      <c r="P463" s="287"/>
    </row>
    <row r="464" spans="10:16" x14ac:dyDescent="0.25">
      <c r="J464" s="286"/>
      <c r="K464" s="286"/>
      <c r="L464" s="285"/>
      <c r="M464" s="286"/>
      <c r="N464" s="285"/>
      <c r="O464" s="287"/>
      <c r="P464" s="287"/>
    </row>
    <row r="465" spans="10:16" x14ac:dyDescent="0.25">
      <c r="J465" s="286"/>
      <c r="K465" s="286"/>
      <c r="L465" s="285"/>
      <c r="M465" s="286"/>
      <c r="N465" s="285"/>
      <c r="O465" s="287"/>
      <c r="P465" s="287"/>
    </row>
    <row r="466" spans="10:16" x14ac:dyDescent="0.25">
      <c r="J466" s="286"/>
      <c r="K466" s="286"/>
      <c r="L466" s="285"/>
      <c r="M466" s="286"/>
      <c r="N466" s="285"/>
      <c r="O466" s="287"/>
      <c r="P466" s="287"/>
    </row>
    <row r="467" spans="10:16" x14ac:dyDescent="0.25">
      <c r="J467" s="286"/>
      <c r="K467" s="286"/>
      <c r="L467" s="285"/>
      <c r="M467" s="286"/>
      <c r="N467" s="285"/>
      <c r="O467" s="287"/>
      <c r="P467" s="287"/>
    </row>
    <row r="468" spans="10:16" x14ac:dyDescent="0.25">
      <c r="J468" s="286"/>
      <c r="K468" s="286"/>
      <c r="L468" s="285"/>
      <c r="M468" s="286"/>
      <c r="N468" s="285"/>
      <c r="O468" s="287"/>
      <c r="P468" s="287"/>
    </row>
    <row r="469" spans="10:16" x14ac:dyDescent="0.25">
      <c r="J469" s="286"/>
      <c r="K469" s="286"/>
      <c r="L469" s="285"/>
      <c r="M469" s="286"/>
      <c r="N469" s="285"/>
      <c r="O469" s="287"/>
      <c r="P469" s="287"/>
    </row>
    <row r="470" spans="10:16" x14ac:dyDescent="0.25">
      <c r="J470" s="286"/>
      <c r="K470" s="286"/>
      <c r="L470" s="285"/>
      <c r="M470" s="286"/>
      <c r="N470" s="285"/>
      <c r="O470" s="287"/>
      <c r="P470" s="287"/>
    </row>
    <row r="471" spans="10:16" x14ac:dyDescent="0.25">
      <c r="J471" s="286"/>
      <c r="K471" s="286"/>
      <c r="L471" s="285"/>
      <c r="M471" s="286"/>
      <c r="N471" s="285"/>
      <c r="O471" s="287"/>
      <c r="P471" s="287"/>
    </row>
    <row r="472" spans="10:16" x14ac:dyDescent="0.25">
      <c r="J472" s="286"/>
      <c r="K472" s="286"/>
      <c r="L472" s="285"/>
      <c r="M472" s="286"/>
      <c r="N472" s="285"/>
      <c r="O472" s="287"/>
      <c r="P472" s="287"/>
    </row>
    <row r="473" spans="10:16" x14ac:dyDescent="0.25">
      <c r="J473" s="286"/>
      <c r="K473" s="286"/>
      <c r="L473" s="285"/>
      <c r="M473" s="286"/>
      <c r="N473" s="285"/>
      <c r="O473" s="287"/>
      <c r="P473" s="287"/>
    </row>
    <row r="474" spans="10:16" x14ac:dyDescent="0.25">
      <c r="J474" s="286"/>
      <c r="K474" s="286"/>
      <c r="L474" s="285"/>
      <c r="M474" s="286"/>
      <c r="N474" s="285"/>
      <c r="O474" s="287"/>
      <c r="P474" s="287"/>
    </row>
    <row r="475" spans="10:16" x14ac:dyDescent="0.25">
      <c r="J475" s="286"/>
      <c r="K475" s="286"/>
      <c r="L475" s="285"/>
      <c r="M475" s="286"/>
      <c r="N475" s="285"/>
      <c r="O475" s="287"/>
      <c r="P475" s="287"/>
    </row>
    <row r="476" spans="10:16" x14ac:dyDescent="0.25">
      <c r="J476" s="286"/>
      <c r="K476" s="286"/>
      <c r="L476" s="285"/>
      <c r="M476" s="286"/>
      <c r="N476" s="285"/>
      <c r="O476" s="287"/>
      <c r="P476" s="287"/>
    </row>
    <row r="477" spans="10:16" x14ac:dyDescent="0.25">
      <c r="J477" s="286"/>
      <c r="K477" s="286"/>
      <c r="L477" s="285"/>
      <c r="M477" s="286"/>
      <c r="N477" s="285"/>
      <c r="O477" s="287"/>
      <c r="P477" s="287"/>
    </row>
    <row r="478" spans="10:16" x14ac:dyDescent="0.25">
      <c r="J478" s="286"/>
      <c r="K478" s="286"/>
      <c r="L478" s="285"/>
      <c r="M478" s="286"/>
      <c r="N478" s="285"/>
      <c r="O478" s="287"/>
      <c r="P478" s="287"/>
    </row>
    <row r="479" spans="10:16" x14ac:dyDescent="0.25">
      <c r="J479" s="286"/>
      <c r="K479" s="286"/>
      <c r="L479" s="285"/>
      <c r="M479" s="286"/>
      <c r="N479" s="285"/>
      <c r="O479" s="287"/>
      <c r="P479" s="287"/>
    </row>
    <row r="480" spans="10:16" x14ac:dyDescent="0.25">
      <c r="J480" s="286"/>
      <c r="K480" s="286"/>
      <c r="L480" s="285"/>
      <c r="M480" s="286"/>
      <c r="N480" s="285"/>
      <c r="O480" s="287"/>
      <c r="P480" s="287"/>
    </row>
    <row r="481" spans="10:16" x14ac:dyDescent="0.25">
      <c r="J481" s="286"/>
      <c r="K481" s="286"/>
      <c r="L481" s="285"/>
      <c r="M481" s="286"/>
      <c r="N481" s="285"/>
      <c r="O481" s="287"/>
      <c r="P481" s="287"/>
    </row>
    <row r="482" spans="10:16" x14ac:dyDescent="0.25">
      <c r="J482" s="286"/>
      <c r="K482" s="286"/>
      <c r="L482" s="285"/>
      <c r="M482" s="286"/>
      <c r="N482" s="285"/>
      <c r="O482" s="287"/>
      <c r="P482" s="287"/>
    </row>
    <row r="483" spans="10:16" x14ac:dyDescent="0.25">
      <c r="J483" s="286"/>
      <c r="K483" s="286"/>
      <c r="L483" s="285"/>
      <c r="M483" s="286"/>
      <c r="N483" s="285"/>
      <c r="O483" s="287"/>
      <c r="P483" s="287"/>
    </row>
    <row r="484" spans="10:16" x14ac:dyDescent="0.25">
      <c r="J484" s="286"/>
      <c r="K484" s="286"/>
      <c r="L484" s="285"/>
      <c r="M484" s="286"/>
      <c r="N484" s="285"/>
      <c r="O484" s="287"/>
      <c r="P484" s="287"/>
    </row>
    <row r="485" spans="10:16" x14ac:dyDescent="0.25">
      <c r="J485" s="286"/>
      <c r="K485" s="286"/>
      <c r="L485" s="285"/>
      <c r="M485" s="286"/>
      <c r="N485" s="285"/>
      <c r="O485" s="287"/>
      <c r="P485" s="287"/>
    </row>
    <row r="486" spans="10:16" x14ac:dyDescent="0.25">
      <c r="J486" s="286"/>
      <c r="K486" s="286"/>
      <c r="L486" s="285"/>
      <c r="M486" s="286"/>
      <c r="N486" s="285"/>
      <c r="O486" s="287"/>
      <c r="P486" s="287"/>
    </row>
    <row r="487" spans="10:16" x14ac:dyDescent="0.25">
      <c r="J487" s="286"/>
      <c r="K487" s="286"/>
      <c r="L487" s="285"/>
      <c r="M487" s="286"/>
      <c r="N487" s="285"/>
      <c r="O487" s="287"/>
      <c r="P487" s="287"/>
    </row>
    <row r="488" spans="10:16" x14ac:dyDescent="0.25">
      <c r="J488" s="286"/>
      <c r="K488" s="286"/>
      <c r="L488" s="285"/>
      <c r="M488" s="286"/>
      <c r="N488" s="285"/>
      <c r="O488" s="287"/>
      <c r="P488" s="287"/>
    </row>
    <row r="489" spans="10:16" x14ac:dyDescent="0.25">
      <c r="J489" s="286"/>
      <c r="K489" s="286"/>
      <c r="L489" s="285"/>
      <c r="M489" s="286"/>
      <c r="N489" s="285"/>
      <c r="O489" s="287"/>
      <c r="P489" s="287"/>
    </row>
    <row r="490" spans="10:16" x14ac:dyDescent="0.25">
      <c r="J490" s="286"/>
      <c r="K490" s="286"/>
      <c r="L490" s="285"/>
      <c r="M490" s="286"/>
      <c r="N490" s="285"/>
      <c r="O490" s="287"/>
      <c r="P490" s="287"/>
    </row>
    <row r="491" spans="10:16" x14ac:dyDescent="0.25">
      <c r="J491" s="286"/>
      <c r="K491" s="286"/>
      <c r="L491" s="285"/>
      <c r="M491" s="286"/>
      <c r="N491" s="285"/>
      <c r="O491" s="287"/>
      <c r="P491" s="287"/>
    </row>
    <row r="492" spans="10:16" x14ac:dyDescent="0.25">
      <c r="J492" s="286"/>
      <c r="K492" s="286"/>
      <c r="L492" s="285"/>
      <c r="M492" s="286"/>
      <c r="N492" s="285"/>
      <c r="O492" s="287"/>
      <c r="P492" s="287"/>
    </row>
    <row r="493" spans="10:16" x14ac:dyDescent="0.25">
      <c r="J493" s="286"/>
      <c r="K493" s="286"/>
      <c r="L493" s="285"/>
      <c r="M493" s="286"/>
      <c r="N493" s="285"/>
      <c r="O493" s="287"/>
      <c r="P493" s="287"/>
    </row>
    <row r="494" spans="10:16" x14ac:dyDescent="0.25">
      <c r="J494" s="286"/>
      <c r="K494" s="286"/>
      <c r="L494" s="285"/>
      <c r="M494" s="286"/>
      <c r="N494" s="285"/>
      <c r="O494" s="287"/>
      <c r="P494" s="287"/>
    </row>
    <row r="495" spans="10:16" x14ac:dyDescent="0.25">
      <c r="J495" s="286"/>
      <c r="K495" s="286"/>
      <c r="L495" s="285"/>
      <c r="M495" s="286"/>
      <c r="N495" s="285"/>
      <c r="O495" s="287"/>
      <c r="P495" s="287"/>
    </row>
    <row r="496" spans="10:16" x14ac:dyDescent="0.25">
      <c r="J496" s="286"/>
      <c r="K496" s="286"/>
      <c r="L496" s="285"/>
      <c r="M496" s="286"/>
      <c r="N496" s="285"/>
      <c r="O496" s="287"/>
      <c r="P496" s="287"/>
    </row>
    <row r="497" spans="10:16" x14ac:dyDescent="0.25">
      <c r="J497" s="286"/>
      <c r="K497" s="286"/>
      <c r="L497" s="285"/>
      <c r="M497" s="286"/>
      <c r="N497" s="285"/>
      <c r="O497" s="287"/>
      <c r="P497" s="287"/>
    </row>
    <row r="498" spans="10:16" x14ac:dyDescent="0.25">
      <c r="J498" s="286"/>
      <c r="K498" s="286"/>
      <c r="L498" s="285"/>
      <c r="M498" s="286"/>
      <c r="N498" s="285"/>
      <c r="O498" s="287"/>
      <c r="P498" s="287"/>
    </row>
    <row r="499" spans="10:16" x14ac:dyDescent="0.25">
      <c r="J499" s="286"/>
      <c r="K499" s="286"/>
      <c r="L499" s="285"/>
      <c r="M499" s="286"/>
      <c r="N499" s="285"/>
      <c r="O499" s="287"/>
      <c r="P499" s="287"/>
    </row>
    <row r="500" spans="10:16" x14ac:dyDescent="0.25">
      <c r="J500" s="286"/>
      <c r="K500" s="286"/>
      <c r="L500" s="285"/>
      <c r="M500" s="286"/>
      <c r="N500" s="285"/>
      <c r="O500" s="287"/>
      <c r="P500" s="287"/>
    </row>
    <row r="501" spans="10:16" x14ac:dyDescent="0.25">
      <c r="J501" s="286"/>
      <c r="K501" s="286"/>
      <c r="L501" s="285"/>
      <c r="M501" s="286"/>
      <c r="N501" s="285"/>
      <c r="O501" s="287"/>
      <c r="P501" s="287"/>
    </row>
    <row r="502" spans="10:16" x14ac:dyDescent="0.25">
      <c r="J502" s="286"/>
      <c r="K502" s="286"/>
      <c r="L502" s="285"/>
      <c r="M502" s="286"/>
      <c r="N502" s="285"/>
      <c r="O502" s="287"/>
      <c r="P502" s="287"/>
    </row>
    <row r="503" spans="10:16" x14ac:dyDescent="0.25">
      <c r="J503" s="286"/>
      <c r="K503" s="286"/>
      <c r="L503" s="285"/>
      <c r="M503" s="286"/>
      <c r="N503" s="285"/>
      <c r="O503" s="287"/>
      <c r="P503" s="287"/>
    </row>
    <row r="504" spans="10:16" x14ac:dyDescent="0.25">
      <c r="J504" s="286"/>
      <c r="K504" s="286"/>
      <c r="L504" s="285"/>
      <c r="M504" s="286"/>
      <c r="N504" s="285"/>
      <c r="O504" s="287"/>
      <c r="P504" s="287"/>
    </row>
    <row r="505" spans="10:16" x14ac:dyDescent="0.25">
      <c r="J505" s="286"/>
      <c r="K505" s="286"/>
      <c r="L505" s="285"/>
      <c r="M505" s="286"/>
      <c r="N505" s="285"/>
      <c r="O505" s="287"/>
      <c r="P505" s="287"/>
    </row>
    <row r="506" spans="10:16" x14ac:dyDescent="0.25">
      <c r="J506" s="286"/>
      <c r="K506" s="286"/>
      <c r="L506" s="285"/>
      <c r="M506" s="286"/>
      <c r="N506" s="285"/>
      <c r="O506" s="287"/>
      <c r="P506" s="287"/>
    </row>
    <row r="507" spans="10:16" x14ac:dyDescent="0.25">
      <c r="J507" s="286"/>
      <c r="K507" s="286"/>
      <c r="L507" s="285"/>
      <c r="M507" s="286"/>
      <c r="N507" s="285"/>
      <c r="O507" s="287"/>
      <c r="P507" s="287"/>
    </row>
    <row r="508" spans="10:16" x14ac:dyDescent="0.25">
      <c r="J508" s="286"/>
      <c r="K508" s="286"/>
      <c r="L508" s="285"/>
      <c r="M508" s="286"/>
      <c r="N508" s="285"/>
      <c r="O508" s="287"/>
      <c r="P508" s="287"/>
    </row>
    <row r="509" spans="10:16" x14ac:dyDescent="0.25">
      <c r="J509" s="286"/>
      <c r="K509" s="286"/>
      <c r="L509" s="285"/>
      <c r="M509" s="286"/>
      <c r="N509" s="285"/>
      <c r="O509" s="287"/>
      <c r="P509" s="287"/>
    </row>
    <row r="510" spans="10:16" x14ac:dyDescent="0.25">
      <c r="J510" s="286"/>
      <c r="K510" s="286"/>
      <c r="L510" s="285"/>
      <c r="M510" s="286"/>
      <c r="N510" s="285"/>
      <c r="O510" s="287"/>
      <c r="P510" s="287"/>
    </row>
    <row r="511" spans="10:16" x14ac:dyDescent="0.25">
      <c r="J511" s="286"/>
      <c r="K511" s="286"/>
      <c r="L511" s="285"/>
      <c r="M511" s="286"/>
      <c r="N511" s="285"/>
      <c r="O511" s="287"/>
      <c r="P511" s="287"/>
    </row>
    <row r="512" spans="10:16" x14ac:dyDescent="0.25">
      <c r="J512" s="286"/>
      <c r="K512" s="286"/>
      <c r="L512" s="285"/>
      <c r="M512" s="286"/>
      <c r="N512" s="285"/>
      <c r="O512" s="287"/>
      <c r="P512" s="287"/>
    </row>
    <row r="513" spans="10:16" x14ac:dyDescent="0.25">
      <c r="J513" s="286"/>
      <c r="K513" s="286"/>
      <c r="L513" s="285"/>
      <c r="M513" s="286"/>
      <c r="N513" s="285"/>
      <c r="O513" s="287"/>
      <c r="P513" s="287"/>
    </row>
    <row r="514" spans="10:16" x14ac:dyDescent="0.25">
      <c r="J514" s="286"/>
      <c r="K514" s="286"/>
      <c r="L514" s="285"/>
      <c r="M514" s="286"/>
      <c r="N514" s="285"/>
      <c r="O514" s="287"/>
      <c r="P514" s="287"/>
    </row>
    <row r="515" spans="10:16" x14ac:dyDescent="0.25">
      <c r="J515" s="286"/>
      <c r="K515" s="286"/>
      <c r="L515" s="285"/>
      <c r="M515" s="286"/>
      <c r="N515" s="285"/>
      <c r="O515" s="287"/>
      <c r="P515" s="287"/>
    </row>
    <row r="516" spans="10:16" x14ac:dyDescent="0.25">
      <c r="J516" s="286"/>
      <c r="K516" s="286"/>
      <c r="L516" s="285"/>
      <c r="M516" s="286"/>
      <c r="N516" s="285"/>
      <c r="O516" s="287"/>
      <c r="P516" s="287"/>
    </row>
    <row r="517" spans="10:16" x14ac:dyDescent="0.25">
      <c r="J517" s="286"/>
      <c r="K517" s="286"/>
      <c r="L517" s="285"/>
      <c r="M517" s="286"/>
      <c r="N517" s="285"/>
      <c r="O517" s="287"/>
      <c r="P517" s="287"/>
    </row>
    <row r="518" spans="10:16" x14ac:dyDescent="0.25">
      <c r="J518" s="286"/>
      <c r="K518" s="286"/>
      <c r="L518" s="285"/>
      <c r="M518" s="286"/>
      <c r="N518" s="285"/>
      <c r="O518" s="287"/>
      <c r="P518" s="287"/>
    </row>
    <row r="519" spans="10:16" x14ac:dyDescent="0.25">
      <c r="J519" s="286"/>
      <c r="K519" s="286"/>
      <c r="L519" s="285"/>
      <c r="M519" s="286"/>
      <c r="N519" s="285"/>
      <c r="O519" s="287"/>
      <c r="P519" s="287"/>
    </row>
    <row r="520" spans="10:16" x14ac:dyDescent="0.25">
      <c r="J520" s="286"/>
      <c r="K520" s="286"/>
      <c r="L520" s="285"/>
      <c r="M520" s="286"/>
      <c r="N520" s="285"/>
      <c r="O520" s="287"/>
      <c r="P520" s="287"/>
    </row>
    <row r="521" spans="10:16" x14ac:dyDescent="0.25">
      <c r="J521" s="286"/>
      <c r="K521" s="286"/>
      <c r="L521" s="285"/>
      <c r="M521" s="286"/>
      <c r="N521" s="285"/>
      <c r="O521" s="287"/>
      <c r="P521" s="287"/>
    </row>
    <row r="522" spans="10:16" x14ac:dyDescent="0.25">
      <c r="J522" s="286"/>
      <c r="K522" s="286"/>
      <c r="L522" s="285"/>
      <c r="M522" s="286"/>
      <c r="N522" s="285"/>
      <c r="O522" s="287"/>
      <c r="P522" s="287"/>
    </row>
    <row r="523" spans="10:16" x14ac:dyDescent="0.25">
      <c r="J523" s="286"/>
      <c r="K523" s="286"/>
      <c r="L523" s="285"/>
      <c r="M523" s="286"/>
      <c r="N523" s="285"/>
      <c r="O523" s="287"/>
      <c r="P523" s="287"/>
    </row>
    <row r="524" spans="10:16" x14ac:dyDescent="0.25">
      <c r="J524" s="286"/>
      <c r="K524" s="286"/>
      <c r="L524" s="285"/>
      <c r="M524" s="286"/>
      <c r="N524" s="285"/>
      <c r="O524" s="287"/>
      <c r="P524" s="287"/>
    </row>
    <row r="525" spans="10:16" x14ac:dyDescent="0.25">
      <c r="J525" s="286"/>
      <c r="K525" s="286"/>
      <c r="L525" s="285"/>
      <c r="M525" s="286"/>
      <c r="N525" s="285"/>
      <c r="O525" s="287"/>
      <c r="P525" s="287"/>
    </row>
    <row r="526" spans="10:16" x14ac:dyDescent="0.25">
      <c r="J526" s="286"/>
      <c r="K526" s="286"/>
      <c r="L526" s="285"/>
      <c r="M526" s="286"/>
      <c r="N526" s="285"/>
      <c r="O526" s="287"/>
      <c r="P526" s="287"/>
    </row>
    <row r="527" spans="10:16" x14ac:dyDescent="0.25">
      <c r="J527" s="286"/>
      <c r="K527" s="286"/>
      <c r="L527" s="285"/>
      <c r="M527" s="286"/>
      <c r="N527" s="285"/>
      <c r="O527" s="287"/>
      <c r="P527" s="287"/>
    </row>
    <row r="528" spans="10:16" x14ac:dyDescent="0.25">
      <c r="J528" s="286"/>
      <c r="K528" s="286"/>
      <c r="L528" s="285"/>
      <c r="M528" s="286"/>
      <c r="N528" s="285"/>
      <c r="O528" s="287"/>
      <c r="P528" s="287"/>
    </row>
    <row r="529" spans="10:16" x14ac:dyDescent="0.25">
      <c r="J529" s="286"/>
      <c r="K529" s="286"/>
      <c r="L529" s="285"/>
      <c r="M529" s="286"/>
      <c r="N529" s="285"/>
      <c r="O529" s="287"/>
      <c r="P529" s="287"/>
    </row>
    <row r="530" spans="10:16" x14ac:dyDescent="0.25">
      <c r="J530" s="286"/>
      <c r="K530" s="286"/>
      <c r="L530" s="285"/>
      <c r="M530" s="286"/>
      <c r="N530" s="285"/>
      <c r="O530" s="287"/>
      <c r="P530" s="287"/>
    </row>
    <row r="531" spans="10:16" x14ac:dyDescent="0.25">
      <c r="J531" s="286"/>
      <c r="K531" s="286"/>
      <c r="L531" s="285"/>
      <c r="M531" s="286"/>
      <c r="N531" s="285"/>
      <c r="O531" s="287"/>
      <c r="P531" s="287"/>
    </row>
    <row r="532" spans="10:16" x14ac:dyDescent="0.25">
      <c r="J532" s="286"/>
      <c r="K532" s="286"/>
      <c r="L532" s="285"/>
      <c r="M532" s="286"/>
      <c r="N532" s="285"/>
      <c r="O532" s="287"/>
      <c r="P532" s="287"/>
    </row>
    <row r="533" spans="10:16" x14ac:dyDescent="0.25">
      <c r="J533" s="286"/>
      <c r="K533" s="286"/>
      <c r="L533" s="285"/>
      <c r="M533" s="286"/>
      <c r="N533" s="285"/>
      <c r="O533" s="287"/>
      <c r="P533" s="287"/>
    </row>
    <row r="534" spans="10:16" x14ac:dyDescent="0.25">
      <c r="J534" s="286"/>
      <c r="K534" s="286"/>
      <c r="L534" s="285"/>
      <c r="M534" s="286"/>
      <c r="N534" s="285"/>
      <c r="O534" s="287"/>
      <c r="P534" s="287"/>
    </row>
    <row r="535" spans="10:16" x14ac:dyDescent="0.25">
      <c r="J535" s="286"/>
      <c r="K535" s="286"/>
      <c r="L535" s="285"/>
      <c r="M535" s="286"/>
      <c r="N535" s="285"/>
      <c r="O535" s="287"/>
      <c r="P535" s="287"/>
    </row>
    <row r="536" spans="10:16" x14ac:dyDescent="0.25">
      <c r="J536" s="286"/>
      <c r="K536" s="286"/>
      <c r="L536" s="285"/>
      <c r="M536" s="286"/>
      <c r="N536" s="285"/>
      <c r="O536" s="287"/>
      <c r="P536" s="287"/>
    </row>
    <row r="537" spans="10:16" x14ac:dyDescent="0.25">
      <c r="J537" s="286"/>
      <c r="K537" s="286"/>
      <c r="L537" s="285"/>
      <c r="M537" s="286"/>
      <c r="N537" s="285"/>
      <c r="O537" s="287"/>
      <c r="P537" s="287"/>
    </row>
    <row r="538" spans="10:16" x14ac:dyDescent="0.25">
      <c r="J538" s="286"/>
      <c r="K538" s="286"/>
      <c r="L538" s="285"/>
      <c r="M538" s="286"/>
      <c r="N538" s="285"/>
      <c r="O538" s="287"/>
      <c r="P538" s="287"/>
    </row>
    <row r="539" spans="10:16" x14ac:dyDescent="0.25">
      <c r="J539" s="286"/>
      <c r="K539" s="286"/>
      <c r="L539" s="285"/>
      <c r="M539" s="286"/>
      <c r="N539" s="285"/>
      <c r="O539" s="287"/>
      <c r="P539" s="287"/>
    </row>
    <row r="540" spans="10:16" x14ac:dyDescent="0.25">
      <c r="J540" s="286"/>
      <c r="K540" s="286"/>
      <c r="L540" s="285"/>
      <c r="M540" s="286"/>
      <c r="N540" s="285"/>
      <c r="O540" s="287"/>
      <c r="P540" s="287"/>
    </row>
    <row r="541" spans="10:16" x14ac:dyDescent="0.25">
      <c r="J541" s="286"/>
      <c r="K541" s="286"/>
      <c r="L541" s="285"/>
      <c r="M541" s="286"/>
      <c r="N541" s="285"/>
      <c r="O541" s="287"/>
      <c r="P541" s="287"/>
    </row>
    <row r="542" spans="10:16" x14ac:dyDescent="0.25">
      <c r="J542" s="286"/>
      <c r="K542" s="286"/>
      <c r="L542" s="285"/>
      <c r="M542" s="286"/>
      <c r="N542" s="285"/>
      <c r="O542" s="287"/>
      <c r="P542" s="287"/>
    </row>
    <row r="543" spans="10:16" x14ac:dyDescent="0.25">
      <c r="J543" s="286"/>
      <c r="K543" s="286"/>
      <c r="L543" s="285"/>
      <c r="M543" s="286"/>
      <c r="N543" s="285"/>
      <c r="O543" s="287"/>
      <c r="P543" s="287"/>
    </row>
    <row r="544" spans="10:16" x14ac:dyDescent="0.25">
      <c r="J544" s="286"/>
      <c r="K544" s="286"/>
      <c r="L544" s="285"/>
      <c r="M544" s="286"/>
      <c r="N544" s="285"/>
      <c r="O544" s="287"/>
      <c r="P544" s="287"/>
    </row>
    <row r="545" spans="10:16" x14ac:dyDescent="0.25">
      <c r="J545" s="286"/>
      <c r="K545" s="286"/>
      <c r="L545" s="285"/>
      <c r="M545" s="286"/>
      <c r="N545" s="285"/>
      <c r="O545" s="287"/>
      <c r="P545" s="287"/>
    </row>
    <row r="546" spans="10:16" x14ac:dyDescent="0.25">
      <c r="J546" s="286"/>
      <c r="K546" s="286"/>
      <c r="L546" s="285"/>
      <c r="M546" s="286"/>
      <c r="N546" s="285"/>
      <c r="O546" s="287"/>
      <c r="P546" s="287"/>
    </row>
    <row r="547" spans="10:16" x14ac:dyDescent="0.25">
      <c r="J547" s="286"/>
      <c r="K547" s="286"/>
      <c r="L547" s="285"/>
      <c r="M547" s="286"/>
      <c r="N547" s="285"/>
      <c r="O547" s="287"/>
      <c r="P547" s="287"/>
    </row>
    <row r="548" spans="10:16" x14ac:dyDescent="0.25">
      <c r="J548" s="286"/>
      <c r="K548" s="286"/>
      <c r="L548" s="285"/>
      <c r="M548" s="286"/>
      <c r="N548" s="285"/>
      <c r="O548" s="287"/>
      <c r="P548" s="287"/>
    </row>
    <row r="549" spans="10:16" x14ac:dyDescent="0.25">
      <c r="J549" s="286"/>
      <c r="K549" s="286"/>
      <c r="L549" s="285"/>
      <c r="M549" s="286"/>
      <c r="N549" s="285"/>
      <c r="O549" s="287"/>
      <c r="P549" s="287"/>
    </row>
    <row r="550" spans="10:16" x14ac:dyDescent="0.25">
      <c r="J550" s="286"/>
      <c r="K550" s="286"/>
      <c r="L550" s="285"/>
      <c r="M550" s="286"/>
      <c r="N550" s="285"/>
      <c r="O550" s="287"/>
      <c r="P550" s="287"/>
    </row>
    <row r="551" spans="10:16" x14ac:dyDescent="0.25">
      <c r="J551" s="286"/>
      <c r="K551" s="286"/>
      <c r="L551" s="285"/>
      <c r="M551" s="286"/>
      <c r="N551" s="285"/>
      <c r="O551" s="287"/>
      <c r="P551" s="287"/>
    </row>
    <row r="552" spans="10:16" x14ac:dyDescent="0.25">
      <c r="J552" s="286"/>
      <c r="K552" s="286"/>
      <c r="L552" s="285"/>
      <c r="M552" s="286"/>
      <c r="N552" s="285"/>
      <c r="O552" s="287"/>
      <c r="P552" s="287"/>
    </row>
    <row r="553" spans="10:16" x14ac:dyDescent="0.25">
      <c r="J553" s="286"/>
      <c r="K553" s="286"/>
      <c r="L553" s="285"/>
      <c r="M553" s="286"/>
      <c r="N553" s="285"/>
      <c r="O553" s="287"/>
      <c r="P553" s="287"/>
    </row>
    <row r="554" spans="10:16" x14ac:dyDescent="0.25">
      <c r="J554" s="286"/>
      <c r="K554" s="286"/>
      <c r="L554" s="285"/>
      <c r="M554" s="286"/>
      <c r="N554" s="285"/>
      <c r="O554" s="287"/>
      <c r="P554" s="287"/>
    </row>
    <row r="555" spans="10:16" x14ac:dyDescent="0.25">
      <c r="J555" s="286"/>
      <c r="K555" s="286"/>
      <c r="L555" s="285"/>
      <c r="M555" s="286"/>
      <c r="N555" s="285"/>
      <c r="O555" s="287"/>
      <c r="P555" s="287"/>
    </row>
    <row r="556" spans="10:16" x14ac:dyDescent="0.25">
      <c r="J556" s="286"/>
      <c r="K556" s="286"/>
      <c r="L556" s="285"/>
      <c r="M556" s="286"/>
      <c r="N556" s="285"/>
      <c r="O556" s="287"/>
      <c r="P556" s="287"/>
    </row>
    <row r="557" spans="10:16" x14ac:dyDescent="0.25">
      <c r="J557" s="286"/>
      <c r="K557" s="286"/>
      <c r="L557" s="285"/>
      <c r="M557" s="286"/>
      <c r="N557" s="285"/>
      <c r="O557" s="287"/>
      <c r="P557" s="287"/>
    </row>
    <row r="558" spans="10:16" x14ac:dyDescent="0.25">
      <c r="J558" s="286"/>
      <c r="K558" s="286"/>
      <c r="L558" s="285"/>
      <c r="M558" s="286"/>
      <c r="N558" s="285"/>
      <c r="O558" s="287"/>
      <c r="P558" s="287"/>
    </row>
    <row r="559" spans="10:16" x14ac:dyDescent="0.25">
      <c r="J559" s="286"/>
      <c r="K559" s="286"/>
      <c r="L559" s="285"/>
      <c r="M559" s="286"/>
      <c r="N559" s="285"/>
      <c r="O559" s="287"/>
      <c r="P559" s="287"/>
    </row>
    <row r="560" spans="10:16" x14ac:dyDescent="0.25">
      <c r="J560" s="286"/>
      <c r="K560" s="286"/>
      <c r="L560" s="285"/>
      <c r="M560" s="286"/>
      <c r="N560" s="285"/>
      <c r="O560" s="287"/>
      <c r="P560" s="287"/>
    </row>
    <row r="561" spans="10:16" x14ac:dyDescent="0.25">
      <c r="J561" s="286"/>
      <c r="K561" s="286"/>
      <c r="L561" s="285"/>
      <c r="M561" s="286"/>
      <c r="N561" s="285"/>
      <c r="O561" s="287"/>
      <c r="P561" s="287"/>
    </row>
    <row r="562" spans="10:16" x14ac:dyDescent="0.25">
      <c r="J562" s="286"/>
      <c r="K562" s="286"/>
      <c r="L562" s="285"/>
      <c r="M562" s="286"/>
      <c r="N562" s="285"/>
      <c r="O562" s="287"/>
      <c r="P562" s="287"/>
    </row>
    <row r="563" spans="10:16" x14ac:dyDescent="0.25">
      <c r="J563" s="286"/>
      <c r="K563" s="286"/>
      <c r="L563" s="285"/>
      <c r="M563" s="286"/>
      <c r="N563" s="285"/>
      <c r="O563" s="287"/>
      <c r="P563" s="287"/>
    </row>
    <row r="564" spans="10:16" x14ac:dyDescent="0.25">
      <c r="J564" s="286"/>
      <c r="K564" s="286"/>
      <c r="L564" s="285"/>
      <c r="M564" s="286"/>
      <c r="N564" s="285"/>
      <c r="O564" s="287"/>
      <c r="P564" s="287"/>
    </row>
    <row r="565" spans="10:16" x14ac:dyDescent="0.25">
      <c r="J565" s="286"/>
      <c r="K565" s="286"/>
      <c r="L565" s="285"/>
      <c r="M565" s="286"/>
      <c r="N565" s="285"/>
      <c r="O565" s="287"/>
      <c r="P565" s="287"/>
    </row>
    <row r="566" spans="10:16" x14ac:dyDescent="0.25">
      <c r="J566" s="286"/>
      <c r="K566" s="286"/>
      <c r="L566" s="285"/>
      <c r="M566" s="286"/>
      <c r="N566" s="285"/>
      <c r="O566" s="287"/>
      <c r="P566" s="287"/>
    </row>
    <row r="567" spans="10:16" x14ac:dyDescent="0.25">
      <c r="J567" s="286"/>
      <c r="K567" s="286"/>
      <c r="L567" s="285"/>
      <c r="M567" s="286"/>
      <c r="N567" s="285"/>
      <c r="O567" s="287"/>
      <c r="P567" s="287"/>
    </row>
    <row r="568" spans="10:16" x14ac:dyDescent="0.25">
      <c r="J568" s="286"/>
      <c r="K568" s="286"/>
      <c r="L568" s="285"/>
      <c r="M568" s="286"/>
      <c r="N568" s="285"/>
      <c r="O568" s="287"/>
      <c r="P568" s="287"/>
    </row>
    <row r="569" spans="10:16" x14ac:dyDescent="0.25">
      <c r="J569" s="286"/>
      <c r="K569" s="286"/>
      <c r="L569" s="285"/>
      <c r="M569" s="286"/>
      <c r="N569" s="285"/>
      <c r="O569" s="287"/>
      <c r="P569" s="287"/>
    </row>
    <row r="570" spans="10:16" x14ac:dyDescent="0.25">
      <c r="J570" s="286"/>
      <c r="K570" s="286"/>
      <c r="L570" s="285"/>
      <c r="M570" s="286"/>
      <c r="N570" s="285"/>
      <c r="O570" s="287"/>
      <c r="P570" s="287"/>
    </row>
    <row r="571" spans="10:16" x14ac:dyDescent="0.25">
      <c r="J571" s="286"/>
      <c r="K571" s="286"/>
      <c r="L571" s="285"/>
      <c r="M571" s="286"/>
      <c r="N571" s="285"/>
      <c r="O571" s="287"/>
      <c r="P571" s="287"/>
    </row>
    <row r="572" spans="10:16" x14ac:dyDescent="0.25">
      <c r="J572" s="286"/>
      <c r="K572" s="286"/>
      <c r="L572" s="285"/>
      <c r="M572" s="286"/>
      <c r="N572" s="285"/>
      <c r="O572" s="287"/>
      <c r="P572" s="287"/>
    </row>
    <row r="573" spans="10:16" x14ac:dyDescent="0.25">
      <c r="J573" s="286"/>
      <c r="K573" s="286"/>
      <c r="L573" s="285"/>
      <c r="M573" s="286"/>
      <c r="N573" s="285"/>
      <c r="O573" s="287"/>
      <c r="P573" s="287"/>
    </row>
    <row r="574" spans="10:16" x14ac:dyDescent="0.25">
      <c r="J574" s="286"/>
      <c r="K574" s="286"/>
      <c r="L574" s="285"/>
      <c r="M574" s="286"/>
      <c r="N574" s="285"/>
      <c r="O574" s="287"/>
      <c r="P574" s="287"/>
    </row>
    <row r="575" spans="10:16" x14ac:dyDescent="0.25">
      <c r="J575" s="286"/>
      <c r="K575" s="286"/>
      <c r="L575" s="285"/>
      <c r="M575" s="286"/>
      <c r="N575" s="285"/>
      <c r="O575" s="287"/>
      <c r="P575" s="287"/>
    </row>
    <row r="576" spans="10:16" x14ac:dyDescent="0.25">
      <c r="J576" s="286"/>
      <c r="K576" s="286"/>
      <c r="L576" s="285"/>
      <c r="M576" s="286"/>
      <c r="N576" s="285"/>
      <c r="O576" s="287"/>
      <c r="P576" s="287"/>
    </row>
    <row r="577" spans="10:16" x14ac:dyDescent="0.25">
      <c r="J577" s="286"/>
      <c r="K577" s="286"/>
      <c r="L577" s="285"/>
      <c r="M577" s="286"/>
      <c r="N577" s="285"/>
      <c r="O577" s="287"/>
      <c r="P577" s="287"/>
    </row>
    <row r="578" spans="10:16" x14ac:dyDescent="0.25">
      <c r="J578" s="286"/>
      <c r="K578" s="286"/>
      <c r="L578" s="285"/>
      <c r="M578" s="286"/>
      <c r="N578" s="285"/>
      <c r="O578" s="287"/>
      <c r="P578" s="287"/>
    </row>
    <row r="579" spans="10:16" x14ac:dyDescent="0.25">
      <c r="J579" s="286"/>
      <c r="K579" s="286"/>
      <c r="L579" s="285"/>
      <c r="M579" s="286"/>
      <c r="N579" s="285"/>
      <c r="O579" s="287"/>
      <c r="P579" s="287"/>
    </row>
    <row r="580" spans="10:16" x14ac:dyDescent="0.25">
      <c r="J580" s="286"/>
      <c r="K580" s="286"/>
      <c r="L580" s="285"/>
      <c r="M580" s="286"/>
      <c r="N580" s="285"/>
      <c r="O580" s="287"/>
      <c r="P580" s="287"/>
    </row>
    <row r="581" spans="10:16" x14ac:dyDescent="0.25">
      <c r="J581" s="286"/>
      <c r="K581" s="286"/>
      <c r="L581" s="285"/>
      <c r="M581" s="286"/>
      <c r="N581" s="285"/>
      <c r="O581" s="287"/>
      <c r="P581" s="287"/>
    </row>
    <row r="582" spans="10:16" x14ac:dyDescent="0.25">
      <c r="J582" s="286"/>
      <c r="K582" s="286"/>
      <c r="L582" s="285"/>
      <c r="M582" s="286"/>
      <c r="N582" s="285"/>
      <c r="O582" s="287"/>
      <c r="P582" s="287"/>
    </row>
    <row r="583" spans="10:16" x14ac:dyDescent="0.25">
      <c r="J583" s="286"/>
      <c r="K583" s="286"/>
      <c r="L583" s="285"/>
      <c r="M583" s="286"/>
      <c r="N583" s="285"/>
      <c r="O583" s="287"/>
      <c r="P583" s="287"/>
    </row>
    <row r="584" spans="10:16" x14ac:dyDescent="0.25">
      <c r="J584" s="286"/>
      <c r="K584" s="286"/>
      <c r="L584" s="285"/>
      <c r="M584" s="286"/>
      <c r="N584" s="285"/>
      <c r="O584" s="287"/>
      <c r="P584" s="287"/>
    </row>
    <row r="585" spans="10:16" x14ac:dyDescent="0.25">
      <c r="J585" s="286"/>
      <c r="K585" s="286"/>
      <c r="L585" s="285"/>
      <c r="M585" s="286"/>
      <c r="N585" s="285"/>
      <c r="O585" s="287"/>
      <c r="P585" s="287"/>
    </row>
    <row r="586" spans="10:16" x14ac:dyDescent="0.25">
      <c r="J586" s="286"/>
      <c r="K586" s="286"/>
      <c r="L586" s="285"/>
      <c r="M586" s="286"/>
      <c r="N586" s="285"/>
      <c r="O586" s="287"/>
      <c r="P586" s="287"/>
    </row>
    <row r="587" spans="10:16" x14ac:dyDescent="0.25">
      <c r="J587" s="286"/>
      <c r="K587" s="286"/>
      <c r="L587" s="285"/>
      <c r="M587" s="286"/>
      <c r="N587" s="285"/>
      <c r="O587" s="287"/>
      <c r="P587" s="287"/>
    </row>
    <row r="588" spans="10:16" x14ac:dyDescent="0.25">
      <c r="J588" s="286"/>
      <c r="K588" s="286"/>
      <c r="L588" s="285"/>
      <c r="M588" s="286"/>
      <c r="N588" s="285"/>
      <c r="O588" s="287"/>
      <c r="P588" s="287"/>
    </row>
    <row r="589" spans="10:16" x14ac:dyDescent="0.25">
      <c r="J589" s="286"/>
      <c r="K589" s="286"/>
      <c r="L589" s="285"/>
      <c r="M589" s="286"/>
      <c r="N589" s="285"/>
      <c r="O589" s="287"/>
      <c r="P589" s="287"/>
    </row>
    <row r="590" spans="10:16" x14ac:dyDescent="0.25">
      <c r="J590" s="286"/>
      <c r="K590" s="286"/>
      <c r="L590" s="285"/>
      <c r="M590" s="286"/>
      <c r="N590" s="285"/>
      <c r="O590" s="287"/>
      <c r="P590" s="287"/>
    </row>
    <row r="591" spans="10:16" x14ac:dyDescent="0.25">
      <c r="J591" s="286"/>
      <c r="K591" s="286"/>
      <c r="L591" s="285"/>
      <c r="M591" s="286"/>
      <c r="N591" s="285"/>
      <c r="O591" s="287"/>
      <c r="P591" s="287"/>
    </row>
    <row r="592" spans="10:16" x14ac:dyDescent="0.25">
      <c r="J592" s="286"/>
      <c r="K592" s="286"/>
      <c r="L592" s="285"/>
      <c r="M592" s="286"/>
      <c r="N592" s="285"/>
      <c r="O592" s="287"/>
      <c r="P592" s="287"/>
    </row>
    <row r="593" spans="10:16" x14ac:dyDescent="0.25">
      <c r="J593" s="286"/>
      <c r="K593" s="286"/>
      <c r="L593" s="285"/>
      <c r="M593" s="286"/>
      <c r="N593" s="285"/>
      <c r="O593" s="287"/>
      <c r="P593" s="287"/>
    </row>
    <row r="594" spans="10:16" x14ac:dyDescent="0.25">
      <c r="J594" s="286"/>
      <c r="K594" s="286"/>
      <c r="L594" s="285"/>
      <c r="M594" s="286"/>
      <c r="N594" s="285"/>
      <c r="O594" s="287"/>
      <c r="P594" s="287"/>
    </row>
    <row r="595" spans="10:16" x14ac:dyDescent="0.25">
      <c r="J595" s="286"/>
      <c r="K595" s="286"/>
      <c r="L595" s="285"/>
      <c r="M595" s="286"/>
      <c r="N595" s="285"/>
      <c r="O595" s="287"/>
      <c r="P595" s="287"/>
    </row>
    <row r="596" spans="10:16" x14ac:dyDescent="0.25">
      <c r="J596" s="286"/>
      <c r="K596" s="286"/>
      <c r="L596" s="285"/>
      <c r="M596" s="286"/>
      <c r="N596" s="285"/>
      <c r="O596" s="287"/>
      <c r="P596" s="287"/>
    </row>
    <row r="597" spans="10:16" x14ac:dyDescent="0.25">
      <c r="J597" s="286"/>
      <c r="K597" s="286"/>
      <c r="L597" s="285"/>
      <c r="M597" s="286"/>
      <c r="N597" s="285"/>
      <c r="O597" s="287"/>
      <c r="P597" s="287"/>
    </row>
    <row r="598" spans="10:16" x14ac:dyDescent="0.25">
      <c r="J598" s="286"/>
      <c r="K598" s="286"/>
      <c r="L598" s="285"/>
      <c r="M598" s="286"/>
      <c r="N598" s="285"/>
      <c r="O598" s="287"/>
      <c r="P598" s="287"/>
    </row>
    <row r="599" spans="10:16" x14ac:dyDescent="0.25">
      <c r="J599" s="286"/>
      <c r="K599" s="286"/>
      <c r="L599" s="285"/>
      <c r="M599" s="286"/>
      <c r="N599" s="285"/>
      <c r="O599" s="287"/>
      <c r="P599" s="287"/>
    </row>
    <row r="600" spans="10:16" x14ac:dyDescent="0.25">
      <c r="J600" s="286"/>
      <c r="K600" s="286"/>
      <c r="L600" s="285"/>
      <c r="M600" s="286"/>
      <c r="N600" s="285"/>
      <c r="O600" s="287"/>
      <c r="P600" s="287"/>
    </row>
    <row r="601" spans="10:16" x14ac:dyDescent="0.25">
      <c r="J601" s="286"/>
      <c r="K601" s="286"/>
      <c r="L601" s="285"/>
      <c r="M601" s="286"/>
      <c r="N601" s="285"/>
      <c r="O601" s="287"/>
      <c r="P601" s="287"/>
    </row>
    <row r="602" spans="10:16" x14ac:dyDescent="0.25">
      <c r="J602" s="286"/>
      <c r="K602" s="286"/>
      <c r="L602" s="285"/>
      <c r="M602" s="286"/>
      <c r="N602" s="285"/>
      <c r="O602" s="287"/>
      <c r="P602" s="287"/>
    </row>
    <row r="603" spans="10:16" x14ac:dyDescent="0.25">
      <c r="J603" s="286"/>
      <c r="K603" s="286"/>
      <c r="L603" s="285"/>
      <c r="M603" s="286"/>
      <c r="N603" s="285"/>
      <c r="O603" s="287"/>
      <c r="P603" s="287"/>
    </row>
    <row r="604" spans="10:16" x14ac:dyDescent="0.25">
      <c r="J604" s="286"/>
      <c r="K604" s="286"/>
      <c r="L604" s="285"/>
      <c r="M604" s="286"/>
      <c r="N604" s="285"/>
      <c r="O604" s="287"/>
      <c r="P604" s="287"/>
    </row>
    <row r="605" spans="10:16" x14ac:dyDescent="0.25">
      <c r="J605" s="286"/>
      <c r="K605" s="286"/>
      <c r="L605" s="285"/>
      <c r="M605" s="286"/>
      <c r="N605" s="285"/>
      <c r="O605" s="287"/>
      <c r="P605" s="287"/>
    </row>
    <row r="606" spans="10:16" x14ac:dyDescent="0.25">
      <c r="J606" s="286"/>
      <c r="K606" s="286"/>
      <c r="L606" s="285"/>
      <c r="M606" s="286"/>
      <c r="N606" s="285"/>
      <c r="O606" s="287"/>
      <c r="P606" s="287"/>
    </row>
    <row r="607" spans="10:16" x14ac:dyDescent="0.25">
      <c r="J607" s="286"/>
      <c r="K607" s="286"/>
      <c r="L607" s="285"/>
      <c r="M607" s="286"/>
      <c r="N607" s="285"/>
      <c r="O607" s="287"/>
      <c r="P607" s="287"/>
    </row>
    <row r="608" spans="10:16" x14ac:dyDescent="0.25">
      <c r="J608" s="286"/>
      <c r="K608" s="286"/>
      <c r="L608" s="285"/>
      <c r="M608" s="286"/>
      <c r="N608" s="285"/>
      <c r="O608" s="287"/>
      <c r="P608" s="287"/>
    </row>
    <row r="609" spans="10:16" x14ac:dyDescent="0.25">
      <c r="J609" s="286"/>
      <c r="K609" s="286"/>
      <c r="L609" s="285"/>
      <c r="M609" s="286"/>
      <c r="N609" s="285"/>
      <c r="O609" s="287"/>
      <c r="P609" s="287"/>
    </row>
    <row r="610" spans="10:16" x14ac:dyDescent="0.25">
      <c r="J610" s="286"/>
      <c r="K610" s="286"/>
      <c r="L610" s="285"/>
      <c r="M610" s="286"/>
      <c r="N610" s="285"/>
      <c r="O610" s="287"/>
      <c r="P610" s="287"/>
    </row>
    <row r="611" spans="10:16" x14ac:dyDescent="0.25">
      <c r="J611" s="286"/>
      <c r="K611" s="286"/>
      <c r="L611" s="285"/>
      <c r="M611" s="286"/>
      <c r="N611" s="285"/>
      <c r="O611" s="287"/>
      <c r="P611" s="287"/>
    </row>
    <row r="612" spans="10:16" x14ac:dyDescent="0.25">
      <c r="J612" s="286"/>
      <c r="K612" s="286"/>
      <c r="L612" s="285"/>
      <c r="M612" s="286"/>
      <c r="N612" s="285"/>
      <c r="O612" s="287"/>
      <c r="P612" s="287"/>
    </row>
    <row r="613" spans="10:16" x14ac:dyDescent="0.25">
      <c r="J613" s="286"/>
      <c r="K613" s="286"/>
      <c r="L613" s="285"/>
      <c r="M613" s="286"/>
      <c r="N613" s="285"/>
      <c r="O613" s="287"/>
      <c r="P613" s="287"/>
    </row>
    <row r="614" spans="10:16" x14ac:dyDescent="0.25">
      <c r="J614" s="286"/>
      <c r="K614" s="286"/>
      <c r="L614" s="285"/>
      <c r="M614" s="286"/>
      <c r="N614" s="285"/>
      <c r="O614" s="287"/>
      <c r="P614" s="287"/>
    </row>
    <row r="615" spans="10:16" x14ac:dyDescent="0.25">
      <c r="J615" s="286"/>
      <c r="K615" s="286"/>
      <c r="L615" s="285"/>
      <c r="M615" s="286"/>
      <c r="N615" s="285"/>
      <c r="O615" s="287"/>
      <c r="P615" s="287"/>
    </row>
    <row r="616" spans="10:16" x14ac:dyDescent="0.25">
      <c r="J616" s="286"/>
      <c r="K616" s="286"/>
      <c r="L616" s="285"/>
      <c r="M616" s="286"/>
      <c r="N616" s="285"/>
      <c r="O616" s="287"/>
      <c r="P616" s="287"/>
    </row>
    <row r="617" spans="10:16" x14ac:dyDescent="0.25">
      <c r="J617" s="286"/>
      <c r="K617" s="286"/>
      <c r="L617" s="285"/>
      <c r="M617" s="286"/>
      <c r="N617" s="285"/>
      <c r="O617" s="287"/>
      <c r="P617" s="287"/>
    </row>
    <row r="618" spans="10:16" x14ac:dyDescent="0.25">
      <c r="J618" s="286"/>
      <c r="K618" s="286"/>
      <c r="L618" s="285"/>
      <c r="M618" s="286"/>
      <c r="N618" s="285"/>
      <c r="O618" s="287"/>
      <c r="P618" s="287"/>
    </row>
    <row r="619" spans="10:16" x14ac:dyDescent="0.25">
      <c r="J619" s="286"/>
      <c r="K619" s="286"/>
      <c r="L619" s="285"/>
      <c r="M619" s="286"/>
      <c r="N619" s="285"/>
      <c r="O619" s="287"/>
      <c r="P619" s="287"/>
    </row>
    <row r="620" spans="10:16" x14ac:dyDescent="0.25">
      <c r="J620" s="286"/>
      <c r="K620" s="286"/>
      <c r="L620" s="285"/>
      <c r="M620" s="286"/>
      <c r="N620" s="285"/>
      <c r="O620" s="287"/>
      <c r="P620" s="287"/>
    </row>
    <row r="621" spans="10:16" x14ac:dyDescent="0.25">
      <c r="J621" s="286"/>
      <c r="K621" s="286"/>
      <c r="L621" s="285"/>
      <c r="M621" s="286"/>
      <c r="N621" s="285"/>
      <c r="O621" s="287"/>
      <c r="P621" s="287"/>
    </row>
    <row r="622" spans="10:16" x14ac:dyDescent="0.25">
      <c r="J622" s="286"/>
      <c r="K622" s="286"/>
      <c r="L622" s="285"/>
      <c r="M622" s="286"/>
      <c r="N622" s="285"/>
      <c r="O622" s="287"/>
      <c r="P622" s="287"/>
    </row>
    <row r="623" spans="10:16" x14ac:dyDescent="0.25">
      <c r="J623" s="286"/>
      <c r="K623" s="286"/>
      <c r="L623" s="285"/>
      <c r="M623" s="286"/>
      <c r="N623" s="285"/>
      <c r="O623" s="287"/>
      <c r="P623" s="287"/>
    </row>
    <row r="624" spans="10:16" x14ac:dyDescent="0.25">
      <c r="J624" s="286"/>
      <c r="K624" s="286"/>
      <c r="L624" s="285"/>
      <c r="M624" s="286"/>
      <c r="N624" s="285"/>
      <c r="O624" s="287"/>
      <c r="P624" s="287"/>
    </row>
    <row r="625" spans="10:16" x14ac:dyDescent="0.25">
      <c r="J625" s="286"/>
      <c r="K625" s="286"/>
      <c r="L625" s="285"/>
      <c r="M625" s="286"/>
      <c r="N625" s="285"/>
      <c r="O625" s="287"/>
      <c r="P625" s="287"/>
    </row>
    <row r="626" spans="10:16" x14ac:dyDescent="0.25">
      <c r="J626" s="286"/>
      <c r="K626" s="286"/>
      <c r="L626" s="285"/>
      <c r="M626" s="286"/>
      <c r="N626" s="285"/>
      <c r="O626" s="287"/>
      <c r="P626" s="287"/>
    </row>
    <row r="627" spans="10:16" x14ac:dyDescent="0.25">
      <c r="J627" s="286"/>
      <c r="K627" s="286"/>
      <c r="L627" s="285"/>
      <c r="M627" s="286"/>
      <c r="N627" s="285"/>
      <c r="O627" s="287"/>
      <c r="P627" s="287"/>
    </row>
    <row r="628" spans="10:16" x14ac:dyDescent="0.25">
      <c r="J628" s="286"/>
      <c r="K628" s="286"/>
      <c r="L628" s="285"/>
      <c r="M628" s="286"/>
      <c r="N628" s="285"/>
      <c r="O628" s="287"/>
      <c r="P628" s="287"/>
    </row>
    <row r="629" spans="10:16" x14ac:dyDescent="0.25">
      <c r="J629" s="286"/>
      <c r="K629" s="286"/>
      <c r="L629" s="285"/>
      <c r="M629" s="286"/>
      <c r="N629" s="285"/>
      <c r="O629" s="287"/>
      <c r="P629" s="287"/>
    </row>
    <row r="630" spans="10:16" x14ac:dyDescent="0.25">
      <c r="J630" s="286"/>
      <c r="K630" s="286"/>
      <c r="L630" s="285"/>
      <c r="M630" s="286"/>
      <c r="N630" s="285"/>
      <c r="O630" s="287"/>
      <c r="P630" s="287"/>
    </row>
    <row r="631" spans="10:16" x14ac:dyDescent="0.25">
      <c r="J631" s="286"/>
      <c r="K631" s="286"/>
      <c r="L631" s="285"/>
      <c r="M631" s="286"/>
      <c r="N631" s="285"/>
      <c r="O631" s="287"/>
      <c r="P631" s="287"/>
    </row>
    <row r="632" spans="10:16" x14ac:dyDescent="0.25">
      <c r="J632" s="286"/>
      <c r="K632" s="286"/>
      <c r="L632" s="285"/>
      <c r="M632" s="286"/>
      <c r="N632" s="285"/>
      <c r="O632" s="287"/>
      <c r="P632" s="287"/>
    </row>
    <row r="633" spans="10:16" x14ac:dyDescent="0.25">
      <c r="J633" s="286"/>
      <c r="K633" s="286"/>
      <c r="L633" s="285"/>
      <c r="M633" s="286"/>
      <c r="N633" s="285"/>
      <c r="O633" s="287"/>
      <c r="P633" s="287"/>
    </row>
    <row r="634" spans="10:16" x14ac:dyDescent="0.25">
      <c r="J634" s="286"/>
      <c r="K634" s="286"/>
      <c r="L634" s="285"/>
      <c r="M634" s="286"/>
      <c r="N634" s="285"/>
      <c r="O634" s="287"/>
      <c r="P634" s="287"/>
    </row>
    <row r="635" spans="10:16" x14ac:dyDescent="0.25">
      <c r="J635" s="286"/>
      <c r="K635" s="286"/>
      <c r="L635" s="285"/>
      <c r="M635" s="286"/>
      <c r="N635" s="285"/>
      <c r="O635" s="287"/>
      <c r="P635" s="287"/>
    </row>
    <row r="636" spans="10:16" x14ac:dyDescent="0.25">
      <c r="J636" s="286"/>
      <c r="K636" s="286"/>
      <c r="L636" s="285"/>
      <c r="M636" s="286"/>
      <c r="N636" s="285"/>
      <c r="O636" s="287"/>
      <c r="P636" s="287"/>
    </row>
    <row r="637" spans="10:16" x14ac:dyDescent="0.25">
      <c r="J637" s="286"/>
      <c r="K637" s="286"/>
      <c r="L637" s="285"/>
      <c r="M637" s="286"/>
      <c r="N637" s="285"/>
      <c r="O637" s="287"/>
      <c r="P637" s="287"/>
    </row>
    <row r="638" spans="10:16" x14ac:dyDescent="0.25">
      <c r="J638" s="286"/>
      <c r="K638" s="286"/>
      <c r="L638" s="285"/>
      <c r="M638" s="286"/>
      <c r="N638" s="285"/>
      <c r="O638" s="287"/>
      <c r="P638" s="287"/>
    </row>
  </sheetData>
  <mergeCells count="1">
    <mergeCell ref="A1:I2"/>
  </mergeCells>
  <hyperlinks>
    <hyperlink ref="J36" r:id="rId1" display="0.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7"/>
  <sheetViews>
    <sheetView zoomScaleNormal="100" workbookViewId="0">
      <pane xSplit="1" ySplit="2" topLeftCell="B3" activePane="bottomRight" state="frozen"/>
      <selection pane="topRight" activeCell="B1" sqref="B1"/>
      <selection pane="bottomLeft" activeCell="A3" sqref="A3"/>
      <selection pane="bottomRight" activeCell="J49" sqref="J49"/>
    </sheetView>
  </sheetViews>
  <sheetFormatPr defaultRowHeight="12.75" x14ac:dyDescent="0.2"/>
  <cols>
    <col min="1" max="1" width="29.7109375" style="76" customWidth="1"/>
    <col min="2" max="2" width="20.85546875" style="212" customWidth="1"/>
    <col min="3" max="3" width="17.42578125" style="212" customWidth="1"/>
    <col min="4" max="4" width="20.5703125" style="212" customWidth="1"/>
    <col min="5" max="5" width="22.7109375" style="212" customWidth="1"/>
    <col min="6" max="6" width="22" style="396" customWidth="1"/>
    <col min="7" max="7" width="21.85546875" style="212" customWidth="1"/>
    <col min="8" max="8" width="20.7109375" style="392" customWidth="1"/>
    <col min="9" max="9" width="22.28515625" style="392" customWidth="1"/>
    <col min="10" max="10" width="19.42578125" style="392" customWidth="1"/>
    <col min="11" max="11" width="21" style="212" customWidth="1"/>
    <col min="12" max="12" width="19.85546875" style="212" customWidth="1"/>
    <col min="13" max="13" width="24.140625" style="212" customWidth="1"/>
    <col min="14" max="14" width="12.85546875" style="212" customWidth="1"/>
    <col min="15" max="15" width="13.85546875" style="212" customWidth="1"/>
    <col min="16" max="16" width="11.5703125" style="212" customWidth="1"/>
    <col min="17" max="17" width="11.7109375" style="76" customWidth="1"/>
    <col min="18" max="18" width="12.140625" style="76" customWidth="1"/>
    <col min="19" max="16384" width="9.140625" style="76"/>
  </cols>
  <sheetData>
    <row r="1" spans="1:24" x14ac:dyDescent="0.2">
      <c r="A1" s="405" t="s">
        <v>250</v>
      </c>
      <c r="B1" s="443" t="s">
        <v>572</v>
      </c>
      <c r="C1" s="416"/>
      <c r="D1" s="416"/>
      <c r="E1" s="416"/>
      <c r="F1" s="416"/>
      <c r="G1" s="416"/>
      <c r="H1" s="416"/>
      <c r="I1" s="416"/>
      <c r="J1" s="416"/>
      <c r="K1" s="416"/>
      <c r="L1" s="416"/>
      <c r="M1" s="416"/>
      <c r="N1" s="416"/>
      <c r="O1" s="416"/>
      <c r="P1" s="416"/>
      <c r="Q1" s="416"/>
      <c r="R1" s="416"/>
      <c r="S1" s="416"/>
      <c r="T1" s="416"/>
      <c r="U1" s="416"/>
      <c r="V1" s="416"/>
      <c r="W1" s="416"/>
      <c r="X1" s="416"/>
    </row>
    <row r="2" spans="1:24" x14ac:dyDescent="0.2">
      <c r="A2" s="406" t="s">
        <v>206</v>
      </c>
      <c r="B2" s="407" t="s">
        <v>218</v>
      </c>
      <c r="C2" s="407" t="s">
        <v>210</v>
      </c>
      <c r="D2" s="407" t="s">
        <v>213</v>
      </c>
      <c r="E2" s="407" t="s">
        <v>222</v>
      </c>
      <c r="F2" s="407" t="s">
        <v>215</v>
      </c>
      <c r="G2" s="407" t="s">
        <v>224</v>
      </c>
      <c r="H2" s="407" t="s">
        <v>207</v>
      </c>
      <c r="I2" s="407" t="s">
        <v>214</v>
      </c>
      <c r="J2" s="407" t="s">
        <v>229</v>
      </c>
      <c r="K2" s="407" t="s">
        <v>220</v>
      </c>
      <c r="L2" s="407" t="s">
        <v>216</v>
      </c>
      <c r="M2" s="407" t="s">
        <v>209</v>
      </c>
      <c r="N2" s="407" t="s">
        <v>227</v>
      </c>
      <c r="O2" s="407" t="s">
        <v>212</v>
      </c>
      <c r="P2" s="407" t="s">
        <v>219</v>
      </c>
      <c r="Q2" s="407" t="s">
        <v>226</v>
      </c>
      <c r="R2" s="407" t="s">
        <v>221</v>
      </c>
      <c r="S2" s="407" t="s">
        <v>211</v>
      </c>
      <c r="T2" s="407" t="s">
        <v>223</v>
      </c>
      <c r="U2" s="407" t="s">
        <v>225</v>
      </c>
      <c r="V2" s="407" t="s">
        <v>228</v>
      </c>
      <c r="W2" s="407" t="s">
        <v>217</v>
      </c>
      <c r="X2" s="407" t="s">
        <v>208</v>
      </c>
    </row>
    <row r="3" spans="1:24" s="207" customFormat="1" x14ac:dyDescent="0.2">
      <c r="A3" s="165" t="s">
        <v>230</v>
      </c>
      <c r="B3" s="164">
        <v>266.36876000000001</v>
      </c>
      <c r="C3" s="164">
        <v>728.86824000000001</v>
      </c>
      <c r="D3" s="164">
        <v>289.25763999999998</v>
      </c>
      <c r="E3" s="164">
        <v>1136.11779</v>
      </c>
      <c r="F3" s="164">
        <v>185.57488000000001</v>
      </c>
      <c r="G3" s="164">
        <v>548.66783999999996</v>
      </c>
      <c r="H3" s="164">
        <v>263.69648999999998</v>
      </c>
      <c r="I3" s="164">
        <v>231.55356</v>
      </c>
      <c r="J3" s="164">
        <v>20.904440000000001</v>
      </c>
      <c r="K3" s="164">
        <v>117.13309</v>
      </c>
      <c r="L3" s="164">
        <v>9.1713100000000001</v>
      </c>
      <c r="M3" s="164">
        <v>6.5950499999999996</v>
      </c>
      <c r="N3" s="164">
        <v>8.5585699999999996</v>
      </c>
      <c r="O3" s="164">
        <v>6.0781700000000001</v>
      </c>
      <c r="P3" s="164">
        <v>0.66183999999999998</v>
      </c>
      <c r="Q3" s="164">
        <v>1.89086</v>
      </c>
      <c r="R3" s="164">
        <v>1.1499999999999999</v>
      </c>
      <c r="S3" s="164">
        <v>0.81447999999999998</v>
      </c>
      <c r="T3" s="164">
        <v>0.57518000000000002</v>
      </c>
      <c r="U3" s="164">
        <v>5.6130899999999997</v>
      </c>
      <c r="V3" s="164">
        <v>0.71884000000000003</v>
      </c>
      <c r="W3" s="164">
        <v>0.30334</v>
      </c>
      <c r="X3" s="164">
        <v>0.16603000000000001</v>
      </c>
    </row>
    <row r="4" spans="1:24" s="394" customFormat="1" x14ac:dyDescent="0.2">
      <c r="A4" s="208" t="s">
        <v>231</v>
      </c>
      <c r="B4" s="208">
        <f>B3*19.857</f>
        <v>5289.2844673199997</v>
      </c>
      <c r="C4" s="208">
        <f>C3*19.857</f>
        <v>14473.136641679999</v>
      </c>
      <c r="D4" s="208">
        <f>D3*19.857</f>
        <v>5743.7889574799992</v>
      </c>
      <c r="E4" s="208">
        <f>E3*19.857</f>
        <v>22559.890956029998</v>
      </c>
      <c r="F4" s="208">
        <f>F3*19.857</f>
        <v>3684.9603921600001</v>
      </c>
      <c r="G4" s="208">
        <f t="shared" ref="G4" si="0">G3*19.857</f>
        <v>10894.897298879998</v>
      </c>
      <c r="H4" s="208">
        <f t="shared" ref="H4:Q4" si="1">H3*19.857</f>
        <v>5236.2212019299996</v>
      </c>
      <c r="I4" s="208">
        <f t="shared" si="1"/>
        <v>4597.95904092</v>
      </c>
      <c r="J4" s="208">
        <f t="shared" si="1"/>
        <v>415.09946508000002</v>
      </c>
      <c r="K4" s="208">
        <f t="shared" si="1"/>
        <v>2325.9117681299999</v>
      </c>
      <c r="L4" s="208">
        <f t="shared" si="1"/>
        <v>182.11470266999999</v>
      </c>
      <c r="M4" s="208">
        <f t="shared" si="1"/>
        <v>130.95790785</v>
      </c>
      <c r="N4" s="208">
        <f t="shared" si="1"/>
        <v>169.94752448999998</v>
      </c>
      <c r="O4" s="208">
        <f t="shared" si="1"/>
        <v>120.69422168999999</v>
      </c>
      <c r="P4" s="208">
        <f t="shared" si="1"/>
        <v>13.14215688</v>
      </c>
      <c r="Q4" s="208">
        <f t="shared" si="1"/>
        <v>37.546807019999996</v>
      </c>
      <c r="R4" s="208">
        <f t="shared" ref="R4" si="2">R3*19.857</f>
        <v>22.835549999999998</v>
      </c>
      <c r="S4" s="208">
        <f t="shared" ref="S4:X4" si="3">S3*19.857</f>
        <v>16.173129360000001</v>
      </c>
      <c r="T4" s="208">
        <f t="shared" si="3"/>
        <v>11.42134926</v>
      </c>
      <c r="U4" s="208">
        <f t="shared" si="3"/>
        <v>111.45912813</v>
      </c>
      <c r="V4" s="208">
        <f t="shared" si="3"/>
        <v>14.274005880000001</v>
      </c>
      <c r="W4" s="208">
        <f t="shared" si="3"/>
        <v>6.0234223799999995</v>
      </c>
      <c r="X4" s="208">
        <f t="shared" si="3"/>
        <v>3.2968577100000003</v>
      </c>
    </row>
    <row r="5" spans="1:24" s="207" customFormat="1" x14ac:dyDescent="0.2">
      <c r="A5" s="165" t="s">
        <v>240</v>
      </c>
      <c r="B5" s="164">
        <v>462.51096000000001</v>
      </c>
      <c r="C5" s="164">
        <v>4029.7209200000002</v>
      </c>
      <c r="D5" s="164">
        <v>1994.9666500000001</v>
      </c>
      <c r="E5" s="164">
        <v>1292.9012499999999</v>
      </c>
      <c r="F5" s="164">
        <v>789.07398000000001</v>
      </c>
      <c r="G5" s="164">
        <v>851.64259000000004</v>
      </c>
      <c r="H5" s="164">
        <v>592.46447999999998</v>
      </c>
      <c r="I5" s="164">
        <v>265.34143999999998</v>
      </c>
      <c r="J5" s="164">
        <v>67.056330000000003</v>
      </c>
      <c r="K5" s="164">
        <v>124.9072</v>
      </c>
      <c r="L5" s="164">
        <v>53.991390000000003</v>
      </c>
      <c r="M5" s="164">
        <v>72.393090000000001</v>
      </c>
      <c r="N5" s="164">
        <v>51.611429999999999</v>
      </c>
      <c r="O5" s="164">
        <v>38.209560000000003</v>
      </c>
      <c r="P5" s="164">
        <v>13.5464</v>
      </c>
      <c r="Q5" s="164">
        <v>9.0298499999999997</v>
      </c>
      <c r="R5" s="164">
        <v>6.3363899999999997</v>
      </c>
      <c r="S5" s="164">
        <v>9.5901099999999992</v>
      </c>
      <c r="T5" s="164">
        <v>5.6075799999999996</v>
      </c>
      <c r="U5" s="164">
        <v>5.9698700000000002</v>
      </c>
      <c r="V5" s="164">
        <v>2.5423800000000001</v>
      </c>
      <c r="W5" s="164">
        <v>1.84416</v>
      </c>
      <c r="X5" s="164">
        <v>0.65164999999999995</v>
      </c>
    </row>
    <row r="6" spans="1:24" s="394" customFormat="1" x14ac:dyDescent="0.2">
      <c r="A6" s="208" t="s">
        <v>241</v>
      </c>
      <c r="B6" s="208">
        <f>B5*27.421</f>
        <v>12682.51303416</v>
      </c>
      <c r="C6" s="208">
        <f>C5*27.421</f>
        <v>110498.97734732</v>
      </c>
      <c r="D6" s="208">
        <f>D5*27.421</f>
        <v>54703.980509649999</v>
      </c>
      <c r="E6" s="208">
        <f>E5*27.421</f>
        <v>35452.645176249993</v>
      </c>
      <c r="F6" s="208">
        <f>F5*27.421</f>
        <v>21637.197605580001</v>
      </c>
      <c r="G6" s="208">
        <f t="shared" ref="G6" si="4">G5*27.421</f>
        <v>23352.891460390001</v>
      </c>
      <c r="H6" s="208">
        <f t="shared" ref="H6:Q6" si="5">H5*27.421</f>
        <v>16245.968506079998</v>
      </c>
      <c r="I6" s="208">
        <f t="shared" si="5"/>
        <v>7275.927626239999</v>
      </c>
      <c r="J6" s="208">
        <f t="shared" si="5"/>
        <v>1838.7516249299999</v>
      </c>
      <c r="K6" s="208">
        <f t="shared" si="5"/>
        <v>3425.0803311999998</v>
      </c>
      <c r="L6" s="208">
        <f t="shared" si="5"/>
        <v>1480.49790519</v>
      </c>
      <c r="M6" s="208">
        <f t="shared" si="5"/>
        <v>1985.09092089</v>
      </c>
      <c r="N6" s="208">
        <f t="shared" si="5"/>
        <v>1415.2370220299999</v>
      </c>
      <c r="O6" s="208">
        <f t="shared" si="5"/>
        <v>1047.7443447600001</v>
      </c>
      <c r="P6" s="208">
        <f t="shared" si="5"/>
        <v>371.45583440000001</v>
      </c>
      <c r="Q6" s="208">
        <f t="shared" si="5"/>
        <v>247.60751685</v>
      </c>
      <c r="R6" s="208">
        <f t="shared" ref="R6" si="6">R5*27.421</f>
        <v>173.75015019</v>
      </c>
      <c r="S6" s="208">
        <f t="shared" ref="S6:X6" si="7">S5*27.421</f>
        <v>262.97040630999999</v>
      </c>
      <c r="T6" s="208">
        <f t="shared" si="7"/>
        <v>153.76545117999999</v>
      </c>
      <c r="U6" s="208">
        <f t="shared" si="7"/>
        <v>163.69980527000001</v>
      </c>
      <c r="V6" s="208">
        <f t="shared" si="7"/>
        <v>69.714601979999998</v>
      </c>
      <c r="W6" s="208">
        <f t="shared" si="7"/>
        <v>50.568711360000002</v>
      </c>
      <c r="X6" s="208">
        <f t="shared" si="7"/>
        <v>17.868894649999998</v>
      </c>
    </row>
    <row r="7" spans="1:24" s="207" customFormat="1" x14ac:dyDescent="0.2">
      <c r="A7" s="165" t="s">
        <v>232</v>
      </c>
      <c r="B7" s="164">
        <v>496.51778000000002</v>
      </c>
      <c r="C7" s="164">
        <v>763.13085999999998</v>
      </c>
      <c r="D7" s="164">
        <v>275.64418999999998</v>
      </c>
      <c r="E7" s="164">
        <v>1465.29828</v>
      </c>
      <c r="F7" s="164">
        <v>179.65459000000001</v>
      </c>
      <c r="G7" s="164">
        <v>244.61133000000001</v>
      </c>
      <c r="H7" s="164">
        <v>338.88330999999999</v>
      </c>
      <c r="I7" s="164">
        <v>113.14736000000001</v>
      </c>
      <c r="J7" s="164">
        <v>45.467309999999998</v>
      </c>
      <c r="K7" s="164">
        <v>70.151619999999994</v>
      </c>
      <c r="L7" s="164">
        <v>10.01609</v>
      </c>
      <c r="M7" s="164">
        <v>7.6022600000000002</v>
      </c>
      <c r="N7" s="164">
        <v>7.7478699999999998</v>
      </c>
      <c r="O7" s="164">
        <v>8.8704599999999996</v>
      </c>
      <c r="P7" s="164">
        <v>0.97701000000000005</v>
      </c>
      <c r="Q7" s="164">
        <v>1.9526300000000001</v>
      </c>
      <c r="R7" s="164">
        <v>1.17825</v>
      </c>
      <c r="S7" s="164">
        <v>1.3117099999999999</v>
      </c>
      <c r="T7" s="164">
        <v>0.84057999999999999</v>
      </c>
      <c r="U7" s="164">
        <v>1.06349</v>
      </c>
      <c r="V7" s="164">
        <v>0.49275000000000002</v>
      </c>
      <c r="W7" s="164">
        <v>0.48476999999999998</v>
      </c>
      <c r="X7" s="164">
        <v>0.20183999999999999</v>
      </c>
    </row>
    <row r="8" spans="1:24" s="394" customFormat="1" x14ac:dyDescent="0.2">
      <c r="A8" s="391" t="s">
        <v>233</v>
      </c>
      <c r="B8" s="208">
        <f>B7*20.432</f>
        <v>10144.85128096</v>
      </c>
      <c r="C8" s="208">
        <f>C7*20.432</f>
        <v>15592.289731519999</v>
      </c>
      <c r="D8" s="208">
        <f>D7*20.432</f>
        <v>5631.9620900799991</v>
      </c>
      <c r="E8" s="208">
        <f>E7*20.432</f>
        <v>29938.974456959997</v>
      </c>
      <c r="F8" s="208">
        <f>F7*20.432</f>
        <v>3670.7025828800001</v>
      </c>
      <c r="G8" s="208">
        <f t="shared" ref="G8" si="8">G7*20.432</f>
        <v>4997.89869456</v>
      </c>
      <c r="H8" s="208">
        <f t="shared" ref="H8:Q8" si="9">H7*20.432</f>
        <v>6924.0637899199992</v>
      </c>
      <c r="I8" s="208">
        <f t="shared" si="9"/>
        <v>2311.8268595199997</v>
      </c>
      <c r="J8" s="208">
        <f t="shared" si="9"/>
        <v>928.98807791999991</v>
      </c>
      <c r="K8" s="208">
        <f t="shared" si="9"/>
        <v>1433.3378998399999</v>
      </c>
      <c r="L8" s="208">
        <f t="shared" si="9"/>
        <v>204.64875087999999</v>
      </c>
      <c r="M8" s="208">
        <f t="shared" si="9"/>
        <v>155.32937631999999</v>
      </c>
      <c r="N8" s="208">
        <f t="shared" si="9"/>
        <v>158.30447984</v>
      </c>
      <c r="O8" s="208">
        <f t="shared" si="9"/>
        <v>181.24123871999998</v>
      </c>
      <c r="P8" s="208">
        <f t="shared" si="9"/>
        <v>19.96226832</v>
      </c>
      <c r="Q8" s="208">
        <f t="shared" si="9"/>
        <v>39.896136159999998</v>
      </c>
      <c r="R8" s="208">
        <f t="shared" ref="R8" si="10">R7*20.432</f>
        <v>24.074003999999999</v>
      </c>
      <c r="S8" s="208">
        <f t="shared" ref="S8:X8" si="11">S7*20.432</f>
        <v>26.800858719999997</v>
      </c>
      <c r="T8" s="208">
        <f t="shared" si="11"/>
        <v>17.17473056</v>
      </c>
      <c r="U8" s="208">
        <f t="shared" si="11"/>
        <v>21.729227680000001</v>
      </c>
      <c r="V8" s="208">
        <f t="shared" si="11"/>
        <v>10.067867999999999</v>
      </c>
      <c r="W8" s="208">
        <f t="shared" si="11"/>
        <v>9.9048206399999987</v>
      </c>
      <c r="X8" s="208">
        <f t="shared" si="11"/>
        <v>4.1239948799999997</v>
      </c>
    </row>
    <row r="9" spans="1:24" s="207" customFormat="1" x14ac:dyDescent="0.2">
      <c r="A9" s="165" t="s">
        <v>242</v>
      </c>
      <c r="B9" s="164">
        <v>629.00535000000002</v>
      </c>
      <c r="C9" s="164">
        <v>4386.0313699999997</v>
      </c>
      <c r="D9" s="164">
        <v>2998.8146099999999</v>
      </c>
      <c r="E9" s="164">
        <v>1637.14184</v>
      </c>
      <c r="F9" s="164">
        <v>975.90931999999998</v>
      </c>
      <c r="G9" s="164">
        <v>753.27193</v>
      </c>
      <c r="H9" s="164">
        <v>629.44538999999997</v>
      </c>
      <c r="I9" s="164">
        <v>248.26911000000001</v>
      </c>
      <c r="J9" s="164">
        <v>116.41240000000001</v>
      </c>
      <c r="K9" s="164">
        <v>110.56081</v>
      </c>
      <c r="L9" s="164">
        <v>75.215500000000006</v>
      </c>
      <c r="M9" s="164">
        <v>72.484290000000001</v>
      </c>
      <c r="N9" s="164">
        <v>49.925229999999999</v>
      </c>
      <c r="O9" s="164">
        <v>34.98086</v>
      </c>
      <c r="P9" s="164">
        <v>9.1761199999999992</v>
      </c>
      <c r="Q9" s="164">
        <v>9.6170100000000005</v>
      </c>
      <c r="R9" s="164">
        <v>9.3215500000000002</v>
      </c>
      <c r="S9" s="164">
        <v>9.0163499999999992</v>
      </c>
      <c r="T9" s="164">
        <v>6.2852199999999998</v>
      </c>
      <c r="U9" s="164">
        <v>4.6259399999999999</v>
      </c>
      <c r="V9" s="164">
        <v>3.1291899999999999</v>
      </c>
      <c r="W9" s="164">
        <v>2.6445400000000001</v>
      </c>
      <c r="X9" s="164">
        <v>0.87707000000000002</v>
      </c>
    </row>
    <row r="10" spans="1:24" s="394" customFormat="1" x14ac:dyDescent="0.2">
      <c r="A10" s="391" t="s">
        <v>243</v>
      </c>
      <c r="B10" s="208">
        <f>B9*42.871</f>
        <v>26966.088359850004</v>
      </c>
      <c r="C10" s="208">
        <f>C9*42.871</f>
        <v>188033.55086327001</v>
      </c>
      <c r="D10" s="208">
        <f>D9*42.871</f>
        <v>128562.18114531001</v>
      </c>
      <c r="E10" s="208">
        <f>E9*42.871</f>
        <v>70185.907822640002</v>
      </c>
      <c r="F10" s="208">
        <f>F9*42.871</f>
        <v>41838.20845772</v>
      </c>
      <c r="G10" s="208">
        <f t="shared" ref="G10" si="12">G9*42.871</f>
        <v>32293.520911030002</v>
      </c>
      <c r="H10" s="208">
        <f t="shared" ref="H10:Q10" si="13">H9*42.871</f>
        <v>26984.953314689999</v>
      </c>
      <c r="I10" s="208">
        <f t="shared" si="13"/>
        <v>10643.545014810001</v>
      </c>
      <c r="J10" s="208">
        <f t="shared" si="13"/>
        <v>4990.7160004000007</v>
      </c>
      <c r="K10" s="208">
        <f t="shared" si="13"/>
        <v>4739.8524855100004</v>
      </c>
      <c r="L10" s="208">
        <f t="shared" si="13"/>
        <v>3224.5637005000003</v>
      </c>
      <c r="M10" s="208">
        <f t="shared" si="13"/>
        <v>3107.4739965900003</v>
      </c>
      <c r="N10" s="208">
        <f t="shared" si="13"/>
        <v>2140.3445353299999</v>
      </c>
      <c r="O10" s="208">
        <f t="shared" si="13"/>
        <v>1499.6644490600002</v>
      </c>
      <c r="P10" s="208">
        <f t="shared" si="13"/>
        <v>393.38944051999999</v>
      </c>
      <c r="Q10" s="208">
        <f t="shared" si="13"/>
        <v>412.29083571000007</v>
      </c>
      <c r="R10" s="208">
        <f t="shared" ref="R10" si="14">R9*42.871</f>
        <v>399.62417005000003</v>
      </c>
      <c r="S10" s="208">
        <f t="shared" ref="S10:X10" si="15">S9*42.871</f>
        <v>386.53994084999999</v>
      </c>
      <c r="T10" s="208">
        <f t="shared" si="15"/>
        <v>269.45366661999998</v>
      </c>
      <c r="U10" s="208">
        <f t="shared" si="15"/>
        <v>198.31867374000001</v>
      </c>
      <c r="V10" s="208">
        <f t="shared" si="15"/>
        <v>134.15150449000001</v>
      </c>
      <c r="W10" s="208">
        <f t="shared" si="15"/>
        <v>113.37407434000001</v>
      </c>
      <c r="X10" s="208">
        <f t="shared" si="15"/>
        <v>37.600867970000003</v>
      </c>
    </row>
    <row r="11" spans="1:24" s="207" customFormat="1" x14ac:dyDescent="0.2">
      <c r="A11" s="165" t="s">
        <v>234</v>
      </c>
      <c r="B11" s="164">
        <v>1100.33538</v>
      </c>
      <c r="C11" s="164">
        <v>458.83179999999999</v>
      </c>
      <c r="D11" s="164">
        <v>187.28052</v>
      </c>
      <c r="E11" s="164">
        <v>1196.45189</v>
      </c>
      <c r="F11" s="164">
        <v>135.08188000000001</v>
      </c>
      <c r="G11" s="164">
        <v>275.03262000000001</v>
      </c>
      <c r="H11" s="164">
        <v>233.19514000000001</v>
      </c>
      <c r="I11" s="164">
        <v>81.94135</v>
      </c>
      <c r="J11" s="164">
        <v>30.448229999999999</v>
      </c>
      <c r="K11" s="164">
        <v>53.759270000000001</v>
      </c>
      <c r="L11" s="164">
        <v>7.3914299999999997</v>
      </c>
      <c r="M11" s="164">
        <v>4.8823499999999997</v>
      </c>
      <c r="N11" s="164">
        <v>6.7253299999999996</v>
      </c>
      <c r="O11" s="164">
        <v>4.67889</v>
      </c>
      <c r="P11" s="164">
        <v>0.87943000000000005</v>
      </c>
      <c r="Q11" s="164">
        <v>1.4921800000000001</v>
      </c>
      <c r="R11" s="164">
        <v>0.71369000000000005</v>
      </c>
      <c r="S11" s="164">
        <v>0.78312000000000004</v>
      </c>
      <c r="T11" s="164">
        <v>0.38904</v>
      </c>
      <c r="U11" s="164">
        <v>2.2894000000000001</v>
      </c>
      <c r="V11" s="164">
        <v>0.39018999999999998</v>
      </c>
      <c r="W11" s="164">
        <v>0.25491999999999998</v>
      </c>
      <c r="X11" s="164">
        <v>0.16442999999999999</v>
      </c>
    </row>
    <row r="12" spans="1:24" s="394" customFormat="1" x14ac:dyDescent="0.2">
      <c r="A12" s="391" t="s">
        <v>235</v>
      </c>
      <c r="B12" s="208">
        <f>B11*25.744</f>
        <v>28327.034022719999</v>
      </c>
      <c r="C12" s="208">
        <f>C11*25.744</f>
        <v>11812.1658592</v>
      </c>
      <c r="D12" s="208">
        <f>D11*25.744</f>
        <v>4821.3497068799998</v>
      </c>
      <c r="E12" s="208">
        <f>E11*25.744</f>
        <v>30801.457456160002</v>
      </c>
      <c r="F12" s="208">
        <f>F11*25.744</f>
        <v>3477.5479187200003</v>
      </c>
      <c r="G12" s="208">
        <f t="shared" ref="G12" si="16">G11*25.744</f>
        <v>7080.4397692800003</v>
      </c>
      <c r="H12" s="208">
        <f t="shared" ref="H12:Q12" si="17">H11*25.744</f>
        <v>6003.3756841599998</v>
      </c>
      <c r="I12" s="208">
        <f t="shared" si="17"/>
        <v>2109.4981143999998</v>
      </c>
      <c r="J12" s="208">
        <f t="shared" si="17"/>
        <v>783.85923312</v>
      </c>
      <c r="K12" s="208">
        <f t="shared" si="17"/>
        <v>1383.97864688</v>
      </c>
      <c r="L12" s="208">
        <f t="shared" si="17"/>
        <v>190.28497392</v>
      </c>
      <c r="M12" s="208">
        <f t="shared" si="17"/>
        <v>125.6912184</v>
      </c>
      <c r="N12" s="208">
        <f t="shared" si="17"/>
        <v>173.13689552</v>
      </c>
      <c r="O12" s="208">
        <f t="shared" si="17"/>
        <v>120.45334416</v>
      </c>
      <c r="P12" s="208">
        <f t="shared" si="17"/>
        <v>22.640045920000002</v>
      </c>
      <c r="Q12" s="208">
        <f t="shared" si="17"/>
        <v>38.41468192</v>
      </c>
      <c r="R12" s="208">
        <f t="shared" ref="R12" si="18">R11*25.744</f>
        <v>18.373235360000002</v>
      </c>
      <c r="S12" s="208">
        <f t="shared" ref="S12:X12" si="19">S11*25.744</f>
        <v>20.16064128</v>
      </c>
      <c r="T12" s="208">
        <f t="shared" si="19"/>
        <v>10.01544576</v>
      </c>
      <c r="U12" s="208">
        <f t="shared" si="19"/>
        <v>58.938313600000001</v>
      </c>
      <c r="V12" s="208">
        <f t="shared" si="19"/>
        <v>10.045051359999999</v>
      </c>
      <c r="W12" s="208">
        <f t="shared" si="19"/>
        <v>6.562660479999999</v>
      </c>
      <c r="X12" s="208">
        <f t="shared" si="19"/>
        <v>4.2330859199999997</v>
      </c>
    </row>
    <row r="13" spans="1:24" s="207" customFormat="1" x14ac:dyDescent="0.2">
      <c r="A13" s="165" t="s">
        <v>244</v>
      </c>
      <c r="B13" s="164">
        <v>4835.9919200000004</v>
      </c>
      <c r="C13" s="164">
        <v>1378.2357</v>
      </c>
      <c r="D13" s="164">
        <v>1006.12962</v>
      </c>
      <c r="E13" s="164">
        <v>1739.1627800000001</v>
      </c>
      <c r="F13" s="164">
        <v>339.49955999999997</v>
      </c>
      <c r="G13" s="164">
        <v>469.07934</v>
      </c>
      <c r="H13" s="164">
        <v>372.69745999999998</v>
      </c>
      <c r="I13" s="164">
        <v>134.66766999999999</v>
      </c>
      <c r="J13" s="164">
        <v>58.831679999999999</v>
      </c>
      <c r="K13" s="164">
        <v>87.455659999999995</v>
      </c>
      <c r="L13" s="164">
        <v>26.14349</v>
      </c>
      <c r="M13" s="164">
        <v>28.061959999999999</v>
      </c>
      <c r="N13" s="164">
        <v>23.305060000000001</v>
      </c>
      <c r="O13" s="164">
        <v>18.94276</v>
      </c>
      <c r="P13" s="164">
        <v>7.0123100000000003</v>
      </c>
      <c r="Q13" s="164">
        <v>7.3223500000000001</v>
      </c>
      <c r="R13" s="164">
        <v>4.1081799999999999</v>
      </c>
      <c r="S13" s="164">
        <v>4.2360699999999998</v>
      </c>
      <c r="T13" s="164">
        <v>2.4848499999999998</v>
      </c>
      <c r="U13" s="164">
        <v>2.6833399999999998</v>
      </c>
      <c r="V13" s="164">
        <v>1.68605</v>
      </c>
      <c r="W13" s="164">
        <v>1.3225</v>
      </c>
      <c r="X13" s="164">
        <v>1.00444</v>
      </c>
    </row>
    <row r="14" spans="1:24" s="394" customFormat="1" x14ac:dyDescent="0.2">
      <c r="A14" s="391" t="s">
        <v>245</v>
      </c>
      <c r="B14" s="208">
        <f>B13*45.193</f>
        <v>218552.98284056</v>
      </c>
      <c r="C14" s="208">
        <f>C13*45.193</f>
        <v>62286.605990099997</v>
      </c>
      <c r="D14" s="208">
        <f>D13*45.193</f>
        <v>45470.015916659999</v>
      </c>
      <c r="E14" s="208">
        <f>E13*45.193</f>
        <v>78597.98351654</v>
      </c>
      <c r="F14" s="208">
        <f>F13*45.193</f>
        <v>15343.003615079999</v>
      </c>
      <c r="G14" s="208">
        <f t="shared" ref="G14" si="20">G13*45.193</f>
        <v>21199.102612619998</v>
      </c>
      <c r="H14" s="208">
        <f t="shared" ref="H14:Q14" si="21">H13*45.193</f>
        <v>16843.316309779999</v>
      </c>
      <c r="I14" s="208">
        <f t="shared" si="21"/>
        <v>6086.0360103099993</v>
      </c>
      <c r="J14" s="208">
        <f t="shared" si="21"/>
        <v>2658.7801142399999</v>
      </c>
      <c r="K14" s="208">
        <f t="shared" si="21"/>
        <v>3952.3836423799994</v>
      </c>
      <c r="L14" s="208">
        <f t="shared" si="21"/>
        <v>1181.5027435699999</v>
      </c>
      <c r="M14" s="208">
        <f t="shared" si="21"/>
        <v>1268.20415828</v>
      </c>
      <c r="N14" s="208">
        <f t="shared" si="21"/>
        <v>1053.2255765800001</v>
      </c>
      <c r="O14" s="208">
        <f t="shared" si="21"/>
        <v>856.08015267999997</v>
      </c>
      <c r="P14" s="208">
        <f t="shared" si="21"/>
        <v>316.90732582999999</v>
      </c>
      <c r="Q14" s="208">
        <f t="shared" si="21"/>
        <v>330.91896355</v>
      </c>
      <c r="R14" s="208">
        <f t="shared" ref="R14" si="22">R13*45.193</f>
        <v>185.66097873999999</v>
      </c>
      <c r="S14" s="208">
        <f t="shared" ref="S14:X14" si="23">S13*45.193</f>
        <v>191.44071150999997</v>
      </c>
      <c r="T14" s="208">
        <f t="shared" si="23"/>
        <v>112.29782604999998</v>
      </c>
      <c r="U14" s="208">
        <f t="shared" si="23"/>
        <v>121.26818461999999</v>
      </c>
      <c r="V14" s="208">
        <f t="shared" si="23"/>
        <v>76.197657649999996</v>
      </c>
      <c r="W14" s="208">
        <f t="shared" si="23"/>
        <v>59.767742499999997</v>
      </c>
      <c r="X14" s="208">
        <f t="shared" si="23"/>
        <v>45.393656919999998</v>
      </c>
    </row>
    <row r="15" spans="1:24" s="207" customFormat="1" x14ac:dyDescent="0.2">
      <c r="A15" s="165" t="s">
        <v>236</v>
      </c>
      <c r="B15" s="164">
        <v>1743.79459</v>
      </c>
      <c r="C15" s="164">
        <v>700.43388000000004</v>
      </c>
      <c r="D15" s="164">
        <v>292.08244999999999</v>
      </c>
      <c r="E15" s="164">
        <v>969.27265</v>
      </c>
      <c r="F15" s="164">
        <v>172.43758</v>
      </c>
      <c r="G15" s="164">
        <v>671.68451000000005</v>
      </c>
      <c r="H15" s="164">
        <v>187.84196</v>
      </c>
      <c r="I15" s="164">
        <v>68.976290000000006</v>
      </c>
      <c r="J15" s="164">
        <v>40.226930000000003</v>
      </c>
      <c r="K15" s="164">
        <v>57.788829999999997</v>
      </c>
      <c r="L15" s="164">
        <v>9.8277400000000004</v>
      </c>
      <c r="M15" s="164">
        <v>7.4236199999999997</v>
      </c>
      <c r="N15" s="164">
        <v>7.6110199999999999</v>
      </c>
      <c r="O15" s="164">
        <v>4.1923700000000004</v>
      </c>
      <c r="P15" s="164">
        <v>0.85519999999999996</v>
      </c>
      <c r="Q15" s="164">
        <v>2.2564000000000002</v>
      </c>
      <c r="R15" s="164">
        <v>0.94865999999999995</v>
      </c>
      <c r="S15" s="164">
        <v>1.32768</v>
      </c>
      <c r="T15" s="164">
        <v>0.57262999999999997</v>
      </c>
      <c r="U15" s="164">
        <v>1.5536700000000001</v>
      </c>
      <c r="V15" s="164">
        <v>0.52159999999999995</v>
      </c>
      <c r="W15" s="164">
        <v>0.45678000000000002</v>
      </c>
      <c r="X15" s="164">
        <v>0.24278</v>
      </c>
    </row>
    <row r="16" spans="1:24" s="394" customFormat="1" x14ac:dyDescent="0.2">
      <c r="A16" s="391" t="s">
        <v>237</v>
      </c>
      <c r="B16" s="208">
        <f>B15*17.378</f>
        <v>30303.662385020001</v>
      </c>
      <c r="C16" s="208">
        <f>C15*17.378</f>
        <v>12172.139966640001</v>
      </c>
      <c r="D16" s="208">
        <f>D15*17.378</f>
        <v>5075.8088160999996</v>
      </c>
      <c r="E16" s="208">
        <f>E15*17.378</f>
        <v>16844.0201117</v>
      </c>
      <c r="F16" s="208">
        <f>F15*17.378</f>
        <v>2996.6202652399998</v>
      </c>
      <c r="G16" s="208">
        <f t="shared" ref="G16" si="24">G15*17.378</f>
        <v>11672.53341478</v>
      </c>
      <c r="H16" s="208">
        <f t="shared" ref="H16:Q16" si="25">H15*17.378</f>
        <v>3264.3175808800002</v>
      </c>
      <c r="I16" s="208">
        <f t="shared" si="25"/>
        <v>1198.6699676200001</v>
      </c>
      <c r="J16" s="208">
        <f t="shared" si="25"/>
        <v>699.06358954000007</v>
      </c>
      <c r="K16" s="208">
        <f t="shared" si="25"/>
        <v>1004.25428774</v>
      </c>
      <c r="L16" s="208">
        <f t="shared" si="25"/>
        <v>170.78646572</v>
      </c>
      <c r="M16" s="208">
        <f t="shared" si="25"/>
        <v>129.00766836</v>
      </c>
      <c r="N16" s="208">
        <f t="shared" si="25"/>
        <v>132.26430556</v>
      </c>
      <c r="O16" s="208">
        <f t="shared" si="25"/>
        <v>72.855005860000006</v>
      </c>
      <c r="P16" s="208">
        <f t="shared" si="25"/>
        <v>14.8616656</v>
      </c>
      <c r="Q16" s="208">
        <f t="shared" si="25"/>
        <v>39.211719200000005</v>
      </c>
      <c r="R16" s="208">
        <f t="shared" ref="R16" si="26">R15*17.378</f>
        <v>16.485813480000001</v>
      </c>
      <c r="S16" s="208">
        <f t="shared" ref="S16:X16" si="27">S15*17.378</f>
        <v>23.07242304</v>
      </c>
      <c r="T16" s="208">
        <f t="shared" si="27"/>
        <v>9.9511641399999995</v>
      </c>
      <c r="U16" s="208">
        <f t="shared" si="27"/>
        <v>26.999677260000002</v>
      </c>
      <c r="V16" s="208">
        <f t="shared" si="27"/>
        <v>9.0643647999999999</v>
      </c>
      <c r="W16" s="208">
        <f t="shared" si="27"/>
        <v>7.9379228400000006</v>
      </c>
      <c r="X16" s="208">
        <f t="shared" si="27"/>
        <v>4.2190308400000003</v>
      </c>
    </row>
    <row r="17" spans="1:24" s="207" customFormat="1" x14ac:dyDescent="0.2">
      <c r="A17" s="165" t="s">
        <v>246</v>
      </c>
      <c r="B17" s="164">
        <v>10224.549220000001</v>
      </c>
      <c r="C17" s="164">
        <v>3012.1335899999999</v>
      </c>
      <c r="D17" s="164">
        <v>1865.58394</v>
      </c>
      <c r="E17" s="164">
        <v>1794.8616199999999</v>
      </c>
      <c r="F17" s="164">
        <v>640.34589000000005</v>
      </c>
      <c r="G17" s="164">
        <v>552.05840999999998</v>
      </c>
      <c r="H17" s="164">
        <v>445.34397999999999</v>
      </c>
      <c r="I17" s="164">
        <v>164.35652999999999</v>
      </c>
      <c r="J17" s="164">
        <v>80.653800000000004</v>
      </c>
      <c r="K17" s="164">
        <v>77.23903</v>
      </c>
      <c r="L17" s="164">
        <v>44.112479999999998</v>
      </c>
      <c r="M17" s="164">
        <v>54.34554</v>
      </c>
      <c r="N17" s="164">
        <v>37.026510000000002</v>
      </c>
      <c r="O17" s="164">
        <v>35.187910000000002</v>
      </c>
      <c r="P17" s="164">
        <v>6.8261700000000003</v>
      </c>
      <c r="Q17" s="164">
        <v>10.830959999999999</v>
      </c>
      <c r="R17" s="164">
        <v>5.3207100000000001</v>
      </c>
      <c r="S17" s="164">
        <v>6.8154199999999996</v>
      </c>
      <c r="T17" s="164">
        <v>4.6305500000000004</v>
      </c>
      <c r="U17" s="164">
        <v>3.1011600000000001</v>
      </c>
      <c r="V17" s="164">
        <v>2.7219500000000001</v>
      </c>
      <c r="W17" s="164">
        <v>2.5288599999999999</v>
      </c>
      <c r="X17" s="164">
        <v>1.20106</v>
      </c>
    </row>
    <row r="18" spans="1:24" s="394" customFormat="1" x14ac:dyDescent="0.2">
      <c r="A18" s="391" t="s">
        <v>247</v>
      </c>
      <c r="B18" s="208">
        <f>B17*41.322</f>
        <v>422498.82286884007</v>
      </c>
      <c r="C18" s="208">
        <f>C17*41.322</f>
        <v>124467.38420598001</v>
      </c>
      <c r="D18" s="208">
        <f>D17*41.322</f>
        <v>77089.659568679999</v>
      </c>
      <c r="E18" s="208">
        <f>E17*41.322</f>
        <v>74167.271861639994</v>
      </c>
      <c r="F18" s="208">
        <f>F17*41.322</f>
        <v>26460.372866580004</v>
      </c>
      <c r="G18" s="208">
        <f t="shared" ref="G18" si="28">G17*41.322</f>
        <v>22812.157618019999</v>
      </c>
      <c r="H18" s="208">
        <f t="shared" ref="H18:Q18" si="29">H17*41.322</f>
        <v>18402.50394156</v>
      </c>
      <c r="I18" s="208">
        <f t="shared" si="29"/>
        <v>6791.5405326600003</v>
      </c>
      <c r="J18" s="208">
        <f t="shared" si="29"/>
        <v>3332.7763236000005</v>
      </c>
      <c r="K18" s="208">
        <f t="shared" si="29"/>
        <v>3191.6711976600004</v>
      </c>
      <c r="L18" s="208">
        <f t="shared" si="29"/>
        <v>1822.8158985600001</v>
      </c>
      <c r="M18" s="208">
        <f t="shared" si="29"/>
        <v>2245.66640388</v>
      </c>
      <c r="N18" s="208">
        <f t="shared" si="29"/>
        <v>1530.0094462200002</v>
      </c>
      <c r="O18" s="208">
        <f t="shared" si="29"/>
        <v>1454.0348170200002</v>
      </c>
      <c r="P18" s="208">
        <f t="shared" si="29"/>
        <v>282.07099674000006</v>
      </c>
      <c r="Q18" s="208">
        <f t="shared" si="29"/>
        <v>447.55692912000001</v>
      </c>
      <c r="R18" s="208">
        <f t="shared" ref="R18" si="30">R17*41.322</f>
        <v>219.86237862000002</v>
      </c>
      <c r="S18" s="208">
        <f t="shared" ref="S18:X18" si="31">S17*41.322</f>
        <v>281.62678524</v>
      </c>
      <c r="T18" s="208">
        <f t="shared" si="31"/>
        <v>191.34358710000004</v>
      </c>
      <c r="U18" s="208">
        <f t="shared" si="31"/>
        <v>128.14613352000001</v>
      </c>
      <c r="V18" s="208">
        <f t="shared" si="31"/>
        <v>112.47641790000002</v>
      </c>
      <c r="W18" s="208">
        <f t="shared" si="31"/>
        <v>104.49755292</v>
      </c>
      <c r="X18" s="208">
        <f t="shared" si="31"/>
        <v>49.630201320000005</v>
      </c>
    </row>
    <row r="19" spans="1:24" s="207" customFormat="1" x14ac:dyDescent="0.2">
      <c r="A19" s="165" t="s">
        <v>238</v>
      </c>
      <c r="B19" s="164">
        <v>400.41034999999999</v>
      </c>
      <c r="C19" s="164">
        <v>1119.12797</v>
      </c>
      <c r="D19" s="164">
        <v>557.46965999999998</v>
      </c>
      <c r="E19" s="164">
        <v>838.68862999999999</v>
      </c>
      <c r="F19" s="164">
        <v>294.24041</v>
      </c>
      <c r="G19" s="164">
        <v>664.92376999999999</v>
      </c>
      <c r="H19" s="164">
        <v>424.27082000000001</v>
      </c>
      <c r="I19" s="164">
        <v>184.56157999999999</v>
      </c>
      <c r="J19" s="164">
        <v>44.877209999999998</v>
      </c>
      <c r="K19" s="164">
        <v>86.243250000000003</v>
      </c>
      <c r="L19" s="164">
        <v>17.298200000000001</v>
      </c>
      <c r="M19" s="164">
        <v>9.5219900000000006</v>
      </c>
      <c r="N19" s="164">
        <v>14.57677</v>
      </c>
      <c r="O19" s="164">
        <v>6.4475300000000004</v>
      </c>
      <c r="P19" s="164">
        <v>1.4870300000000001</v>
      </c>
      <c r="Q19" s="164">
        <v>3.5674700000000001</v>
      </c>
      <c r="R19" s="164">
        <v>1.9391700000000001</v>
      </c>
      <c r="S19" s="164">
        <v>1.7548999999999999</v>
      </c>
      <c r="T19" s="164">
        <v>0.58465</v>
      </c>
      <c r="U19" s="164">
        <v>1.7981799999999999</v>
      </c>
      <c r="V19" s="164">
        <v>0.89876999999999996</v>
      </c>
      <c r="W19" s="164">
        <v>0.52961000000000003</v>
      </c>
      <c r="X19" s="164">
        <v>0.29438999999999999</v>
      </c>
    </row>
    <row r="20" spans="1:24" s="394" customFormat="1" x14ac:dyDescent="0.2">
      <c r="A20" s="391" t="s">
        <v>239</v>
      </c>
      <c r="B20" s="208">
        <f>B19*16.652</f>
        <v>6667.6331482000005</v>
      </c>
      <c r="C20" s="208">
        <f>C19*16.652</f>
        <v>18635.71895644</v>
      </c>
      <c r="D20" s="208">
        <f>D19*16.652</f>
        <v>9282.9847783200003</v>
      </c>
      <c r="E20" s="208">
        <f>E19*16.652</f>
        <v>13965.843066760001</v>
      </c>
      <c r="F20" s="208">
        <f>F19*16.652</f>
        <v>4899.6913073200003</v>
      </c>
      <c r="G20" s="208">
        <f t="shared" ref="G20" si="32">G19*16.652</f>
        <v>11072.310618040001</v>
      </c>
      <c r="H20" s="208">
        <f t="shared" ref="H20:Q20" si="33">H19*16.652</f>
        <v>7064.9576946400002</v>
      </c>
      <c r="I20" s="208">
        <f t="shared" si="33"/>
        <v>3073.3194301600001</v>
      </c>
      <c r="J20" s="208">
        <f t="shared" si="33"/>
        <v>747.29530092000005</v>
      </c>
      <c r="K20" s="208">
        <f t="shared" si="33"/>
        <v>1436.122599</v>
      </c>
      <c r="L20" s="208">
        <f t="shared" si="33"/>
        <v>288.04962640000002</v>
      </c>
      <c r="M20" s="208">
        <f t="shared" si="33"/>
        <v>158.56017748000002</v>
      </c>
      <c r="N20" s="208">
        <f t="shared" si="33"/>
        <v>242.73237404000002</v>
      </c>
      <c r="O20" s="208">
        <f t="shared" si="33"/>
        <v>107.36426956000001</v>
      </c>
      <c r="P20" s="208">
        <f t="shared" si="33"/>
        <v>24.762023560000003</v>
      </c>
      <c r="Q20" s="208">
        <f t="shared" si="33"/>
        <v>59.405510440000008</v>
      </c>
      <c r="R20" s="208">
        <f t="shared" ref="R20" si="34">R19*16.652</f>
        <v>32.291058840000005</v>
      </c>
      <c r="S20" s="208">
        <f t="shared" ref="S20:X20" si="35">S19*16.652</f>
        <v>29.2225948</v>
      </c>
      <c r="T20" s="208">
        <f t="shared" si="35"/>
        <v>9.7355917999999999</v>
      </c>
      <c r="U20" s="208">
        <f t="shared" si="35"/>
        <v>29.943293359999998</v>
      </c>
      <c r="V20" s="208">
        <f t="shared" si="35"/>
        <v>14.966318040000001</v>
      </c>
      <c r="W20" s="208">
        <f t="shared" si="35"/>
        <v>8.8190657200000011</v>
      </c>
      <c r="X20" s="208">
        <f t="shared" si="35"/>
        <v>4.9021822799999999</v>
      </c>
    </row>
    <row r="21" spans="1:24" s="207" customFormat="1" x14ac:dyDescent="0.2">
      <c r="A21" s="165" t="s">
        <v>248</v>
      </c>
      <c r="B21" s="164">
        <v>739.62816999999995</v>
      </c>
      <c r="C21" s="164">
        <v>6057.2079199999998</v>
      </c>
      <c r="D21" s="164">
        <v>3407.7692200000001</v>
      </c>
      <c r="E21" s="164">
        <v>1870.57761</v>
      </c>
      <c r="F21" s="164">
        <v>1334.61817</v>
      </c>
      <c r="G21" s="164">
        <v>890.15536999999995</v>
      </c>
      <c r="H21" s="164">
        <v>951.09487999999999</v>
      </c>
      <c r="I21" s="164">
        <v>303.08143000000001</v>
      </c>
      <c r="J21" s="164">
        <v>111.48267</v>
      </c>
      <c r="K21" s="164">
        <v>111.07375999999999</v>
      </c>
      <c r="L21" s="164">
        <v>93.784210000000002</v>
      </c>
      <c r="M21" s="164">
        <v>81.410550000000001</v>
      </c>
      <c r="N21" s="164">
        <v>87.181349999999995</v>
      </c>
      <c r="O21" s="164">
        <v>43.003050000000002</v>
      </c>
      <c r="P21" s="164">
        <v>17.560700000000001</v>
      </c>
      <c r="Q21" s="164">
        <v>14.10328</v>
      </c>
      <c r="R21" s="164">
        <v>10.181940000000001</v>
      </c>
      <c r="S21" s="164">
        <v>10.921049999999999</v>
      </c>
      <c r="T21" s="164">
        <v>6.1095600000000001</v>
      </c>
      <c r="U21" s="164">
        <v>4.5494399999999997</v>
      </c>
      <c r="V21" s="164">
        <v>4.2122000000000002</v>
      </c>
      <c r="W21" s="164">
        <v>2.5195699999999999</v>
      </c>
      <c r="X21" s="164">
        <v>1.10999</v>
      </c>
    </row>
    <row r="22" spans="1:24" s="394" customFormat="1" x14ac:dyDescent="0.2">
      <c r="A22" s="391" t="s">
        <v>249</v>
      </c>
      <c r="B22" s="208">
        <f>B21*32.465</f>
        <v>24012.028539049999</v>
      </c>
      <c r="C22" s="208">
        <f>C21*32.465</f>
        <v>196647.25512280001</v>
      </c>
      <c r="D22" s="208">
        <f>D21*32.465</f>
        <v>110633.22772730002</v>
      </c>
      <c r="E22" s="208">
        <f>E21*32.465</f>
        <v>60728.302108650008</v>
      </c>
      <c r="F22" s="208">
        <f>F21*32.465</f>
        <v>43328.37888905</v>
      </c>
      <c r="G22" s="208">
        <f t="shared" ref="G22" si="36">G21*32.465</f>
        <v>28898.894087050001</v>
      </c>
      <c r="H22" s="208">
        <f t="shared" ref="H22:Q22" si="37">H21*32.465</f>
        <v>30877.295279200003</v>
      </c>
      <c r="I22" s="208">
        <f t="shared" si="37"/>
        <v>9839.5386249500007</v>
      </c>
      <c r="J22" s="208">
        <f t="shared" si="37"/>
        <v>3619.2848815500001</v>
      </c>
      <c r="K22" s="208">
        <f t="shared" si="37"/>
        <v>3606.0096184000004</v>
      </c>
      <c r="L22" s="208">
        <f t="shared" si="37"/>
        <v>3044.7043776500004</v>
      </c>
      <c r="M22" s="208">
        <f t="shared" si="37"/>
        <v>2642.9935057500002</v>
      </c>
      <c r="N22" s="208">
        <f t="shared" si="37"/>
        <v>2830.34252775</v>
      </c>
      <c r="O22" s="208">
        <f t="shared" si="37"/>
        <v>1396.0940182500003</v>
      </c>
      <c r="P22" s="208">
        <f t="shared" si="37"/>
        <v>570.10812550000003</v>
      </c>
      <c r="Q22" s="208">
        <f t="shared" si="37"/>
        <v>457.86298520000003</v>
      </c>
      <c r="R22" s="208">
        <f t="shared" ref="R22" si="38">R21*32.465</f>
        <v>330.55668210000005</v>
      </c>
      <c r="S22" s="208">
        <f t="shared" ref="S22:X22" si="39">S21*32.465</f>
        <v>354.55188824999999</v>
      </c>
      <c r="T22" s="208">
        <f t="shared" si="39"/>
        <v>198.34686540000001</v>
      </c>
      <c r="U22" s="208">
        <f t="shared" si="39"/>
        <v>147.69756960000001</v>
      </c>
      <c r="V22" s="208">
        <f t="shared" si="39"/>
        <v>136.74907300000001</v>
      </c>
      <c r="W22" s="208">
        <f t="shared" si="39"/>
        <v>81.797840050000005</v>
      </c>
      <c r="X22" s="208">
        <f t="shared" si="39"/>
        <v>36.035825350000003</v>
      </c>
    </row>
    <row r="23" spans="1:24" s="207" customFormat="1" x14ac:dyDescent="0.2">
      <c r="B23" s="392"/>
      <c r="C23" s="392"/>
      <c r="D23" s="392"/>
      <c r="E23" s="392"/>
      <c r="F23" s="392"/>
      <c r="G23" s="392"/>
      <c r="H23" s="392"/>
      <c r="I23" s="392"/>
      <c r="J23" s="392"/>
      <c r="K23" s="392"/>
      <c r="L23" s="392"/>
      <c r="M23" s="392"/>
      <c r="N23" s="392"/>
      <c r="O23" s="392"/>
      <c r="P23" s="392"/>
    </row>
    <row r="24" spans="1:24" s="207" customFormat="1" x14ac:dyDescent="0.2">
      <c r="B24" s="443" t="s">
        <v>573</v>
      </c>
      <c r="C24" s="416"/>
      <c r="D24" s="416"/>
      <c r="E24" s="416"/>
      <c r="F24" s="416"/>
      <c r="G24" s="416"/>
      <c r="H24" s="416"/>
      <c r="I24" s="416"/>
      <c r="J24" s="416"/>
      <c r="K24" s="416"/>
      <c r="L24" s="416"/>
      <c r="M24" s="416"/>
      <c r="N24" s="416"/>
      <c r="O24" s="416"/>
      <c r="P24" s="416"/>
      <c r="Q24" s="416"/>
      <c r="R24" s="416"/>
      <c r="S24" s="416"/>
      <c r="T24" s="416"/>
      <c r="U24" s="416"/>
      <c r="V24" s="416"/>
      <c r="W24" s="416"/>
      <c r="X24" s="416"/>
    </row>
    <row r="25" spans="1:24" s="207" customFormat="1" x14ac:dyDescent="0.2">
      <c r="A25" s="393" t="s">
        <v>204</v>
      </c>
      <c r="B25" s="392" t="s">
        <v>187</v>
      </c>
      <c r="C25" s="392" t="s">
        <v>187</v>
      </c>
      <c r="D25" s="392" t="s">
        <v>187</v>
      </c>
      <c r="E25" s="392" t="s">
        <v>187</v>
      </c>
      <c r="F25" s="392" t="s">
        <v>187</v>
      </c>
      <c r="G25" s="392" t="s">
        <v>187</v>
      </c>
      <c r="H25" s="392" t="s">
        <v>187</v>
      </c>
      <c r="I25" s="392" t="s">
        <v>187</v>
      </c>
      <c r="J25" s="392" t="s">
        <v>187</v>
      </c>
      <c r="K25" s="392" t="s">
        <v>187</v>
      </c>
      <c r="N25" s="392"/>
    </row>
    <row r="26" spans="1:24" s="207" customFormat="1" x14ac:dyDescent="0.2">
      <c r="A26" s="408" t="s">
        <v>188</v>
      </c>
      <c r="B26" s="392">
        <v>194</v>
      </c>
      <c r="C26" s="392">
        <v>230</v>
      </c>
      <c r="D26" s="392">
        <v>202</v>
      </c>
      <c r="E26" s="392">
        <v>234</v>
      </c>
      <c r="F26" s="392">
        <v>206</v>
      </c>
      <c r="G26" s="392">
        <v>238</v>
      </c>
      <c r="H26" s="392">
        <v>210</v>
      </c>
      <c r="I26" s="392">
        <v>242</v>
      </c>
      <c r="J26" s="392">
        <v>214</v>
      </c>
      <c r="K26" s="392">
        <v>246</v>
      </c>
      <c r="L26" s="392"/>
      <c r="M26" s="392"/>
      <c r="N26" s="392"/>
    </row>
    <row r="27" spans="1:24" s="207" customFormat="1" x14ac:dyDescent="0.2">
      <c r="A27" s="408" t="s">
        <v>189</v>
      </c>
      <c r="B27" s="401" t="s">
        <v>175</v>
      </c>
      <c r="C27" s="401" t="s">
        <v>176</v>
      </c>
      <c r="D27" s="401" t="s">
        <v>177</v>
      </c>
      <c r="E27" s="401" t="s">
        <v>178</v>
      </c>
      <c r="F27" s="401" t="s">
        <v>179</v>
      </c>
      <c r="G27" s="401" t="s">
        <v>180</v>
      </c>
      <c r="H27" s="401" t="s">
        <v>183</v>
      </c>
      <c r="I27" s="401" t="s">
        <v>184</v>
      </c>
      <c r="J27" s="401" t="s">
        <v>185</v>
      </c>
      <c r="K27" s="401" t="s">
        <v>186</v>
      </c>
      <c r="L27" s="392"/>
      <c r="M27" s="392"/>
      <c r="N27" s="392"/>
    </row>
    <row r="28" spans="1:24" s="207" customFormat="1" x14ac:dyDescent="0.2">
      <c r="A28" s="408" t="s">
        <v>190</v>
      </c>
      <c r="B28" s="392" t="s">
        <v>191</v>
      </c>
      <c r="C28" s="392" t="s">
        <v>192</v>
      </c>
      <c r="D28" s="392" t="s">
        <v>191</v>
      </c>
      <c r="E28" s="392" t="s">
        <v>192</v>
      </c>
      <c r="F28" s="392" t="s">
        <v>191</v>
      </c>
      <c r="G28" s="392" t="s">
        <v>192</v>
      </c>
      <c r="H28" s="392" t="s">
        <v>191</v>
      </c>
      <c r="I28" s="392" t="s">
        <v>192</v>
      </c>
      <c r="J28" s="392" t="s">
        <v>191</v>
      </c>
      <c r="K28" s="392" t="s">
        <v>192</v>
      </c>
      <c r="L28" s="392"/>
      <c r="M28" s="392"/>
      <c r="N28" s="392"/>
    </row>
    <row r="29" spans="1:24" s="207" customFormat="1" x14ac:dyDescent="0.2">
      <c r="A29" s="408" t="s">
        <v>193</v>
      </c>
      <c r="B29" s="392" t="s">
        <v>194</v>
      </c>
      <c r="C29" s="392" t="s">
        <v>194</v>
      </c>
      <c r="D29" s="392" t="s">
        <v>194</v>
      </c>
      <c r="E29" s="392" t="s">
        <v>194</v>
      </c>
      <c r="F29" s="392" t="s">
        <v>194</v>
      </c>
      <c r="G29" s="392" t="s">
        <v>194</v>
      </c>
      <c r="H29" s="392" t="s">
        <v>194</v>
      </c>
      <c r="I29" s="392" t="s">
        <v>194</v>
      </c>
      <c r="J29" s="392" t="s">
        <v>194</v>
      </c>
      <c r="K29" s="392" t="s">
        <v>194</v>
      </c>
      <c r="L29" s="392"/>
      <c r="M29" s="392"/>
      <c r="N29" s="392"/>
    </row>
    <row r="30" spans="1:24" s="394" customFormat="1" x14ac:dyDescent="0.2">
      <c r="A30" s="166" t="s">
        <v>196</v>
      </c>
      <c r="B30" s="166">
        <v>2648.5835999999999</v>
      </c>
      <c r="C30" s="166">
        <v>27093.7163</v>
      </c>
      <c r="D30" s="166">
        <v>6393.3085000000001</v>
      </c>
      <c r="E30" s="166">
        <v>64433.262799999997</v>
      </c>
      <c r="F30" s="166">
        <v>30781.656449999999</v>
      </c>
      <c r="G30" s="166">
        <v>414635.11425000004</v>
      </c>
      <c r="H30" s="166">
        <v>39300.592750000003</v>
      </c>
      <c r="I30" s="166">
        <v>769189.72360000003</v>
      </c>
      <c r="J30" s="166">
        <v>4147.4016000000001</v>
      </c>
      <c r="K30" s="166">
        <v>41538.240249999995</v>
      </c>
      <c r="L30" s="166"/>
      <c r="M30" s="166"/>
      <c r="N30" s="166"/>
    </row>
    <row r="31" spans="1:24" s="394" customFormat="1" x14ac:dyDescent="0.2">
      <c r="A31" s="166" t="s">
        <v>199</v>
      </c>
      <c r="B31" s="166">
        <v>2288.2963999999997</v>
      </c>
      <c r="C31" s="166">
        <v>7463.2978499999999</v>
      </c>
      <c r="D31" s="166">
        <v>4220.6459000000004</v>
      </c>
      <c r="E31" s="166">
        <v>17205.526900000001</v>
      </c>
      <c r="F31" s="166">
        <v>21881.299500000001</v>
      </c>
      <c r="G31" s="166">
        <v>184540.93875</v>
      </c>
      <c r="H31" s="166">
        <v>24826.592250000002</v>
      </c>
      <c r="I31" s="166">
        <v>367661.78639999992</v>
      </c>
      <c r="J31" s="166">
        <v>4495.6499999999996</v>
      </c>
      <c r="K31" s="166">
        <v>15315.98575</v>
      </c>
      <c r="L31" s="166"/>
      <c r="M31" s="166"/>
      <c r="N31" s="166"/>
    </row>
    <row r="32" spans="1:24" s="394" customFormat="1" x14ac:dyDescent="0.2">
      <c r="A32" s="166" t="s">
        <v>197</v>
      </c>
      <c r="B32" s="166">
        <v>17658.274400000002</v>
      </c>
      <c r="C32" s="166">
        <v>37573.818250000004</v>
      </c>
      <c r="D32" s="166">
        <v>17165.4882</v>
      </c>
      <c r="E32" s="166">
        <v>84272.561500000011</v>
      </c>
      <c r="F32" s="166">
        <v>33799.356</v>
      </c>
      <c r="G32" s="166">
        <v>116078.571</v>
      </c>
      <c r="H32" s="166">
        <v>18118.533000000003</v>
      </c>
      <c r="I32" s="166">
        <v>108259.06680000002</v>
      </c>
      <c r="J32" s="166">
        <v>13656.688200000001</v>
      </c>
      <c r="K32" s="166">
        <v>71370.272999999986</v>
      </c>
      <c r="L32" s="166"/>
      <c r="M32" s="166"/>
      <c r="N32" s="166"/>
    </row>
    <row r="33" spans="1:24" s="394" customFormat="1" x14ac:dyDescent="0.2">
      <c r="A33" s="166" t="s">
        <v>203</v>
      </c>
      <c r="B33" s="166">
        <v>9790.253200000001</v>
      </c>
      <c r="C33" s="166">
        <v>55253.077400000002</v>
      </c>
      <c r="D33" s="166">
        <v>10430.569600000001</v>
      </c>
      <c r="E33" s="166">
        <v>92437.718999999997</v>
      </c>
      <c r="F33" s="166">
        <v>8538.8215500000006</v>
      </c>
      <c r="G33" s="166">
        <v>46867.164750000004</v>
      </c>
      <c r="H33" s="166">
        <v>9977.0805</v>
      </c>
      <c r="I33" s="166">
        <v>82938.869600000005</v>
      </c>
      <c r="J33" s="166">
        <v>13345.720799999999</v>
      </c>
      <c r="K33" s="166">
        <v>93937.288249999998</v>
      </c>
      <c r="L33" s="166"/>
      <c r="M33" s="166"/>
      <c r="N33" s="166"/>
    </row>
    <row r="34" spans="1:24" s="394" customFormat="1" x14ac:dyDescent="0.2">
      <c r="A34" s="166" t="s">
        <v>200</v>
      </c>
      <c r="B34" s="166">
        <v>6812.894400000001</v>
      </c>
      <c r="C34" s="166">
        <v>7141.6365999999998</v>
      </c>
      <c r="D34" s="166">
        <v>14903.3696</v>
      </c>
      <c r="E34" s="166">
        <v>15220.318499999999</v>
      </c>
      <c r="F34" s="166">
        <v>29828.77245</v>
      </c>
      <c r="G34" s="166">
        <v>68383.98000000001</v>
      </c>
      <c r="H34" s="166">
        <v>12199.738500000001</v>
      </c>
      <c r="I34" s="166">
        <v>34686.112800000003</v>
      </c>
      <c r="J34" s="166">
        <v>5144.3393999999989</v>
      </c>
      <c r="K34" s="166">
        <v>8115.6627500000004</v>
      </c>
      <c r="L34" s="166"/>
      <c r="M34" s="166"/>
      <c r="N34" s="166"/>
    </row>
    <row r="35" spans="1:24" s="394" customFormat="1" x14ac:dyDescent="0.2">
      <c r="A35" s="166" t="s">
        <v>202</v>
      </c>
      <c r="B35" s="166">
        <v>2065.6115999999997</v>
      </c>
      <c r="C35" s="166">
        <v>6423.3859499999999</v>
      </c>
      <c r="D35" s="166">
        <v>1894.2308</v>
      </c>
      <c r="E35" s="166">
        <v>16556.963500000002</v>
      </c>
      <c r="F35" s="166">
        <v>2415.1405500000001</v>
      </c>
      <c r="G35" s="166">
        <v>9853.2157500000012</v>
      </c>
      <c r="H35" s="166">
        <v>2148.0164999999997</v>
      </c>
      <c r="I35" s="166">
        <v>11883.141600000001</v>
      </c>
      <c r="J35" s="166">
        <v>1831.5935999999999</v>
      </c>
      <c r="K35" s="166">
        <v>13006.217249999998</v>
      </c>
      <c r="L35" s="166"/>
      <c r="M35" s="166"/>
      <c r="N35" s="166"/>
    </row>
    <row r="36" spans="1:24" s="394" customFormat="1" x14ac:dyDescent="0.2">
      <c r="A36" s="166" t="s">
        <v>195</v>
      </c>
      <c r="B36" s="166">
        <v>984.75</v>
      </c>
      <c r="C36" s="166">
        <v>4390.4868499999993</v>
      </c>
      <c r="D36" s="166">
        <v>1091.9223</v>
      </c>
      <c r="E36" s="166">
        <v>5926.5677000000005</v>
      </c>
      <c r="F36" s="166">
        <v>808.55010000000004</v>
      </c>
      <c r="G36" s="166">
        <v>3727.7729999999997</v>
      </c>
      <c r="H36" s="166">
        <v>1145.88525</v>
      </c>
      <c r="I36" s="166">
        <v>9192.7488000000012</v>
      </c>
      <c r="J36" s="166">
        <v>644.74200000000008</v>
      </c>
      <c r="K36" s="166">
        <v>5645.9064999999991</v>
      </c>
      <c r="L36" s="166"/>
      <c r="M36" s="166"/>
      <c r="N36" s="166"/>
    </row>
    <row r="37" spans="1:24" s="394" customFormat="1" x14ac:dyDescent="0.2">
      <c r="A37" s="166" t="s">
        <v>201</v>
      </c>
      <c r="B37" s="166">
        <v>3922.7188000000001</v>
      </c>
      <c r="C37" s="166">
        <v>3506.4860500000004</v>
      </c>
      <c r="D37" s="166">
        <v>1425.7049999999999</v>
      </c>
      <c r="E37" s="166">
        <v>7035.4018999999998</v>
      </c>
      <c r="F37" s="166">
        <v>2107.5552000000002</v>
      </c>
      <c r="G37" s="166">
        <v>5763.3659999999991</v>
      </c>
      <c r="H37" s="166">
        <v>868.51374999999996</v>
      </c>
      <c r="I37" s="166">
        <v>3563.1075999999998</v>
      </c>
      <c r="J37" s="166">
        <v>3762.3108000000002</v>
      </c>
      <c r="K37" s="166">
        <v>8488.0932499999999</v>
      </c>
      <c r="L37" s="166"/>
      <c r="M37" s="166"/>
      <c r="N37" s="166"/>
    </row>
    <row r="38" spans="1:24" s="394" customFormat="1" x14ac:dyDescent="0.2">
      <c r="A38" s="166" t="s">
        <v>198</v>
      </c>
      <c r="B38" s="166">
        <v>373.41719999999998</v>
      </c>
      <c r="C38" s="166">
        <v>603.96629999999993</v>
      </c>
      <c r="D38" s="166">
        <v>65.973799999999997</v>
      </c>
      <c r="E38" s="166">
        <v>366.12450000000001</v>
      </c>
      <c r="F38" s="166">
        <v>128.21894999999998</v>
      </c>
      <c r="G38" s="166">
        <v>111.98250000000002</v>
      </c>
      <c r="H38" s="166"/>
      <c r="I38" s="166">
        <v>346.33359999999999</v>
      </c>
      <c r="J38" s="166">
        <v>59.211000000000006</v>
      </c>
      <c r="K38" s="166">
        <v>378.55025000000006</v>
      </c>
      <c r="L38" s="166"/>
      <c r="M38" s="166"/>
      <c r="N38" s="166"/>
    </row>
    <row r="40" spans="1:24" x14ac:dyDescent="0.2">
      <c r="A40" s="209"/>
      <c r="B40" s="210"/>
      <c r="C40" s="210"/>
      <c r="D40" s="210"/>
      <c r="E40" s="210"/>
    </row>
    <row r="41" spans="1:24" x14ac:dyDescent="0.2">
      <c r="B41" s="210"/>
      <c r="C41" s="210"/>
      <c r="D41" s="210"/>
      <c r="E41" s="210"/>
    </row>
    <row r="42" spans="1:24" x14ac:dyDescent="0.2">
      <c r="A42" s="403" t="s">
        <v>181</v>
      </c>
      <c r="B42" s="443" t="s">
        <v>574</v>
      </c>
      <c r="C42" s="416"/>
      <c r="D42" s="416"/>
      <c r="E42" s="416"/>
      <c r="F42" s="416"/>
      <c r="G42" s="416"/>
      <c r="H42" s="416"/>
      <c r="I42" s="416"/>
      <c r="J42" s="416"/>
      <c r="K42" s="416"/>
      <c r="L42" s="416"/>
      <c r="M42" s="416"/>
      <c r="N42" s="416"/>
      <c r="O42" s="416"/>
      <c r="P42" s="416"/>
      <c r="Q42" s="416"/>
      <c r="R42" s="416"/>
      <c r="S42" s="416"/>
      <c r="T42" s="416"/>
      <c r="U42" s="416"/>
      <c r="V42" s="416"/>
      <c r="W42" s="416"/>
      <c r="X42" s="416"/>
    </row>
    <row r="43" spans="1:24" x14ac:dyDescent="0.2">
      <c r="A43" s="397" t="s">
        <v>205</v>
      </c>
      <c r="B43" s="210"/>
      <c r="C43" s="210"/>
      <c r="D43" s="210"/>
      <c r="E43" s="210"/>
    </row>
    <row r="44" spans="1:24" x14ac:dyDescent="0.2">
      <c r="A44" s="404" t="s">
        <v>562</v>
      </c>
      <c r="B44" s="210"/>
      <c r="C44" s="409" t="s">
        <v>147</v>
      </c>
      <c r="D44" s="210"/>
      <c r="L44" s="212" t="s">
        <v>148</v>
      </c>
    </row>
    <row r="45" spans="1:24" ht="15" x14ac:dyDescent="0.2">
      <c r="A45" s="410" t="s">
        <v>149</v>
      </c>
      <c r="B45" s="210"/>
      <c r="C45" s="210" t="s">
        <v>182</v>
      </c>
      <c r="D45" s="210"/>
      <c r="E45" s="210"/>
      <c r="L45" s="212" t="s">
        <v>150</v>
      </c>
    </row>
    <row r="46" spans="1:24" x14ac:dyDescent="0.2">
      <c r="A46" s="210"/>
      <c r="B46" s="210"/>
      <c r="C46" s="210"/>
      <c r="D46" s="210"/>
      <c r="E46" s="210"/>
      <c r="F46" s="396" t="s">
        <v>151</v>
      </c>
      <c r="G46" s="212" t="s">
        <v>152</v>
      </c>
      <c r="L46" s="212" t="s">
        <v>153</v>
      </c>
    </row>
    <row r="47" spans="1:24" x14ac:dyDescent="0.2">
      <c r="A47" s="210"/>
      <c r="B47" s="210"/>
      <c r="C47" s="409" t="s">
        <v>154</v>
      </c>
      <c r="D47" s="210"/>
      <c r="E47" s="210"/>
      <c r="F47" s="396" t="s">
        <v>155</v>
      </c>
      <c r="G47" s="212" t="s">
        <v>156</v>
      </c>
      <c r="I47" s="411" t="s">
        <v>157</v>
      </c>
      <c r="L47" s="398" t="s">
        <v>158</v>
      </c>
      <c r="N47" s="412" t="s">
        <v>159</v>
      </c>
      <c r="O47" s="412" t="s">
        <v>159</v>
      </c>
    </row>
    <row r="48" spans="1:24" ht="15" x14ac:dyDescent="0.2">
      <c r="A48" s="409" t="s">
        <v>160</v>
      </c>
      <c r="B48" s="409" t="s">
        <v>563</v>
      </c>
      <c r="C48" s="409" t="s">
        <v>564</v>
      </c>
      <c r="D48" s="409" t="s">
        <v>565</v>
      </c>
      <c r="E48" s="409" t="s">
        <v>161</v>
      </c>
      <c r="F48" s="413" t="s">
        <v>162</v>
      </c>
      <c r="G48" s="414" t="s">
        <v>163</v>
      </c>
      <c r="H48" s="411" t="s">
        <v>251</v>
      </c>
      <c r="I48" s="411" t="s">
        <v>252</v>
      </c>
      <c r="J48" s="411" t="s">
        <v>253</v>
      </c>
      <c r="L48" s="398" t="s">
        <v>566</v>
      </c>
      <c r="N48" s="412" t="s">
        <v>164</v>
      </c>
      <c r="O48" s="412" t="s">
        <v>165</v>
      </c>
    </row>
    <row r="49" spans="1:16" s="402" customFormat="1" x14ac:dyDescent="0.2">
      <c r="A49" s="399" t="s">
        <v>175</v>
      </c>
      <c r="B49" s="397">
        <v>57.06</v>
      </c>
      <c r="C49" s="397">
        <v>0.94</v>
      </c>
      <c r="D49" s="397">
        <v>58</v>
      </c>
      <c r="E49" s="399" t="s">
        <v>166</v>
      </c>
      <c r="F49" s="400">
        <v>1.8289094858634911</v>
      </c>
      <c r="G49" s="399">
        <v>0.17</v>
      </c>
      <c r="H49" s="395">
        <f t="shared" ref="H49:H58" si="40">((1000*B49)/1.5)/($F49*$G49)</f>
        <v>122348.70430272054</v>
      </c>
      <c r="I49" s="395">
        <f t="shared" ref="I49:I58" si="41">((1000*C49)/1.5)/($F49*$G49)</f>
        <v>2015.5587459613967</v>
      </c>
      <c r="J49" s="395">
        <f t="shared" ref="J49:J58" si="42">((1000*D49)/1.5)/($F49*$G49)</f>
        <v>124364.26304868193</v>
      </c>
      <c r="K49" s="399"/>
      <c r="L49" s="401">
        <f>H49+I49</f>
        <v>124364.26304868194</v>
      </c>
      <c r="M49" s="399"/>
      <c r="N49" s="415">
        <f t="shared" ref="N49:N56" si="43">H49/I49</f>
        <v>60.702127659574472</v>
      </c>
      <c r="O49" s="415">
        <f t="shared" ref="O49:O56" si="44">J49/I49</f>
        <v>61.702127659574472</v>
      </c>
      <c r="P49" s="399"/>
    </row>
    <row r="50" spans="1:16" s="402" customFormat="1" x14ac:dyDescent="0.2">
      <c r="A50" s="399" t="s">
        <v>176</v>
      </c>
      <c r="B50" s="397">
        <v>50.62</v>
      </c>
      <c r="C50" s="397">
        <v>2.86</v>
      </c>
      <c r="D50" s="397">
        <v>53.48</v>
      </c>
      <c r="E50" s="399" t="s">
        <v>166</v>
      </c>
      <c r="F50" s="400">
        <v>1.1981577858172214</v>
      </c>
      <c r="G50" s="399">
        <v>0.17</v>
      </c>
      <c r="H50" s="395">
        <f t="shared" si="40"/>
        <v>165679.18371967349</v>
      </c>
      <c r="I50" s="395">
        <f t="shared" si="41"/>
        <v>9360.7756902067595</v>
      </c>
      <c r="J50" s="395">
        <f t="shared" si="42"/>
        <v>175039.95940988025</v>
      </c>
      <c r="K50" s="399"/>
      <c r="L50" s="401">
        <f t="shared" ref="L50:L58" si="45">H50+I50</f>
        <v>175039.95940988025</v>
      </c>
      <c r="M50" s="399"/>
      <c r="N50" s="415">
        <f t="shared" si="43"/>
        <v>17.6993006993007</v>
      </c>
      <c r="O50" s="415">
        <f t="shared" si="44"/>
        <v>18.6993006993007</v>
      </c>
      <c r="P50" s="399"/>
    </row>
    <row r="51" spans="1:16" s="402" customFormat="1" x14ac:dyDescent="0.2">
      <c r="A51" s="399" t="s">
        <v>177</v>
      </c>
      <c r="B51" s="397">
        <v>24.26</v>
      </c>
      <c r="C51" s="397">
        <v>0.51</v>
      </c>
      <c r="D51" s="397">
        <v>24.77</v>
      </c>
      <c r="E51" s="399" t="s">
        <v>166</v>
      </c>
      <c r="F51" s="400">
        <v>1.7255989458553036</v>
      </c>
      <c r="G51" s="399">
        <v>0.17</v>
      </c>
      <c r="H51" s="395">
        <f t="shared" si="40"/>
        <v>55132.888861846994</v>
      </c>
      <c r="I51" s="395">
        <f t="shared" si="41"/>
        <v>1159.017861481532</v>
      </c>
      <c r="J51" s="395">
        <f t="shared" si="42"/>
        <v>56291.906723328524</v>
      </c>
      <c r="K51" s="399"/>
      <c r="L51" s="401">
        <f t="shared" si="45"/>
        <v>56291.906723328524</v>
      </c>
      <c r="M51" s="399"/>
      <c r="N51" s="415">
        <f t="shared" si="43"/>
        <v>47.568627450980394</v>
      </c>
      <c r="O51" s="415">
        <f t="shared" si="44"/>
        <v>48.568627450980394</v>
      </c>
      <c r="P51" s="399"/>
    </row>
    <row r="52" spans="1:16" s="402" customFormat="1" x14ac:dyDescent="0.2">
      <c r="A52" s="399" t="s">
        <v>178</v>
      </c>
      <c r="B52" s="397">
        <v>36.090000000000003</v>
      </c>
      <c r="C52" s="397">
        <v>2.65</v>
      </c>
      <c r="D52" s="397">
        <v>38.74</v>
      </c>
      <c r="E52" s="399" t="s">
        <v>166</v>
      </c>
      <c r="F52" s="400">
        <v>0.77928829550127499</v>
      </c>
      <c r="G52" s="399">
        <v>0.17</v>
      </c>
      <c r="H52" s="395">
        <f t="shared" si="40"/>
        <v>181613.67568554005</v>
      </c>
      <c r="I52" s="395">
        <f t="shared" si="41"/>
        <v>13335.445845571659</v>
      </c>
      <c r="J52" s="395">
        <f t="shared" si="42"/>
        <v>194949.12153111171</v>
      </c>
      <c r="K52" s="399"/>
      <c r="L52" s="401">
        <f t="shared" si="45"/>
        <v>194949.12153111171</v>
      </c>
      <c r="M52" s="399"/>
      <c r="N52" s="415">
        <f t="shared" si="43"/>
        <v>13.618867924528299</v>
      </c>
      <c r="O52" s="415">
        <f t="shared" si="44"/>
        <v>14.618867924528301</v>
      </c>
      <c r="P52" s="399"/>
    </row>
    <row r="53" spans="1:16" s="402" customFormat="1" x14ac:dyDescent="0.2">
      <c r="A53" s="399" t="s">
        <v>179</v>
      </c>
      <c r="B53" s="397">
        <v>20.14</v>
      </c>
      <c r="C53" s="397">
        <v>0.64</v>
      </c>
      <c r="D53" s="397">
        <v>20.78</v>
      </c>
      <c r="E53" s="399" t="s">
        <v>166</v>
      </c>
      <c r="F53" s="400">
        <v>1.3453168222898761</v>
      </c>
      <c r="G53" s="399">
        <v>0.17</v>
      </c>
      <c r="H53" s="395">
        <f t="shared" si="40"/>
        <v>58707.652240926778</v>
      </c>
      <c r="I53" s="395">
        <f t="shared" si="41"/>
        <v>1865.5857713104836</v>
      </c>
      <c r="J53" s="395">
        <f t="shared" si="42"/>
        <v>60573.238012237263</v>
      </c>
      <c r="K53" s="399"/>
      <c r="L53" s="401">
        <f t="shared" si="45"/>
        <v>60573.238012237263</v>
      </c>
      <c r="M53" s="399"/>
      <c r="N53" s="415">
        <f t="shared" si="43"/>
        <v>31.46875</v>
      </c>
      <c r="O53" s="415">
        <f t="shared" si="44"/>
        <v>32.46875</v>
      </c>
      <c r="P53" s="399"/>
    </row>
    <row r="54" spans="1:16" s="402" customFormat="1" x14ac:dyDescent="0.2">
      <c r="A54" s="399" t="s">
        <v>180</v>
      </c>
      <c r="B54" s="397">
        <v>21.72</v>
      </c>
      <c r="C54" s="397">
        <v>4.5999999999999996</v>
      </c>
      <c r="D54" s="397">
        <v>26.33</v>
      </c>
      <c r="E54" s="399" t="s">
        <v>166</v>
      </c>
      <c r="F54" s="400">
        <v>0.74614557099772261</v>
      </c>
      <c r="G54" s="399">
        <v>0.17</v>
      </c>
      <c r="H54" s="395">
        <f t="shared" si="40"/>
        <v>114155.29877680566</v>
      </c>
      <c r="I54" s="395">
        <f t="shared" si="41"/>
        <v>24176.536573356632</v>
      </c>
      <c r="J54" s="395">
        <f t="shared" si="42"/>
        <v>138384.39303836523</v>
      </c>
      <c r="K54" s="399"/>
      <c r="L54" s="401">
        <f t="shared" si="45"/>
        <v>138331.83535016229</v>
      </c>
      <c r="M54" s="399"/>
      <c r="N54" s="415">
        <f t="shared" si="43"/>
        <v>4.7217391304347824</v>
      </c>
      <c r="O54" s="415">
        <f t="shared" si="44"/>
        <v>5.7239130434782606</v>
      </c>
      <c r="P54" s="399"/>
    </row>
    <row r="55" spans="1:16" s="402" customFormat="1" x14ac:dyDescent="0.2">
      <c r="A55" s="399" t="s">
        <v>183</v>
      </c>
      <c r="B55" s="397">
        <v>21.44</v>
      </c>
      <c r="C55" s="397">
        <v>0.96</v>
      </c>
      <c r="D55" s="397">
        <v>22.4</v>
      </c>
      <c r="E55" s="399" t="s">
        <v>166</v>
      </c>
      <c r="F55" s="400">
        <v>2.0777037711740722</v>
      </c>
      <c r="G55" s="399">
        <v>0.17</v>
      </c>
      <c r="H55" s="395">
        <f t="shared" si="40"/>
        <v>40466.996565654707</v>
      </c>
      <c r="I55" s="395">
        <f t="shared" si="41"/>
        <v>1811.955070103942</v>
      </c>
      <c r="J55" s="395">
        <f t="shared" si="42"/>
        <v>42278.951635758654</v>
      </c>
      <c r="K55" s="399"/>
      <c r="L55" s="401">
        <f t="shared" si="45"/>
        <v>42278.951635758647</v>
      </c>
      <c r="M55" s="399"/>
      <c r="N55" s="415">
        <f t="shared" si="43"/>
        <v>22.333333333333332</v>
      </c>
      <c r="O55" s="415">
        <f t="shared" si="44"/>
        <v>23.333333333333336</v>
      </c>
      <c r="P55" s="399"/>
    </row>
    <row r="56" spans="1:16" s="402" customFormat="1" x14ac:dyDescent="0.2">
      <c r="A56" s="399" t="s">
        <v>184</v>
      </c>
      <c r="B56" s="397">
        <v>26.4</v>
      </c>
      <c r="C56" s="397">
        <v>6.36</v>
      </c>
      <c r="D56" s="397">
        <v>32.76</v>
      </c>
      <c r="E56" s="399" t="s">
        <v>166</v>
      </c>
      <c r="F56" s="400">
        <v>0.8078836958988872</v>
      </c>
      <c r="G56" s="399">
        <v>0.17</v>
      </c>
      <c r="H56" s="395">
        <f t="shared" si="40"/>
        <v>128148.90595052108</v>
      </c>
      <c r="I56" s="395">
        <f t="shared" si="41"/>
        <v>30872.236433534625</v>
      </c>
      <c r="J56" s="395">
        <f t="shared" si="42"/>
        <v>159021.14238405568</v>
      </c>
      <c r="K56" s="399"/>
      <c r="L56" s="401">
        <f t="shared" si="45"/>
        <v>159021.14238405571</v>
      </c>
      <c r="M56" s="399"/>
      <c r="N56" s="415">
        <f t="shared" si="43"/>
        <v>4.1509433962264151</v>
      </c>
      <c r="O56" s="415">
        <f t="shared" si="44"/>
        <v>5.1509433962264142</v>
      </c>
      <c r="P56" s="399"/>
    </row>
    <row r="57" spans="1:16" s="402" customFormat="1" x14ac:dyDescent="0.2">
      <c r="A57" s="399" t="s">
        <v>185</v>
      </c>
      <c r="B57" s="399">
        <v>30.67</v>
      </c>
      <c r="C57" s="399">
        <v>0.41</v>
      </c>
      <c r="D57" s="399">
        <v>31.08</v>
      </c>
      <c r="E57" s="399" t="s">
        <v>166</v>
      </c>
      <c r="F57" s="400">
        <v>2.1525230268381841</v>
      </c>
      <c r="G57" s="399">
        <v>0.17</v>
      </c>
      <c r="H57" s="395">
        <f t="shared" si="40"/>
        <v>55876.061860574562</v>
      </c>
      <c r="I57" s="395">
        <f t="shared" si="41"/>
        <v>746.95746210745244</v>
      </c>
      <c r="J57" s="395">
        <f t="shared" si="42"/>
        <v>56623.019322682005</v>
      </c>
      <c r="K57" s="399"/>
      <c r="L57" s="401">
        <f t="shared" si="45"/>
        <v>56623.019322682012</v>
      </c>
      <c r="M57" s="399"/>
      <c r="N57" s="415">
        <f t="shared" ref="N57" si="46">H57/I57</f>
        <v>74.804878048780495</v>
      </c>
      <c r="O57" s="415">
        <f t="shared" ref="O57" si="47">J57/I57</f>
        <v>75.804878048780495</v>
      </c>
      <c r="P57" s="399"/>
    </row>
    <row r="58" spans="1:16" s="402" customFormat="1" x14ac:dyDescent="0.2">
      <c r="A58" s="399" t="s">
        <v>186</v>
      </c>
      <c r="B58" s="397">
        <v>43.03</v>
      </c>
      <c r="C58" s="397">
        <v>3.14</v>
      </c>
      <c r="D58" s="397">
        <v>46.17</v>
      </c>
      <c r="E58" s="399" t="s">
        <v>166</v>
      </c>
      <c r="F58" s="400">
        <v>1.0403634705097222</v>
      </c>
      <c r="G58" s="399">
        <v>0.17</v>
      </c>
      <c r="H58" s="395">
        <f t="shared" si="40"/>
        <v>162198.21516468629</v>
      </c>
      <c r="I58" s="395">
        <f t="shared" si="41"/>
        <v>11835.984095215315</v>
      </c>
      <c r="J58" s="395">
        <f t="shared" si="42"/>
        <v>174034.19925990159</v>
      </c>
      <c r="K58" s="399"/>
      <c r="L58" s="401">
        <f t="shared" si="45"/>
        <v>174034.19925990159</v>
      </c>
      <c r="M58" s="399"/>
      <c r="N58" s="415">
        <f>H58/I58</f>
        <v>13.703821656050954</v>
      </c>
      <c r="O58" s="415">
        <f>J58/I58</f>
        <v>14.703821656050952</v>
      </c>
      <c r="P58" s="399"/>
    </row>
    <row r="59" spans="1:16" x14ac:dyDescent="0.2">
      <c r="A59" s="211" t="s">
        <v>167</v>
      </c>
      <c r="B59" s="209">
        <v>0.87</v>
      </c>
      <c r="C59" s="209">
        <v>0</v>
      </c>
      <c r="D59" s="209">
        <v>0.87</v>
      </c>
      <c r="E59" s="212" t="s">
        <v>166</v>
      </c>
      <c r="M59" s="212" t="s">
        <v>168</v>
      </c>
      <c r="N59" s="210">
        <f>AVERAGE(N49:N58)</f>
        <v>29.077238929920981</v>
      </c>
      <c r="O59" s="210">
        <f>AVERAGE(O49:O58)</f>
        <v>30.077456321225334</v>
      </c>
    </row>
    <row r="60" spans="1:16" x14ac:dyDescent="0.2">
      <c r="A60" s="212" t="s">
        <v>169</v>
      </c>
      <c r="B60" s="210">
        <v>0.89</v>
      </c>
      <c r="C60" s="210">
        <v>0.01</v>
      </c>
      <c r="D60" s="210">
        <v>0.9</v>
      </c>
      <c r="E60" s="212" t="s">
        <v>166</v>
      </c>
      <c r="M60" s="212" t="s">
        <v>170</v>
      </c>
      <c r="N60" s="210">
        <f>AVERAGE(N50:N58)</f>
        <v>25.563362404403932</v>
      </c>
      <c r="O60" s="210">
        <f>AVERAGE(O50:O58)</f>
        <v>26.563603950297651</v>
      </c>
    </row>
    <row r="61" spans="1:16" x14ac:dyDescent="0.2">
      <c r="A61" s="212" t="s">
        <v>171</v>
      </c>
      <c r="B61" s="210">
        <v>0.91</v>
      </c>
      <c r="C61" s="210">
        <v>0</v>
      </c>
      <c r="D61" s="210">
        <v>0.91</v>
      </c>
      <c r="E61" s="212" t="s">
        <v>166</v>
      </c>
    </row>
    <row r="62" spans="1:16" x14ac:dyDescent="0.2">
      <c r="A62" s="212" t="s">
        <v>172</v>
      </c>
      <c r="B62" s="210">
        <v>0.88</v>
      </c>
      <c r="C62" s="210">
        <v>0</v>
      </c>
      <c r="D62" s="210">
        <v>0.88</v>
      </c>
      <c r="E62" s="212" t="s">
        <v>166</v>
      </c>
    </row>
    <row r="63" spans="1:16" x14ac:dyDescent="0.2">
      <c r="A63" s="212" t="s">
        <v>173</v>
      </c>
      <c r="B63" s="210">
        <v>0.93</v>
      </c>
      <c r="C63" s="210">
        <v>0.02</v>
      </c>
      <c r="D63" s="210">
        <v>0.95</v>
      </c>
      <c r="E63" s="212" t="s">
        <v>166</v>
      </c>
    </row>
    <row r="64" spans="1:16" x14ac:dyDescent="0.2">
      <c r="A64" s="211"/>
      <c r="B64" s="211"/>
      <c r="C64" s="211"/>
      <c r="D64" s="211"/>
      <c r="E64" s="211"/>
    </row>
    <row r="65" spans="1:5" x14ac:dyDescent="0.2">
      <c r="A65" s="212"/>
    </row>
    <row r="66" spans="1:5" x14ac:dyDescent="0.2">
      <c r="A66" s="212"/>
    </row>
    <row r="67" spans="1:5" x14ac:dyDescent="0.2">
      <c r="A67" s="212"/>
    </row>
    <row r="68" spans="1:5" x14ac:dyDescent="0.2">
      <c r="A68" s="212"/>
    </row>
    <row r="69" spans="1:5" x14ac:dyDescent="0.2">
      <c r="A69" s="212"/>
    </row>
    <row r="70" spans="1:5" x14ac:dyDescent="0.2">
      <c r="A70" s="212"/>
    </row>
    <row r="71" spans="1:5" x14ac:dyDescent="0.2">
      <c r="A71" s="212"/>
    </row>
    <row r="72" spans="1:5" x14ac:dyDescent="0.2">
      <c r="A72" s="212"/>
    </row>
    <row r="73" spans="1:5" x14ac:dyDescent="0.2">
      <c r="A73" s="212"/>
    </row>
    <row r="74" spans="1:5" x14ac:dyDescent="0.2">
      <c r="A74" s="212"/>
    </row>
    <row r="75" spans="1:5" x14ac:dyDescent="0.2">
      <c r="A75" s="212"/>
    </row>
    <row r="77" spans="1:5" x14ac:dyDescent="0.2">
      <c r="E77" s="212" t="s">
        <v>174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workbookViewId="0">
      <selection activeCell="K5" sqref="K5"/>
    </sheetView>
  </sheetViews>
  <sheetFormatPr defaultRowHeight="15" x14ac:dyDescent="0.25"/>
  <cols>
    <col min="1" max="1" width="11.42578125" customWidth="1"/>
    <col min="10" max="10" width="9.140625" style="162"/>
    <col min="11" max="11" width="12.5703125" customWidth="1"/>
    <col min="20" max="20" width="9.140625" style="162"/>
    <col min="21" max="21" width="12.85546875" customWidth="1"/>
    <col min="31" max="31" width="10.5703125" customWidth="1"/>
  </cols>
  <sheetData>
    <row r="1" spans="1:39" ht="15.75" thickBot="1" x14ac:dyDescent="0.3">
      <c r="A1" s="444" t="s">
        <v>575</v>
      </c>
    </row>
    <row r="2" spans="1:39" ht="15.75" thickBot="1" x14ac:dyDescent="0.3">
      <c r="A2" s="100" t="s">
        <v>130</v>
      </c>
      <c r="B2" s="425" t="s">
        <v>86</v>
      </c>
      <c r="C2" s="426"/>
      <c r="D2" s="426"/>
      <c r="E2" s="426"/>
      <c r="F2" s="426"/>
      <c r="G2" s="426"/>
      <c r="H2" s="426"/>
      <c r="I2" s="427"/>
      <c r="J2" s="163"/>
      <c r="K2" s="97" t="s">
        <v>131</v>
      </c>
      <c r="L2" s="425" t="s">
        <v>86</v>
      </c>
      <c r="M2" s="426"/>
      <c r="N2" s="426"/>
      <c r="O2" s="426"/>
      <c r="P2" s="426"/>
      <c r="Q2" s="426"/>
      <c r="R2" s="426"/>
      <c r="S2" s="427"/>
      <c r="T2" s="163"/>
      <c r="U2" s="97" t="s">
        <v>132</v>
      </c>
      <c r="V2" s="425" t="s">
        <v>86</v>
      </c>
      <c r="W2" s="426"/>
      <c r="X2" s="426"/>
      <c r="Y2" s="426"/>
      <c r="Z2" s="426"/>
      <c r="AA2" s="426"/>
      <c r="AB2" s="426"/>
      <c r="AC2" s="427"/>
      <c r="AE2" s="97" t="s">
        <v>133</v>
      </c>
      <c r="AF2" s="425" t="s">
        <v>86</v>
      </c>
      <c r="AG2" s="426"/>
      <c r="AH2" s="426"/>
      <c r="AI2" s="426"/>
      <c r="AJ2" s="426"/>
      <c r="AK2" s="426"/>
      <c r="AL2" s="426"/>
      <c r="AM2" s="427"/>
    </row>
    <row r="3" spans="1:39" x14ac:dyDescent="0.25">
      <c r="A3" s="137" t="s">
        <v>88</v>
      </c>
      <c r="B3" s="144">
        <v>35.72</v>
      </c>
      <c r="C3" s="145">
        <v>39.799999999999997</v>
      </c>
      <c r="D3" s="145">
        <v>23.36</v>
      </c>
      <c r="E3" s="145">
        <v>27.58</v>
      </c>
      <c r="F3" s="145">
        <v>28.95</v>
      </c>
      <c r="G3" s="145">
        <v>32.380000000000003</v>
      </c>
      <c r="H3" s="145">
        <v>22.36</v>
      </c>
      <c r="I3" s="146">
        <v>25.771000000000001</v>
      </c>
      <c r="J3" s="164"/>
      <c r="K3" s="93" t="s">
        <v>88</v>
      </c>
      <c r="L3" s="144">
        <v>104.14</v>
      </c>
      <c r="M3" s="145">
        <v>139.08000000000001</v>
      </c>
      <c r="N3" s="145">
        <v>95.21</v>
      </c>
      <c r="O3" s="145">
        <v>81.45</v>
      </c>
      <c r="P3" s="145">
        <v>65.63</v>
      </c>
      <c r="Q3" s="145">
        <v>82.51</v>
      </c>
      <c r="R3" s="145">
        <v>88.58</v>
      </c>
      <c r="S3" s="146">
        <v>65.058999999999997</v>
      </c>
      <c r="T3" s="164"/>
      <c r="U3" s="93" t="s">
        <v>88</v>
      </c>
      <c r="V3" s="167">
        <v>1.1719999999999999</v>
      </c>
      <c r="W3" s="168">
        <v>3.5819999999999999</v>
      </c>
      <c r="X3" s="168">
        <v>1.4790000000000001</v>
      </c>
      <c r="Y3" s="168">
        <v>0.74099999999999999</v>
      </c>
      <c r="Z3" s="168">
        <v>2.0539999999999998</v>
      </c>
      <c r="AA3" s="168">
        <v>2.5609999999999999</v>
      </c>
      <c r="AB3" s="168">
        <v>1.8009999999999999</v>
      </c>
      <c r="AC3" s="169">
        <v>2.2490000000000001</v>
      </c>
      <c r="AE3" s="93" t="s">
        <v>88</v>
      </c>
      <c r="AF3" s="167">
        <v>4.07</v>
      </c>
      <c r="AG3" s="168">
        <v>5.69</v>
      </c>
      <c r="AH3" s="168">
        <v>6.15</v>
      </c>
      <c r="AI3" s="168">
        <v>3.4</v>
      </c>
      <c r="AJ3" s="168">
        <v>3.85</v>
      </c>
      <c r="AK3" s="168">
        <v>3.99</v>
      </c>
      <c r="AL3" s="168">
        <v>4.07</v>
      </c>
      <c r="AM3" s="169">
        <v>3.879</v>
      </c>
    </row>
    <row r="4" spans="1:39" x14ac:dyDescent="0.25">
      <c r="A4" s="138" t="s">
        <v>89</v>
      </c>
      <c r="B4" s="147">
        <v>35.79</v>
      </c>
      <c r="C4" s="148">
        <v>28.72</v>
      </c>
      <c r="D4" s="148">
        <v>3.97</v>
      </c>
      <c r="E4" s="148">
        <v>0.75</v>
      </c>
      <c r="F4" s="148"/>
      <c r="G4" s="148"/>
      <c r="H4" s="148"/>
      <c r="I4" s="149"/>
      <c r="J4" s="164"/>
      <c r="K4" s="91" t="s">
        <v>89</v>
      </c>
      <c r="L4" s="147">
        <v>100.21</v>
      </c>
      <c r="M4" s="148">
        <v>100.33</v>
      </c>
      <c r="N4" s="148">
        <v>90.5</v>
      </c>
      <c r="O4" s="148">
        <v>73.790000000000006</v>
      </c>
      <c r="P4" s="148">
        <v>148.94999999999999</v>
      </c>
      <c r="Q4" s="148">
        <v>156.56</v>
      </c>
      <c r="R4" s="148">
        <v>60.31</v>
      </c>
      <c r="S4" s="149">
        <v>86.35</v>
      </c>
      <c r="T4" s="164"/>
      <c r="U4" s="91" t="s">
        <v>89</v>
      </c>
      <c r="V4" s="170">
        <v>1.1890000000000001</v>
      </c>
      <c r="W4" s="171">
        <v>0.69399999999999995</v>
      </c>
      <c r="X4" s="171">
        <v>3.782</v>
      </c>
      <c r="Y4" s="171">
        <v>2.0630000000000002</v>
      </c>
      <c r="Z4" s="171">
        <v>41.078000000000003</v>
      </c>
      <c r="AA4" s="171">
        <v>32.305999999999997</v>
      </c>
      <c r="AB4" s="171">
        <v>18.155999999999999</v>
      </c>
      <c r="AC4" s="172">
        <v>23.300999999999998</v>
      </c>
      <c r="AE4" s="91" t="s">
        <v>89</v>
      </c>
      <c r="AF4" s="170">
        <v>3.73</v>
      </c>
      <c r="AG4" s="171">
        <v>3.63</v>
      </c>
      <c r="AH4" s="171">
        <v>3.25</v>
      </c>
      <c r="AI4" s="171">
        <v>3.37</v>
      </c>
      <c r="AJ4" s="171">
        <v>3.19</v>
      </c>
      <c r="AK4" s="171">
        <v>3.51</v>
      </c>
      <c r="AL4" s="171">
        <v>3.64</v>
      </c>
      <c r="AM4" s="172">
        <v>3.74</v>
      </c>
    </row>
    <row r="5" spans="1:39" x14ac:dyDescent="0.25">
      <c r="A5" s="138" t="s">
        <v>90</v>
      </c>
      <c r="B5" s="147">
        <v>63.89</v>
      </c>
      <c r="C5" s="148">
        <v>60.34</v>
      </c>
      <c r="D5" s="148">
        <v>42.62</v>
      </c>
      <c r="E5" s="148">
        <v>35.630000000000003</v>
      </c>
      <c r="F5" s="148">
        <v>72.2</v>
      </c>
      <c r="G5" s="148">
        <v>47.44</v>
      </c>
      <c r="H5" s="148">
        <v>32.130000000000003</v>
      </c>
      <c r="I5" s="149">
        <v>53.11</v>
      </c>
      <c r="J5" s="164"/>
      <c r="K5" s="91" t="s">
        <v>90</v>
      </c>
      <c r="L5" s="147">
        <v>133.44999999999999</v>
      </c>
      <c r="M5" s="148">
        <v>452.4</v>
      </c>
      <c r="N5" s="148">
        <v>115.3</v>
      </c>
      <c r="O5" s="148">
        <v>85.73</v>
      </c>
      <c r="P5" s="148">
        <v>460.36</v>
      </c>
      <c r="Q5" s="148">
        <v>110.11</v>
      </c>
      <c r="R5" s="148">
        <v>102.02</v>
      </c>
      <c r="S5" s="149">
        <v>125.19</v>
      </c>
      <c r="T5" s="164"/>
      <c r="U5" s="91" t="s">
        <v>90</v>
      </c>
      <c r="V5" s="170">
        <v>2.86</v>
      </c>
      <c r="W5" s="171">
        <v>7.1</v>
      </c>
      <c r="X5" s="171">
        <v>1.57</v>
      </c>
      <c r="Y5" s="171">
        <v>1.26</v>
      </c>
      <c r="Z5" s="171">
        <v>7.23</v>
      </c>
      <c r="AA5" s="171">
        <v>1.8</v>
      </c>
      <c r="AB5" s="171">
        <v>1.2</v>
      </c>
      <c r="AC5" s="172">
        <v>2.38</v>
      </c>
      <c r="AE5" s="91" t="s">
        <v>90</v>
      </c>
      <c r="AF5" s="170">
        <v>3.29</v>
      </c>
      <c r="AG5" s="171">
        <v>3.57</v>
      </c>
      <c r="AH5" s="171">
        <v>3.8</v>
      </c>
      <c r="AI5" s="171">
        <v>4.01</v>
      </c>
      <c r="AJ5" s="171">
        <v>4.03</v>
      </c>
      <c r="AK5" s="171">
        <v>4.3899999999999997</v>
      </c>
      <c r="AL5" s="171">
        <v>5.26</v>
      </c>
      <c r="AM5" s="172">
        <v>5.84</v>
      </c>
    </row>
    <row r="6" spans="1:39" x14ac:dyDescent="0.25">
      <c r="A6" s="138" t="s">
        <v>91</v>
      </c>
      <c r="B6" s="147">
        <v>81.599999999999994</v>
      </c>
      <c r="C6" s="148">
        <v>68.64</v>
      </c>
      <c r="D6" s="148">
        <v>50.47</v>
      </c>
      <c r="E6" s="148">
        <v>46.76</v>
      </c>
      <c r="F6" s="148">
        <v>63.56</v>
      </c>
      <c r="G6" s="148">
        <v>36.29</v>
      </c>
      <c r="H6" s="148">
        <v>43.74</v>
      </c>
      <c r="I6" s="149">
        <v>47.16</v>
      </c>
      <c r="J6" s="164"/>
      <c r="K6" s="91" t="s">
        <v>91</v>
      </c>
      <c r="L6" s="147">
        <v>229.19</v>
      </c>
      <c r="M6" s="148">
        <v>174.48</v>
      </c>
      <c r="N6" s="148">
        <v>146.44</v>
      </c>
      <c r="O6" s="148">
        <v>134.25</v>
      </c>
      <c r="P6" s="148">
        <v>113.32</v>
      </c>
      <c r="Q6" s="148">
        <v>102.15</v>
      </c>
      <c r="R6" s="148">
        <v>112.93</v>
      </c>
      <c r="S6" s="149">
        <v>106.92</v>
      </c>
      <c r="T6" s="164"/>
      <c r="U6" s="91" t="s">
        <v>91</v>
      </c>
      <c r="V6" s="170">
        <v>6.45</v>
      </c>
      <c r="W6" s="171">
        <v>3.78</v>
      </c>
      <c r="X6" s="171">
        <v>2.44</v>
      </c>
      <c r="Y6" s="171">
        <v>3.28</v>
      </c>
      <c r="Z6" s="171">
        <v>1.39</v>
      </c>
      <c r="AA6" s="171">
        <v>2.73</v>
      </c>
      <c r="AB6" s="171">
        <v>1.73</v>
      </c>
      <c r="AC6" s="172">
        <v>1.23</v>
      </c>
      <c r="AE6" s="91" t="s">
        <v>91</v>
      </c>
      <c r="AF6" s="170">
        <v>3.32</v>
      </c>
      <c r="AG6" s="171">
        <v>3.35</v>
      </c>
      <c r="AH6" s="171">
        <v>3.58</v>
      </c>
      <c r="AI6" s="171">
        <v>3.67</v>
      </c>
      <c r="AJ6" s="171">
        <v>4.0199999999999996</v>
      </c>
      <c r="AK6" s="171">
        <v>3.44</v>
      </c>
      <c r="AL6" s="171">
        <v>4.12</v>
      </c>
      <c r="AM6" s="172">
        <v>4.38</v>
      </c>
    </row>
    <row r="7" spans="1:39" x14ac:dyDescent="0.25">
      <c r="A7" s="138" t="s">
        <v>92</v>
      </c>
      <c r="B7" s="147">
        <v>45.68</v>
      </c>
      <c r="C7" s="148">
        <v>67.19</v>
      </c>
      <c r="D7" s="148">
        <v>61.03</v>
      </c>
      <c r="E7" s="148">
        <v>53.89</v>
      </c>
      <c r="F7" s="148">
        <v>66.56</v>
      </c>
      <c r="G7" s="148">
        <v>49.26</v>
      </c>
      <c r="H7" s="148">
        <v>88.67</v>
      </c>
      <c r="I7" s="149">
        <v>72.81</v>
      </c>
      <c r="J7" s="164"/>
      <c r="K7" s="91" t="s">
        <v>92</v>
      </c>
      <c r="L7" s="147">
        <v>114.8</v>
      </c>
      <c r="M7" s="148">
        <v>133.65</v>
      </c>
      <c r="N7" s="148">
        <v>180.31</v>
      </c>
      <c r="O7" s="148">
        <v>163.28</v>
      </c>
      <c r="P7" s="148">
        <v>195.86</v>
      </c>
      <c r="Q7" s="148">
        <v>146.41</v>
      </c>
      <c r="R7" s="148">
        <v>262.87</v>
      </c>
      <c r="S7" s="149">
        <v>224.87</v>
      </c>
      <c r="T7" s="164"/>
      <c r="U7" s="91" t="s">
        <v>92</v>
      </c>
      <c r="V7" s="170">
        <v>1.74</v>
      </c>
      <c r="W7" s="171">
        <v>3.15</v>
      </c>
      <c r="X7" s="171">
        <v>4.7699999999999996</v>
      </c>
      <c r="Y7" s="171">
        <v>4.83</v>
      </c>
      <c r="Z7" s="171">
        <v>5.9</v>
      </c>
      <c r="AA7" s="171">
        <v>2.58</v>
      </c>
      <c r="AB7" s="171">
        <v>7.48</v>
      </c>
      <c r="AC7" s="172">
        <v>6.75</v>
      </c>
      <c r="AE7" s="91" t="s">
        <v>92</v>
      </c>
      <c r="AF7" s="170">
        <v>3.4</v>
      </c>
      <c r="AG7" s="171">
        <v>3.78</v>
      </c>
      <c r="AH7" s="171">
        <v>3.81</v>
      </c>
      <c r="AI7" s="171">
        <v>3.96</v>
      </c>
      <c r="AJ7" s="171">
        <v>4.1100000000000003</v>
      </c>
      <c r="AK7" s="171">
        <v>4.4800000000000004</v>
      </c>
      <c r="AL7" s="171">
        <v>5.44</v>
      </c>
      <c r="AM7" s="172">
        <v>3.12</v>
      </c>
    </row>
    <row r="8" spans="1:39" x14ac:dyDescent="0.25">
      <c r="A8" s="138" t="s">
        <v>93</v>
      </c>
      <c r="B8" s="147">
        <v>38.19</v>
      </c>
      <c r="C8" s="148">
        <v>38.5</v>
      </c>
      <c r="D8" s="148">
        <v>40.369999999999997</v>
      </c>
      <c r="E8" s="148">
        <v>26.87</v>
      </c>
      <c r="F8" s="148">
        <v>24.78</v>
      </c>
      <c r="G8" s="148">
        <v>42.16</v>
      </c>
      <c r="H8" s="148">
        <v>35.1</v>
      </c>
      <c r="I8" s="149">
        <v>22.6</v>
      </c>
      <c r="J8" s="164"/>
      <c r="K8" s="91" t="s">
        <v>93</v>
      </c>
      <c r="L8" s="147">
        <v>97.62</v>
      </c>
      <c r="M8" s="148">
        <v>160.04</v>
      </c>
      <c r="N8" s="148">
        <v>106.62</v>
      </c>
      <c r="O8" s="148">
        <v>75.069999999999993</v>
      </c>
      <c r="P8" s="148">
        <v>178.31</v>
      </c>
      <c r="Q8" s="148">
        <v>118.12</v>
      </c>
      <c r="R8" s="148">
        <v>101.28</v>
      </c>
      <c r="S8" s="149">
        <v>89.62</v>
      </c>
      <c r="T8" s="164"/>
      <c r="U8" s="91" t="s">
        <v>93</v>
      </c>
      <c r="V8" s="170">
        <v>0.68</v>
      </c>
      <c r="W8" s="171">
        <v>4.5</v>
      </c>
      <c r="X8" s="171">
        <v>1.18</v>
      </c>
      <c r="Y8" s="171">
        <v>0.97</v>
      </c>
      <c r="Z8" s="171">
        <v>4.8499999999999996</v>
      </c>
      <c r="AA8" s="171">
        <v>2.12</v>
      </c>
      <c r="AB8" s="171">
        <v>0.94</v>
      </c>
      <c r="AC8" s="172">
        <v>0.72</v>
      </c>
      <c r="AE8" s="91" t="s">
        <v>93</v>
      </c>
      <c r="AF8" s="170">
        <v>3.05</v>
      </c>
      <c r="AG8" s="171">
        <v>3.32</v>
      </c>
      <c r="AH8" s="171">
        <v>3.71</v>
      </c>
      <c r="AI8" s="171">
        <v>3.76</v>
      </c>
      <c r="AJ8" s="171">
        <v>3.99</v>
      </c>
      <c r="AK8" s="171">
        <v>4.3</v>
      </c>
      <c r="AL8" s="171">
        <v>4.34</v>
      </c>
      <c r="AM8" s="172">
        <v>5.24</v>
      </c>
    </row>
    <row r="9" spans="1:39" x14ac:dyDescent="0.25">
      <c r="A9" s="138" t="s">
        <v>94</v>
      </c>
      <c r="B9" s="147"/>
      <c r="C9" s="148">
        <v>40.755000000000003</v>
      </c>
      <c r="D9" s="148">
        <v>47.796999999999997</v>
      </c>
      <c r="E9" s="148">
        <v>50.994</v>
      </c>
      <c r="F9" s="148">
        <v>52.02</v>
      </c>
      <c r="G9" s="148">
        <v>12.754</v>
      </c>
      <c r="H9" s="148">
        <v>28.821000000000002</v>
      </c>
      <c r="I9" s="149">
        <v>33.933999999999997</v>
      </c>
      <c r="J9" s="164"/>
      <c r="K9" s="91" t="s">
        <v>94</v>
      </c>
      <c r="L9" s="147"/>
      <c r="M9" s="148">
        <v>6.5410000000000004</v>
      </c>
      <c r="N9" s="148">
        <v>19.114000000000001</v>
      </c>
      <c r="O9" s="148">
        <v>114.46899999999999</v>
      </c>
      <c r="P9" s="148">
        <v>246.023</v>
      </c>
      <c r="Q9" s="148">
        <v>19.218</v>
      </c>
      <c r="R9" s="148">
        <v>82.424000000000007</v>
      </c>
      <c r="S9" s="149">
        <v>83.572999999999993</v>
      </c>
      <c r="T9" s="164"/>
      <c r="U9" s="91" t="s">
        <v>94</v>
      </c>
      <c r="V9" s="170"/>
      <c r="W9" s="171">
        <v>2.8079999999999998</v>
      </c>
      <c r="X9" s="171">
        <v>1.57</v>
      </c>
      <c r="Y9" s="171">
        <v>2.81</v>
      </c>
      <c r="Z9" s="171">
        <v>1.9139999999999999</v>
      </c>
      <c r="AA9" s="171">
        <v>1.6659999999999999</v>
      </c>
      <c r="AB9" s="171">
        <v>1.7050000000000001</v>
      </c>
      <c r="AC9" s="172">
        <v>2.508</v>
      </c>
      <c r="AE9" s="91" t="s">
        <v>94</v>
      </c>
      <c r="AF9" s="170"/>
      <c r="AG9" s="171">
        <v>3.3490000000000002</v>
      </c>
      <c r="AH9" s="171">
        <v>3.5059999999999998</v>
      </c>
      <c r="AI9" s="171">
        <v>3.4929999999999999</v>
      </c>
      <c r="AJ9" s="171">
        <v>3.6</v>
      </c>
      <c r="AK9" s="171">
        <v>3.8170000000000002</v>
      </c>
      <c r="AL9" s="171">
        <v>4.0510000000000002</v>
      </c>
      <c r="AM9" s="172">
        <v>4.3710000000000004</v>
      </c>
    </row>
    <row r="10" spans="1:39" x14ac:dyDescent="0.25">
      <c r="A10" s="138" t="s">
        <v>95</v>
      </c>
      <c r="B10" s="147">
        <v>14.145</v>
      </c>
      <c r="C10" s="148">
        <v>4.9980000000000002</v>
      </c>
      <c r="D10" s="148">
        <v>14.878</v>
      </c>
      <c r="E10" s="148">
        <v>6.1790000000000003</v>
      </c>
      <c r="F10" s="148">
        <v>11.4</v>
      </c>
      <c r="G10" s="148">
        <v>19.367000000000001</v>
      </c>
      <c r="H10" s="148">
        <v>26.41</v>
      </c>
      <c r="I10" s="149">
        <v>16.545999999999999</v>
      </c>
      <c r="J10" s="164"/>
      <c r="K10" s="91" t="s">
        <v>95</v>
      </c>
      <c r="L10" s="147">
        <v>107.79300000000001</v>
      </c>
      <c r="M10" s="148">
        <v>83.167000000000002</v>
      </c>
      <c r="N10" s="148">
        <v>91.299000000000007</v>
      </c>
      <c r="O10" s="148">
        <v>127.69199999999999</v>
      </c>
      <c r="P10" s="148">
        <v>111.867</v>
      </c>
      <c r="Q10" s="148">
        <v>83.474999999999994</v>
      </c>
      <c r="R10" s="148">
        <v>107.85599999999999</v>
      </c>
      <c r="S10" s="149">
        <v>102.12</v>
      </c>
      <c r="T10" s="164"/>
      <c r="U10" s="91" t="s">
        <v>95</v>
      </c>
      <c r="V10" s="170">
        <v>3.8460000000000001</v>
      </c>
      <c r="W10" s="171">
        <v>2.44</v>
      </c>
      <c r="X10" s="171">
        <v>0.63500000000000001</v>
      </c>
      <c r="Y10" s="171">
        <v>3.633</v>
      </c>
      <c r="Z10" s="171">
        <v>4.8010000000000002</v>
      </c>
      <c r="AA10" s="171">
        <v>3.8039999999999998</v>
      </c>
      <c r="AB10" s="171">
        <v>3.6520000000000001</v>
      </c>
      <c r="AC10" s="172">
        <v>3.137</v>
      </c>
      <c r="AE10" s="91" t="s">
        <v>95</v>
      </c>
      <c r="AF10" s="170">
        <v>4.3959999999999999</v>
      </c>
      <c r="AG10" s="171">
        <v>4.5220000000000002</v>
      </c>
      <c r="AH10" s="171">
        <v>4.7370000000000001</v>
      </c>
      <c r="AI10" s="171">
        <v>5.1180000000000003</v>
      </c>
      <c r="AJ10" s="171">
        <v>3.0390000000000001</v>
      </c>
      <c r="AK10" s="171">
        <v>3.266</v>
      </c>
      <c r="AL10" s="171">
        <v>3.4929999999999999</v>
      </c>
      <c r="AM10" s="172">
        <v>3.5790000000000002</v>
      </c>
    </row>
    <row r="11" spans="1:39" x14ac:dyDescent="0.25">
      <c r="A11" s="138" t="s">
        <v>96</v>
      </c>
      <c r="B11" s="147">
        <v>6.5270000000000001</v>
      </c>
      <c r="C11" s="148">
        <v>24.655999999999999</v>
      </c>
      <c r="D11" s="148">
        <v>31.719000000000001</v>
      </c>
      <c r="E11" s="148">
        <v>40.006</v>
      </c>
      <c r="F11" s="148">
        <v>35.936999999999998</v>
      </c>
      <c r="G11" s="148">
        <v>27.254999999999999</v>
      </c>
      <c r="H11" s="148">
        <v>27.3</v>
      </c>
      <c r="I11" s="149">
        <v>19.599</v>
      </c>
      <c r="J11" s="164"/>
      <c r="K11" s="91" t="s">
        <v>96</v>
      </c>
      <c r="L11" s="147">
        <v>113.03700000000001</v>
      </c>
      <c r="M11" s="148">
        <v>112.44</v>
      </c>
      <c r="N11" s="148">
        <v>139.92599999999999</v>
      </c>
      <c r="O11" s="148">
        <v>81.930999999999997</v>
      </c>
      <c r="P11" s="148">
        <v>84.54</v>
      </c>
      <c r="Q11" s="148">
        <v>52.292000000000002</v>
      </c>
      <c r="R11" s="148">
        <v>80.878</v>
      </c>
      <c r="S11" s="149">
        <v>343.17599999999999</v>
      </c>
      <c r="T11" s="164"/>
      <c r="U11" s="91" t="s">
        <v>96</v>
      </c>
      <c r="V11" s="170">
        <v>5.05</v>
      </c>
      <c r="W11" s="171">
        <v>5.7050000000000001</v>
      </c>
      <c r="X11" s="171">
        <v>4.4710000000000001</v>
      </c>
      <c r="Y11" s="171">
        <v>2.8559999999999999</v>
      </c>
      <c r="Z11" s="171">
        <v>1.966</v>
      </c>
      <c r="AA11" s="171">
        <v>0.36799999999999999</v>
      </c>
      <c r="AB11" s="171">
        <v>2.3580000000000001</v>
      </c>
      <c r="AC11" s="172">
        <v>2.8660000000000001</v>
      </c>
      <c r="AE11" s="91" t="s">
        <v>96</v>
      </c>
      <c r="AF11" s="170">
        <v>3.2010000000000001</v>
      </c>
      <c r="AG11" s="171">
        <v>3.3010000000000002</v>
      </c>
      <c r="AH11" s="171">
        <v>3.56</v>
      </c>
      <c r="AI11" s="171">
        <v>3.62</v>
      </c>
      <c r="AJ11" s="171">
        <v>3.4140000000000001</v>
      </c>
      <c r="AK11" s="171">
        <v>3.5739999999999998</v>
      </c>
      <c r="AL11" s="171">
        <v>3.7290000000000001</v>
      </c>
      <c r="AM11" s="172">
        <v>3.867</v>
      </c>
    </row>
    <row r="12" spans="1:39" x14ac:dyDescent="0.25">
      <c r="A12" s="138" t="s">
        <v>97</v>
      </c>
      <c r="B12" s="147">
        <v>57.423000000000002</v>
      </c>
      <c r="C12" s="148">
        <v>30.789000000000001</v>
      </c>
      <c r="D12" s="148">
        <v>32.460999999999999</v>
      </c>
      <c r="E12" s="148">
        <v>54.106999999999999</v>
      </c>
      <c r="F12" s="148">
        <v>43.823</v>
      </c>
      <c r="G12" s="148">
        <v>50.872</v>
      </c>
      <c r="H12" s="148">
        <v>35.536000000000001</v>
      </c>
      <c r="I12" s="149">
        <v>59.012999999999998</v>
      </c>
      <c r="J12" s="164"/>
      <c r="K12" s="91" t="s">
        <v>97</v>
      </c>
      <c r="L12" s="147">
        <v>142.59700000000001</v>
      </c>
      <c r="M12" s="148">
        <v>108.006</v>
      </c>
      <c r="N12" s="148">
        <v>108.89700000000001</v>
      </c>
      <c r="O12" s="148">
        <v>122.886</v>
      </c>
      <c r="P12" s="148">
        <v>103.85</v>
      </c>
      <c r="Q12" s="148">
        <v>110.952</v>
      </c>
      <c r="R12" s="148">
        <v>83.278999999999996</v>
      </c>
      <c r="S12" s="149">
        <v>134.83199999999999</v>
      </c>
      <c r="T12" s="164"/>
      <c r="U12" s="91" t="s">
        <v>97</v>
      </c>
      <c r="V12" s="170">
        <v>4.0149999999999997</v>
      </c>
      <c r="W12" s="171">
        <v>2.1320000000000001</v>
      </c>
      <c r="X12" s="171">
        <v>2.41</v>
      </c>
      <c r="Y12" s="171">
        <v>3.238</v>
      </c>
      <c r="Z12" s="171">
        <v>2.2959999999999998</v>
      </c>
      <c r="AA12" s="171">
        <v>1.704</v>
      </c>
      <c r="AB12" s="171">
        <v>2.081</v>
      </c>
      <c r="AC12" s="172">
        <v>2.5550000000000002</v>
      </c>
      <c r="AE12" s="91" t="s">
        <v>97</v>
      </c>
      <c r="AF12" s="170">
        <v>3.9489999999999998</v>
      </c>
      <c r="AG12" s="171">
        <v>3.915</v>
      </c>
      <c r="AH12" s="171">
        <v>4.3010000000000002</v>
      </c>
      <c r="AI12" s="171">
        <v>4.5460000000000003</v>
      </c>
      <c r="AJ12" s="171">
        <v>4.2910000000000004</v>
      </c>
      <c r="AK12" s="171">
        <v>4.1669999999999998</v>
      </c>
      <c r="AL12" s="171">
        <v>2.6219999999999999</v>
      </c>
      <c r="AM12" s="172">
        <v>3.0619999999999998</v>
      </c>
    </row>
    <row r="13" spans="1:39" x14ac:dyDescent="0.25">
      <c r="A13" s="138" t="s">
        <v>98</v>
      </c>
      <c r="B13" s="147">
        <v>19.239999999999998</v>
      </c>
      <c r="C13" s="148">
        <v>41.36</v>
      </c>
      <c r="D13" s="148">
        <v>28.75</v>
      </c>
      <c r="E13" s="148">
        <v>14.78</v>
      </c>
      <c r="F13" s="148">
        <v>28.04</v>
      </c>
      <c r="G13" s="148">
        <v>28.76</v>
      </c>
      <c r="H13" s="148">
        <v>52.75</v>
      </c>
      <c r="I13" s="149">
        <v>34.970999999999997</v>
      </c>
      <c r="J13" s="164"/>
      <c r="K13" s="91" t="s">
        <v>98</v>
      </c>
      <c r="L13" s="147">
        <v>54.35</v>
      </c>
      <c r="M13" s="148">
        <v>112.99</v>
      </c>
      <c r="N13" s="148">
        <v>78.37</v>
      </c>
      <c r="O13" s="148">
        <v>66.790000000000006</v>
      </c>
      <c r="P13" s="148">
        <v>84.37</v>
      </c>
      <c r="Q13" s="148">
        <v>79.94</v>
      </c>
      <c r="R13" s="148">
        <v>224.78</v>
      </c>
      <c r="S13" s="149">
        <v>119.075</v>
      </c>
      <c r="T13" s="164"/>
      <c r="U13" s="91" t="s">
        <v>98</v>
      </c>
      <c r="V13" s="170">
        <v>2.35</v>
      </c>
      <c r="W13" s="171">
        <v>3.38</v>
      </c>
      <c r="X13" s="171">
        <v>2.06</v>
      </c>
      <c r="Y13" s="171">
        <v>2.5</v>
      </c>
      <c r="Z13" s="171">
        <v>2.19</v>
      </c>
      <c r="AA13" s="171">
        <v>2.96</v>
      </c>
      <c r="AB13" s="171">
        <v>8.67</v>
      </c>
      <c r="AC13" s="172">
        <v>4.1399999999999997</v>
      </c>
      <c r="AE13" s="91" t="s">
        <v>98</v>
      </c>
      <c r="AF13" s="170">
        <v>3.45</v>
      </c>
      <c r="AG13" s="171">
        <v>2.81</v>
      </c>
      <c r="AH13" s="171">
        <v>3.19</v>
      </c>
      <c r="AI13" s="171">
        <v>3.44</v>
      </c>
      <c r="AJ13" s="171">
        <v>3.72</v>
      </c>
      <c r="AK13" s="171">
        <v>3.65</v>
      </c>
      <c r="AL13" s="171">
        <v>2.77</v>
      </c>
      <c r="AM13" s="172">
        <v>3.8079999999999998</v>
      </c>
    </row>
    <row r="14" spans="1:39" ht="15.75" thickBot="1" x14ac:dyDescent="0.3">
      <c r="A14" s="139" t="s">
        <v>99</v>
      </c>
      <c r="B14" s="150">
        <v>28.26</v>
      </c>
      <c r="C14" s="151">
        <v>20.34</v>
      </c>
      <c r="D14" s="151">
        <v>21.9</v>
      </c>
      <c r="E14" s="151">
        <v>18.52</v>
      </c>
      <c r="F14" s="151">
        <v>29.75</v>
      </c>
      <c r="G14" s="151">
        <v>48.56</v>
      </c>
      <c r="H14" s="151">
        <v>28.13</v>
      </c>
      <c r="I14" s="152">
        <v>29.966000000000001</v>
      </c>
      <c r="J14" s="164"/>
      <c r="K14" s="92" t="s">
        <v>99</v>
      </c>
      <c r="L14" s="150">
        <v>86.37</v>
      </c>
      <c r="M14" s="151">
        <v>68.290000000000006</v>
      </c>
      <c r="N14" s="151">
        <v>81.819999999999993</v>
      </c>
      <c r="O14" s="151">
        <v>80.87</v>
      </c>
      <c r="P14" s="151">
        <v>107.64</v>
      </c>
      <c r="Q14" s="151">
        <v>130.49</v>
      </c>
      <c r="R14" s="151">
        <v>108.46</v>
      </c>
      <c r="S14" s="152">
        <v>78.088999999999999</v>
      </c>
      <c r="T14" s="164"/>
      <c r="U14" s="92" t="s">
        <v>99</v>
      </c>
      <c r="V14" s="179">
        <v>2.9</v>
      </c>
      <c r="W14" s="180">
        <v>2.7</v>
      </c>
      <c r="X14" s="180">
        <v>2.68</v>
      </c>
      <c r="Y14" s="180">
        <v>2.66</v>
      </c>
      <c r="Z14" s="180">
        <v>3.41</v>
      </c>
      <c r="AA14" s="180">
        <v>4.7</v>
      </c>
      <c r="AB14" s="180">
        <v>4.63</v>
      </c>
      <c r="AC14" s="152"/>
      <c r="AE14" s="92" t="s">
        <v>99</v>
      </c>
      <c r="AF14" s="179">
        <v>3</v>
      </c>
      <c r="AG14" s="180">
        <v>3.24</v>
      </c>
      <c r="AH14" s="180">
        <v>3.51</v>
      </c>
      <c r="AI14" s="180">
        <v>3.58</v>
      </c>
      <c r="AJ14" s="180">
        <v>3.84</v>
      </c>
      <c r="AK14" s="180">
        <v>4.03</v>
      </c>
      <c r="AL14" s="180">
        <v>4.33</v>
      </c>
      <c r="AM14" s="152">
        <v>4.9039999999999999</v>
      </c>
    </row>
    <row r="15" spans="1:39" ht="15.75" thickBot="1" x14ac:dyDescent="0.3">
      <c r="A15" s="440"/>
      <c r="B15" s="441"/>
      <c r="C15" s="441"/>
      <c r="D15" s="441"/>
      <c r="E15" s="441"/>
      <c r="F15" s="441"/>
      <c r="G15" s="441"/>
      <c r="H15" s="441"/>
      <c r="I15" s="442"/>
      <c r="J15" s="165"/>
      <c r="K15" s="77"/>
      <c r="L15" s="77"/>
      <c r="M15" s="77"/>
      <c r="N15" s="77"/>
      <c r="O15" s="77"/>
      <c r="P15" s="77"/>
      <c r="Q15" s="77"/>
      <c r="R15" s="77"/>
      <c r="S15" s="77"/>
      <c r="T15" s="122"/>
      <c r="U15" s="77"/>
      <c r="V15" s="77"/>
      <c r="W15" s="77"/>
      <c r="X15" s="77"/>
      <c r="Y15" s="77"/>
      <c r="Z15" s="77"/>
      <c r="AA15" s="77"/>
      <c r="AB15" s="77"/>
      <c r="AC15" s="77"/>
      <c r="AE15" s="77"/>
      <c r="AF15" s="77"/>
      <c r="AG15" s="77"/>
      <c r="AH15" s="77"/>
      <c r="AI15" s="77"/>
      <c r="AJ15" s="77"/>
      <c r="AK15" s="77"/>
      <c r="AL15" s="77"/>
      <c r="AM15" s="77"/>
    </row>
    <row r="16" spans="1:39" ht="15.75" thickBot="1" x14ac:dyDescent="0.3">
      <c r="A16" s="140" t="s">
        <v>130</v>
      </c>
      <c r="B16" s="437" t="s">
        <v>87</v>
      </c>
      <c r="C16" s="438"/>
      <c r="D16" s="438"/>
      <c r="E16" s="438"/>
      <c r="F16" s="438"/>
      <c r="G16" s="438"/>
      <c r="H16" s="438"/>
      <c r="I16" s="439"/>
      <c r="J16" s="166"/>
      <c r="K16" s="97" t="s">
        <v>131</v>
      </c>
      <c r="L16" s="428" t="s">
        <v>87</v>
      </c>
      <c r="M16" s="426"/>
      <c r="N16" s="426"/>
      <c r="O16" s="426"/>
      <c r="P16" s="426"/>
      <c r="Q16" s="426"/>
      <c r="R16" s="426"/>
      <c r="S16" s="427"/>
      <c r="T16" s="163"/>
      <c r="U16" s="97" t="s">
        <v>132</v>
      </c>
      <c r="V16" s="434" t="s">
        <v>87</v>
      </c>
      <c r="W16" s="435"/>
      <c r="X16" s="435"/>
      <c r="Y16" s="435"/>
      <c r="Z16" s="435"/>
      <c r="AA16" s="435"/>
      <c r="AB16" s="435"/>
      <c r="AC16" s="436"/>
      <c r="AE16" s="97" t="s">
        <v>133</v>
      </c>
      <c r="AF16" s="434" t="s">
        <v>87</v>
      </c>
      <c r="AG16" s="435"/>
      <c r="AH16" s="435"/>
      <c r="AI16" s="435"/>
      <c r="AJ16" s="435"/>
      <c r="AK16" s="435"/>
      <c r="AL16" s="435"/>
      <c r="AM16" s="436"/>
    </row>
    <row r="17" spans="1:39" x14ac:dyDescent="0.25">
      <c r="A17" s="141" t="s">
        <v>88</v>
      </c>
      <c r="B17" s="153">
        <v>32.57</v>
      </c>
      <c r="C17" s="154">
        <v>57.15</v>
      </c>
      <c r="D17" s="154">
        <v>42.67</v>
      </c>
      <c r="E17" s="154">
        <v>25.07</v>
      </c>
      <c r="F17" s="154">
        <v>31.39</v>
      </c>
      <c r="G17" s="154">
        <v>24.75</v>
      </c>
      <c r="H17" s="154">
        <v>22.06</v>
      </c>
      <c r="I17" s="155">
        <v>3.52</v>
      </c>
      <c r="J17" s="165"/>
      <c r="K17" s="93" t="s">
        <v>88</v>
      </c>
      <c r="L17" s="153">
        <v>131.28</v>
      </c>
      <c r="M17" s="154">
        <v>95.76</v>
      </c>
      <c r="N17" s="154">
        <v>120.84</v>
      </c>
      <c r="O17" s="154">
        <v>87.7</v>
      </c>
      <c r="P17" s="154">
        <v>80.150000000000006</v>
      </c>
      <c r="Q17" s="154">
        <v>103.54</v>
      </c>
      <c r="R17" s="154">
        <v>100.98</v>
      </c>
      <c r="S17" s="155">
        <v>78.930000000000007</v>
      </c>
      <c r="T17" s="165"/>
      <c r="U17" s="93" t="s">
        <v>88</v>
      </c>
      <c r="V17" s="173">
        <v>2.952</v>
      </c>
      <c r="W17" s="174">
        <v>0.60199999999999998</v>
      </c>
      <c r="X17" s="174">
        <v>1.1890000000000001</v>
      </c>
      <c r="Y17" s="174">
        <v>0.58199999999999996</v>
      </c>
      <c r="Z17" s="174">
        <v>2.4950000000000001</v>
      </c>
      <c r="AA17" s="174">
        <v>2.827</v>
      </c>
      <c r="AB17" s="174">
        <v>2.9940000000000002</v>
      </c>
      <c r="AC17" s="175">
        <v>2.63</v>
      </c>
      <c r="AE17" s="184" t="s">
        <v>88</v>
      </c>
      <c r="AF17" s="173">
        <v>3.21</v>
      </c>
      <c r="AG17" s="174">
        <v>4.82</v>
      </c>
      <c r="AH17" s="174">
        <v>3.51</v>
      </c>
      <c r="AI17" s="174">
        <v>3.61</v>
      </c>
      <c r="AJ17" s="174">
        <v>3.86</v>
      </c>
      <c r="AK17" s="174">
        <v>3.82</v>
      </c>
      <c r="AL17" s="174">
        <v>3.7</v>
      </c>
      <c r="AM17" s="175">
        <v>3.05</v>
      </c>
    </row>
    <row r="18" spans="1:39" x14ac:dyDescent="0.25">
      <c r="A18" s="142" t="s">
        <v>89</v>
      </c>
      <c r="B18" s="156">
        <v>59.63</v>
      </c>
      <c r="C18" s="157">
        <v>33.78</v>
      </c>
      <c r="D18" s="148">
        <v>1.63</v>
      </c>
      <c r="E18" s="157">
        <v>0.61</v>
      </c>
      <c r="F18" s="157">
        <v>19.66</v>
      </c>
      <c r="G18" s="157">
        <v>29.74</v>
      </c>
      <c r="H18" s="157">
        <v>40.99</v>
      </c>
      <c r="I18" s="149"/>
      <c r="J18" s="164"/>
      <c r="K18" s="91" t="s">
        <v>89</v>
      </c>
      <c r="L18" s="156">
        <v>134.01</v>
      </c>
      <c r="M18" s="157">
        <v>112.54</v>
      </c>
      <c r="N18" s="148">
        <v>41.86</v>
      </c>
      <c r="O18" s="157">
        <v>96.72</v>
      </c>
      <c r="P18" s="157">
        <v>90.55</v>
      </c>
      <c r="Q18" s="157">
        <v>89.58</v>
      </c>
      <c r="R18" s="157">
        <v>144.06</v>
      </c>
      <c r="S18" s="149"/>
      <c r="T18" s="164"/>
      <c r="U18" s="91" t="s">
        <v>89</v>
      </c>
      <c r="V18" s="176">
        <v>3.36</v>
      </c>
      <c r="W18" s="177">
        <v>2.2360000000000002</v>
      </c>
      <c r="X18" s="171">
        <v>1.5660000000000001</v>
      </c>
      <c r="Y18" s="177">
        <v>3.3119999999999998</v>
      </c>
      <c r="Z18" s="177"/>
      <c r="AA18" s="177"/>
      <c r="AB18" s="177"/>
      <c r="AC18" s="172"/>
      <c r="AE18" s="91" t="s">
        <v>89</v>
      </c>
      <c r="AF18" s="176">
        <v>3.04</v>
      </c>
      <c r="AG18" s="177">
        <v>2.86</v>
      </c>
      <c r="AH18" s="171">
        <v>3.47</v>
      </c>
      <c r="AI18" s="177">
        <v>3.97</v>
      </c>
      <c r="AJ18" s="177">
        <v>3.85</v>
      </c>
      <c r="AK18" s="177">
        <v>4.22</v>
      </c>
      <c r="AL18" s="177">
        <v>4.17</v>
      </c>
      <c r="AM18" s="172"/>
    </row>
    <row r="19" spans="1:39" x14ac:dyDescent="0.25">
      <c r="A19" s="142" t="s">
        <v>90</v>
      </c>
      <c r="B19" s="156">
        <v>0.41</v>
      </c>
      <c r="C19" s="157">
        <v>64.42</v>
      </c>
      <c r="D19" s="157">
        <v>45.07</v>
      </c>
      <c r="E19" s="157">
        <v>53.7</v>
      </c>
      <c r="F19" s="157">
        <v>31.1</v>
      </c>
      <c r="G19" s="157">
        <v>72</v>
      </c>
      <c r="H19" s="157">
        <v>75.28</v>
      </c>
      <c r="I19" s="158">
        <v>72.08</v>
      </c>
      <c r="J19" s="165"/>
      <c r="K19" s="91" t="s">
        <v>90</v>
      </c>
      <c r="L19" s="156">
        <v>97.03</v>
      </c>
      <c r="M19" s="157">
        <v>193.19</v>
      </c>
      <c r="N19" s="157">
        <v>154.01</v>
      </c>
      <c r="O19" s="157">
        <v>106.43</v>
      </c>
      <c r="P19" s="157">
        <v>102.55</v>
      </c>
      <c r="Q19" s="157">
        <v>218.5</v>
      </c>
      <c r="R19" s="157">
        <v>239.42</v>
      </c>
      <c r="S19" s="158">
        <v>213.27</v>
      </c>
      <c r="T19" s="165"/>
      <c r="U19" s="91" t="s">
        <v>90</v>
      </c>
      <c r="V19" s="176">
        <v>0.66</v>
      </c>
      <c r="W19" s="177">
        <v>4.18</v>
      </c>
      <c r="X19" s="177">
        <v>4.4800000000000004</v>
      </c>
      <c r="Y19" s="177">
        <v>1.87</v>
      </c>
      <c r="Z19" s="177">
        <v>1.78</v>
      </c>
      <c r="AA19" s="177">
        <v>6.17</v>
      </c>
      <c r="AB19" s="177">
        <v>6</v>
      </c>
      <c r="AC19" s="178">
        <v>5.68</v>
      </c>
      <c r="AE19" s="91" t="s">
        <v>90</v>
      </c>
      <c r="AF19" s="176">
        <v>6.2</v>
      </c>
      <c r="AG19" s="177">
        <v>4.62</v>
      </c>
      <c r="AH19" s="177">
        <v>4.76</v>
      </c>
      <c r="AI19" s="177">
        <v>5.0999999999999996</v>
      </c>
      <c r="AJ19" s="177">
        <v>5.0199999999999996</v>
      </c>
      <c r="AK19" s="177">
        <v>4.9000000000000004</v>
      </c>
      <c r="AL19" s="177">
        <v>3.36</v>
      </c>
      <c r="AM19" s="178">
        <v>3.1</v>
      </c>
    </row>
    <row r="20" spans="1:39" x14ac:dyDescent="0.25">
      <c r="A20" s="142" t="s">
        <v>91</v>
      </c>
      <c r="B20" s="156">
        <v>30.07</v>
      </c>
      <c r="C20" s="157">
        <v>30.1</v>
      </c>
      <c r="D20" s="157">
        <v>57.9</v>
      </c>
      <c r="E20" s="157">
        <v>41.19</v>
      </c>
      <c r="F20" s="157">
        <v>55.8</v>
      </c>
      <c r="G20" s="157">
        <v>58.78</v>
      </c>
      <c r="H20" s="157">
        <v>59.17</v>
      </c>
      <c r="I20" s="158">
        <v>66.02</v>
      </c>
      <c r="J20" s="165"/>
      <c r="K20" s="91" t="s">
        <v>91</v>
      </c>
      <c r="L20" s="156">
        <v>98.62</v>
      </c>
      <c r="M20" s="157">
        <v>90.3</v>
      </c>
      <c r="N20" s="157">
        <v>231.19</v>
      </c>
      <c r="O20" s="157">
        <v>133.04</v>
      </c>
      <c r="P20" s="157">
        <v>107.36</v>
      </c>
      <c r="Q20" s="157">
        <v>108.22</v>
      </c>
      <c r="R20" s="157">
        <v>137.69999999999999</v>
      </c>
      <c r="S20" s="158">
        <v>151.58000000000001</v>
      </c>
      <c r="T20" s="165"/>
      <c r="U20" s="91" t="s">
        <v>91</v>
      </c>
      <c r="V20" s="176">
        <v>1.69</v>
      </c>
      <c r="W20" s="177">
        <v>0.97</v>
      </c>
      <c r="X20" s="177">
        <v>5.86</v>
      </c>
      <c r="Y20" s="177">
        <v>2.19</v>
      </c>
      <c r="Z20" s="177">
        <v>2.59</v>
      </c>
      <c r="AA20" s="177">
        <v>1.1499999999999999</v>
      </c>
      <c r="AB20" s="177">
        <v>3.5</v>
      </c>
      <c r="AC20" s="178">
        <v>3.58</v>
      </c>
      <c r="AE20" s="91" t="s">
        <v>91</v>
      </c>
      <c r="AF20" s="176">
        <v>4.9400000000000004</v>
      </c>
      <c r="AG20" s="177">
        <v>4.91</v>
      </c>
      <c r="AH20" s="177">
        <v>2.58</v>
      </c>
      <c r="AI20" s="177">
        <v>2.65</v>
      </c>
      <c r="AJ20" s="177">
        <v>3.64</v>
      </c>
      <c r="AK20" s="177">
        <v>3.93</v>
      </c>
      <c r="AL20" s="177">
        <v>3.73</v>
      </c>
      <c r="AM20" s="178">
        <v>3.04</v>
      </c>
    </row>
    <row r="21" spans="1:39" x14ac:dyDescent="0.25">
      <c r="A21" s="142" t="s">
        <v>92</v>
      </c>
      <c r="B21" s="156">
        <v>82.02</v>
      </c>
      <c r="C21" s="157">
        <v>55.8</v>
      </c>
      <c r="D21" s="157">
        <v>37.68</v>
      </c>
      <c r="E21" s="157">
        <v>31.41</v>
      </c>
      <c r="F21" s="157">
        <v>41.62</v>
      </c>
      <c r="G21" s="157">
        <v>39.409999999999997</v>
      </c>
      <c r="H21" s="157">
        <v>21.33</v>
      </c>
      <c r="I21" s="158">
        <v>47.65</v>
      </c>
      <c r="J21" s="165"/>
      <c r="K21" s="91" t="s">
        <v>92</v>
      </c>
      <c r="L21" s="156">
        <v>184.33</v>
      </c>
      <c r="M21" s="157">
        <v>108.53</v>
      </c>
      <c r="N21" s="157">
        <v>108.92</v>
      </c>
      <c r="O21" s="157">
        <v>91.99</v>
      </c>
      <c r="P21" s="157">
        <v>121.48</v>
      </c>
      <c r="Q21" s="157">
        <v>119.16</v>
      </c>
      <c r="R21" s="157">
        <v>88</v>
      </c>
      <c r="S21" s="158">
        <v>109.95</v>
      </c>
      <c r="T21" s="165"/>
      <c r="U21" s="91" t="s">
        <v>92</v>
      </c>
      <c r="V21" s="176">
        <v>3.84</v>
      </c>
      <c r="W21" s="177">
        <v>2.64</v>
      </c>
      <c r="X21" s="177">
        <v>1.5</v>
      </c>
      <c r="Y21" s="177">
        <v>0.88</v>
      </c>
      <c r="Z21" s="177">
        <v>1.86</v>
      </c>
      <c r="AA21" s="177">
        <v>1.74</v>
      </c>
      <c r="AB21" s="177">
        <v>1.1200000000000001</v>
      </c>
      <c r="AC21" s="178">
        <v>1.01</v>
      </c>
      <c r="AE21" s="91" t="s">
        <v>92</v>
      </c>
      <c r="AF21" s="176">
        <v>3.54</v>
      </c>
      <c r="AG21" s="177">
        <v>3.52</v>
      </c>
      <c r="AH21" s="177">
        <v>3.21</v>
      </c>
      <c r="AI21" s="177">
        <v>3.53</v>
      </c>
      <c r="AJ21" s="177">
        <v>3.87</v>
      </c>
      <c r="AK21" s="177">
        <v>3.92</v>
      </c>
      <c r="AL21" s="177">
        <v>5.59</v>
      </c>
      <c r="AM21" s="178">
        <v>5.95</v>
      </c>
    </row>
    <row r="22" spans="1:39" x14ac:dyDescent="0.25">
      <c r="A22" s="142" t="s">
        <v>93</v>
      </c>
      <c r="B22" s="156">
        <v>47.55</v>
      </c>
      <c r="C22" s="157">
        <v>61.48</v>
      </c>
      <c r="D22" s="157">
        <v>43.3</v>
      </c>
      <c r="E22" s="157">
        <v>29.86</v>
      </c>
      <c r="F22" s="157">
        <v>44.2</v>
      </c>
      <c r="G22" s="157">
        <v>47.62</v>
      </c>
      <c r="H22" s="157">
        <v>39.24</v>
      </c>
      <c r="I22" s="158">
        <v>57.03</v>
      </c>
      <c r="J22" s="165"/>
      <c r="K22" s="91" t="s">
        <v>93</v>
      </c>
      <c r="L22" s="156">
        <v>122.96</v>
      </c>
      <c r="M22" s="157">
        <v>149.32</v>
      </c>
      <c r="N22" s="157">
        <v>142.72999999999999</v>
      </c>
      <c r="O22" s="157">
        <v>126.57</v>
      </c>
      <c r="P22" s="157">
        <v>109.9</v>
      </c>
      <c r="Q22" s="157">
        <v>100.61</v>
      </c>
      <c r="R22" s="157">
        <v>145.56</v>
      </c>
      <c r="S22" s="158">
        <v>141.61000000000001</v>
      </c>
      <c r="T22" s="165"/>
      <c r="U22" s="91" t="s">
        <v>93</v>
      </c>
      <c r="V22" s="176">
        <v>2.76</v>
      </c>
      <c r="W22" s="177">
        <v>4.43</v>
      </c>
      <c r="X22" s="177">
        <v>0.98</v>
      </c>
      <c r="Y22" s="177">
        <v>1.97</v>
      </c>
      <c r="Z22" s="177">
        <v>0.63</v>
      </c>
      <c r="AA22" s="177">
        <v>1.1599999999999999</v>
      </c>
      <c r="AB22" s="177">
        <v>2.62</v>
      </c>
      <c r="AC22" s="178">
        <v>2.83</v>
      </c>
      <c r="AE22" s="91" t="s">
        <v>93</v>
      </c>
      <c r="AF22" s="176">
        <v>4.79</v>
      </c>
      <c r="AG22" s="177">
        <v>5.38</v>
      </c>
      <c r="AH22" s="177">
        <v>5.65</v>
      </c>
      <c r="AI22" s="177">
        <v>3.27</v>
      </c>
      <c r="AJ22" s="177">
        <v>3.43</v>
      </c>
      <c r="AK22" s="177">
        <v>3.63</v>
      </c>
      <c r="AL22" s="177">
        <v>3.74</v>
      </c>
      <c r="AM22" s="178">
        <v>3.98</v>
      </c>
    </row>
    <row r="23" spans="1:39" x14ac:dyDescent="0.25">
      <c r="A23" s="142" t="s">
        <v>94</v>
      </c>
      <c r="B23" s="156">
        <v>72.305999999999997</v>
      </c>
      <c r="C23" s="157">
        <v>52.554000000000002</v>
      </c>
      <c r="D23" s="157">
        <v>14.196999999999999</v>
      </c>
      <c r="E23" s="157">
        <v>9.4529999999999994</v>
      </c>
      <c r="F23" s="157">
        <v>27.247</v>
      </c>
      <c r="G23" s="157">
        <v>22.234000000000002</v>
      </c>
      <c r="H23" s="157">
        <v>15.327999999999999</v>
      </c>
      <c r="I23" s="158">
        <v>6.5979999999999999</v>
      </c>
      <c r="J23" s="165"/>
      <c r="K23" s="91" t="s">
        <v>94</v>
      </c>
      <c r="L23" s="156">
        <v>142.75700000000001</v>
      </c>
      <c r="M23" s="157">
        <v>113.998</v>
      </c>
      <c r="N23" s="157">
        <v>124.55200000000001</v>
      </c>
      <c r="O23" s="157">
        <v>107.789</v>
      </c>
      <c r="P23" s="157">
        <v>123.586</v>
      </c>
      <c r="Q23" s="157">
        <v>46.177999999999997</v>
      </c>
      <c r="R23" s="157">
        <v>94.334999999999994</v>
      </c>
      <c r="S23" s="158">
        <v>88.734999999999999</v>
      </c>
      <c r="T23" s="165"/>
      <c r="U23" s="91" t="s">
        <v>94</v>
      </c>
      <c r="V23" s="176">
        <v>3.4449999999999998</v>
      </c>
      <c r="W23" s="177">
        <v>2.895</v>
      </c>
      <c r="X23" s="177">
        <v>2.15</v>
      </c>
      <c r="Y23" s="177">
        <v>2.2549999999999999</v>
      </c>
      <c r="Z23" s="177">
        <v>1.8839999999999999</v>
      </c>
      <c r="AA23" s="177">
        <v>1.3660000000000001</v>
      </c>
      <c r="AB23" s="177">
        <v>1.107</v>
      </c>
      <c r="AC23" s="178">
        <v>2.5950000000000002</v>
      </c>
      <c r="AE23" s="91" t="s">
        <v>94</v>
      </c>
      <c r="AF23" s="176">
        <v>4.6639999999999997</v>
      </c>
      <c r="AG23" s="177">
        <v>5.2549999999999999</v>
      </c>
      <c r="AH23" s="177">
        <v>2.9449999999999998</v>
      </c>
      <c r="AI23" s="177">
        <v>3.3</v>
      </c>
      <c r="AJ23" s="177">
        <v>3.7450000000000001</v>
      </c>
      <c r="AK23" s="177">
        <v>3.9319999999999999</v>
      </c>
      <c r="AL23" s="177">
        <v>4.0720000000000001</v>
      </c>
      <c r="AM23" s="178">
        <v>4.3440000000000003</v>
      </c>
    </row>
    <row r="24" spans="1:39" x14ac:dyDescent="0.25">
      <c r="A24" s="142" t="s">
        <v>95</v>
      </c>
      <c r="B24" s="156">
        <v>18.305</v>
      </c>
      <c r="C24" s="157">
        <v>15.414</v>
      </c>
      <c r="D24" s="157">
        <v>45.155999999999999</v>
      </c>
      <c r="E24" s="157">
        <v>62.691000000000003</v>
      </c>
      <c r="F24" s="157">
        <v>60.417999999999999</v>
      </c>
      <c r="G24" s="157">
        <v>53.377000000000002</v>
      </c>
      <c r="H24" s="157">
        <v>46.988</v>
      </c>
      <c r="I24" s="158">
        <v>7.0069999999999997</v>
      </c>
      <c r="J24" s="165"/>
      <c r="K24" s="91" t="s">
        <v>95</v>
      </c>
      <c r="L24" s="156">
        <v>128.654</v>
      </c>
      <c r="M24" s="157">
        <v>88.515000000000001</v>
      </c>
      <c r="N24" s="157">
        <v>90.135000000000005</v>
      </c>
      <c r="O24" s="157">
        <v>120.161</v>
      </c>
      <c r="P24" s="157">
        <v>118.90900000000001</v>
      </c>
      <c r="Q24" s="157">
        <v>104</v>
      </c>
      <c r="R24" s="157">
        <v>125.084</v>
      </c>
      <c r="S24" s="158"/>
      <c r="T24" s="165"/>
      <c r="U24" s="91" t="s">
        <v>95</v>
      </c>
      <c r="V24" s="176">
        <v>4.2910000000000004</v>
      </c>
      <c r="W24" s="177">
        <v>2.2200000000000002</v>
      </c>
      <c r="X24" s="177">
        <v>2.7410000000000001</v>
      </c>
      <c r="Y24" s="177">
        <v>3.5659999999999998</v>
      </c>
      <c r="Z24" s="177">
        <v>3.278</v>
      </c>
      <c r="AA24" s="177">
        <v>3.0910000000000002</v>
      </c>
      <c r="AB24" s="177">
        <v>3.3849999999999998</v>
      </c>
      <c r="AC24" s="178">
        <v>1.1779999999999999</v>
      </c>
      <c r="AE24" s="91" t="s">
        <v>95</v>
      </c>
      <c r="AF24" s="176">
        <v>3.9220000000000002</v>
      </c>
      <c r="AG24" s="177">
        <v>4.0060000000000002</v>
      </c>
      <c r="AH24" s="177">
        <v>4.1760000000000002</v>
      </c>
      <c r="AI24" s="177">
        <v>4.3849999999999998</v>
      </c>
      <c r="AJ24" s="177">
        <v>5.0720000000000001</v>
      </c>
      <c r="AK24" s="177">
        <v>5.4020000000000001</v>
      </c>
      <c r="AL24" s="177">
        <v>2.714</v>
      </c>
      <c r="AM24" s="178">
        <v>3.089</v>
      </c>
    </row>
    <row r="25" spans="1:39" x14ac:dyDescent="0.25">
      <c r="A25" s="142" t="s">
        <v>96</v>
      </c>
      <c r="B25" s="156">
        <v>31.029</v>
      </c>
      <c r="C25" s="157">
        <v>35.463999999999999</v>
      </c>
      <c r="D25" s="157">
        <v>34.654000000000003</v>
      </c>
      <c r="E25" s="157">
        <v>39.933</v>
      </c>
      <c r="F25" s="157">
        <v>60.44</v>
      </c>
      <c r="G25" s="157">
        <v>80.427000000000007</v>
      </c>
      <c r="H25" s="157">
        <v>35.609000000000002</v>
      </c>
      <c r="I25" s="158">
        <v>41.835000000000001</v>
      </c>
      <c r="J25" s="165"/>
      <c r="K25" s="91" t="s">
        <v>96</v>
      </c>
      <c r="L25" s="156">
        <v>101.193</v>
      </c>
      <c r="M25" s="157">
        <v>370.226</v>
      </c>
      <c r="N25" s="157">
        <v>73.180000000000007</v>
      </c>
      <c r="O25" s="157">
        <v>141.62200000000001</v>
      </c>
      <c r="P25" s="157">
        <v>149.25700000000001</v>
      </c>
      <c r="Q25" s="157">
        <v>179.12700000000001</v>
      </c>
      <c r="R25" s="157">
        <v>127.32</v>
      </c>
      <c r="S25" s="158">
        <v>148.60499999999999</v>
      </c>
      <c r="T25" s="165"/>
      <c r="U25" s="91" t="s">
        <v>96</v>
      </c>
      <c r="V25" s="176">
        <v>2.4260000000000002</v>
      </c>
      <c r="W25" s="177">
        <v>2.7440000000000002</v>
      </c>
      <c r="X25" s="177">
        <v>1.105</v>
      </c>
      <c r="Y25" s="177">
        <v>2.371</v>
      </c>
      <c r="Z25" s="177">
        <v>2.5470000000000002</v>
      </c>
      <c r="AA25" s="177">
        <v>3.9060000000000001</v>
      </c>
      <c r="AB25" s="177">
        <v>2.3530000000000002</v>
      </c>
      <c r="AC25" s="178">
        <v>3.419</v>
      </c>
      <c r="AE25" s="91" t="s">
        <v>96</v>
      </c>
      <c r="AF25" s="176">
        <v>4.1029999999999998</v>
      </c>
      <c r="AG25" s="177">
        <v>5.1260000000000003</v>
      </c>
      <c r="AH25" s="177">
        <v>4.1050000000000004</v>
      </c>
      <c r="AI25" s="177">
        <v>2.7189999999999999</v>
      </c>
      <c r="AJ25" s="177">
        <v>3.1259999999999999</v>
      </c>
      <c r="AK25" s="177">
        <v>3.3690000000000002</v>
      </c>
      <c r="AL25" s="177">
        <v>3.4039999999999999</v>
      </c>
      <c r="AM25" s="178">
        <v>3.69</v>
      </c>
    </row>
    <row r="26" spans="1:39" x14ac:dyDescent="0.25">
      <c r="A26" s="142" t="s">
        <v>97</v>
      </c>
      <c r="B26" s="156">
        <v>45.304000000000002</v>
      </c>
      <c r="C26" s="157">
        <v>53.161999999999999</v>
      </c>
      <c r="D26" s="157">
        <v>31.733000000000001</v>
      </c>
      <c r="E26" s="157">
        <v>16.513000000000002</v>
      </c>
      <c r="F26" s="157">
        <v>13.555</v>
      </c>
      <c r="G26" s="157">
        <v>16.805</v>
      </c>
      <c r="H26" s="157">
        <v>63.371000000000002</v>
      </c>
      <c r="I26" s="158">
        <v>10.605</v>
      </c>
      <c r="J26" s="165"/>
      <c r="K26" s="91" t="s">
        <v>97</v>
      </c>
      <c r="L26" s="156">
        <v>111.929</v>
      </c>
      <c r="M26" s="157">
        <v>137.04599999999999</v>
      </c>
      <c r="N26" s="157">
        <v>144.32599999999999</v>
      </c>
      <c r="O26" s="157">
        <v>153.91900000000001</v>
      </c>
      <c r="P26" s="157">
        <v>100.218</v>
      </c>
      <c r="Q26" s="157">
        <v>107.343</v>
      </c>
      <c r="R26" s="157">
        <v>177.48</v>
      </c>
      <c r="S26" s="158">
        <v>109.078</v>
      </c>
      <c r="T26" s="165"/>
      <c r="U26" s="91" t="s">
        <v>97</v>
      </c>
      <c r="V26" s="176">
        <v>2.7509999999999999</v>
      </c>
      <c r="W26" s="177">
        <v>3.96</v>
      </c>
      <c r="X26" s="177">
        <v>2.72</v>
      </c>
      <c r="Y26" s="177">
        <v>2.4750000000000001</v>
      </c>
      <c r="Z26" s="177">
        <v>2.5649999999999999</v>
      </c>
      <c r="AA26" s="177">
        <v>2.4449999999999998</v>
      </c>
      <c r="AB26" s="177">
        <v>4.9370000000000003</v>
      </c>
      <c r="AC26" s="178">
        <v>2.0990000000000002</v>
      </c>
      <c r="AE26" s="91" t="s">
        <v>97</v>
      </c>
      <c r="AF26" s="176">
        <v>3.206</v>
      </c>
      <c r="AG26" s="177">
        <v>3.4220000000000002</v>
      </c>
      <c r="AH26" s="177">
        <v>3.5470000000000002</v>
      </c>
      <c r="AI26" s="177">
        <v>3.621</v>
      </c>
      <c r="AJ26" s="177">
        <v>3.8780000000000001</v>
      </c>
      <c r="AK26" s="177">
        <v>4.1100000000000003</v>
      </c>
      <c r="AL26" s="177">
        <v>4.367</v>
      </c>
      <c r="AM26" s="178">
        <v>4.1369999999999996</v>
      </c>
    </row>
    <row r="27" spans="1:39" x14ac:dyDescent="0.25">
      <c r="A27" s="142" t="s">
        <v>98</v>
      </c>
      <c r="B27" s="156">
        <v>14.98</v>
      </c>
      <c r="C27" s="157">
        <v>31.37</v>
      </c>
      <c r="D27" s="157">
        <v>20.93</v>
      </c>
      <c r="E27" s="157">
        <v>45.02</v>
      </c>
      <c r="F27" s="157">
        <v>36.81</v>
      </c>
      <c r="G27" s="157">
        <v>33.26</v>
      </c>
      <c r="H27" s="157">
        <v>34.24</v>
      </c>
      <c r="I27" s="158">
        <v>36.93</v>
      </c>
      <c r="J27" s="165"/>
      <c r="K27" s="91" t="s">
        <v>98</v>
      </c>
      <c r="L27" s="156">
        <v>76.930000000000007</v>
      </c>
      <c r="M27" s="157">
        <v>110.56</v>
      </c>
      <c r="N27" s="157">
        <v>91.85</v>
      </c>
      <c r="O27" s="157">
        <v>254.71</v>
      </c>
      <c r="P27" s="157">
        <v>115.56</v>
      </c>
      <c r="Q27" s="157">
        <v>105.75</v>
      </c>
      <c r="R27" s="157">
        <v>119.08</v>
      </c>
      <c r="S27" s="158">
        <v>122.9</v>
      </c>
      <c r="T27" s="165"/>
      <c r="U27" s="91" t="s">
        <v>98</v>
      </c>
      <c r="V27" s="176">
        <v>2.04</v>
      </c>
      <c r="W27" s="177">
        <v>3.49</v>
      </c>
      <c r="X27" s="177">
        <v>2.75</v>
      </c>
      <c r="Y27" s="177">
        <v>9.5</v>
      </c>
      <c r="Z27" s="177">
        <v>4.43</v>
      </c>
      <c r="AA27" s="177">
        <v>2.4500000000000002</v>
      </c>
      <c r="AB27" s="177">
        <v>4.3099999999999996</v>
      </c>
      <c r="AC27" s="178">
        <v>4.09</v>
      </c>
      <c r="AE27" s="91" t="s">
        <v>98</v>
      </c>
      <c r="AF27" s="176">
        <v>5.08</v>
      </c>
      <c r="AG27" s="177">
        <v>3.12</v>
      </c>
      <c r="AH27" s="177">
        <v>3.41</v>
      </c>
      <c r="AI27" s="177">
        <v>3.53</v>
      </c>
      <c r="AJ27" s="177">
        <v>3.74</v>
      </c>
      <c r="AK27" s="177">
        <v>3.96</v>
      </c>
      <c r="AL27" s="177">
        <v>3.83</v>
      </c>
      <c r="AM27" s="178">
        <v>2.69</v>
      </c>
    </row>
    <row r="28" spans="1:39" ht="15.75" thickBot="1" x14ac:dyDescent="0.3">
      <c r="A28" s="143" t="s">
        <v>99</v>
      </c>
      <c r="B28" s="159">
        <v>35.119999999999997</v>
      </c>
      <c r="C28" s="160">
        <v>56.8</v>
      </c>
      <c r="D28" s="160">
        <v>41.62</v>
      </c>
      <c r="E28" s="160">
        <v>24.79</v>
      </c>
      <c r="F28" s="160">
        <v>39.24</v>
      </c>
      <c r="G28" s="160">
        <v>23.46</v>
      </c>
      <c r="H28" s="160">
        <v>40.56</v>
      </c>
      <c r="I28" s="161">
        <v>35.880000000000003</v>
      </c>
      <c r="J28" s="165"/>
      <c r="K28" s="92" t="s">
        <v>99</v>
      </c>
      <c r="L28" s="159">
        <v>135.97999999999999</v>
      </c>
      <c r="M28" s="160">
        <v>179.87</v>
      </c>
      <c r="N28" s="160">
        <v>128.97999999999999</v>
      </c>
      <c r="O28" s="160">
        <v>101.61</v>
      </c>
      <c r="P28" s="160">
        <v>133.38999999999999</v>
      </c>
      <c r="Q28" s="160">
        <v>89.54</v>
      </c>
      <c r="R28" s="160">
        <v>145.03</v>
      </c>
      <c r="S28" s="161">
        <v>192.14</v>
      </c>
      <c r="T28" s="165"/>
      <c r="U28" s="92" t="s">
        <v>99</v>
      </c>
      <c r="V28" s="181">
        <v>4.4000000000000004</v>
      </c>
      <c r="W28" s="182">
        <v>7.86</v>
      </c>
      <c r="X28" s="182">
        <v>4.6399999999999997</v>
      </c>
      <c r="Y28" s="182">
        <v>3.95</v>
      </c>
      <c r="Z28" s="182">
        <v>6.41</v>
      </c>
      <c r="AA28" s="182">
        <v>3.1</v>
      </c>
      <c r="AB28" s="182">
        <v>7.84</v>
      </c>
      <c r="AC28" s="183">
        <v>5.37</v>
      </c>
      <c r="AE28" s="92" t="s">
        <v>99</v>
      </c>
      <c r="AF28" s="181">
        <v>5.03</v>
      </c>
      <c r="AG28" s="182">
        <v>2.92</v>
      </c>
      <c r="AH28" s="182">
        <v>3.18</v>
      </c>
      <c r="AI28" s="182">
        <v>3.43</v>
      </c>
      <c r="AJ28" s="182">
        <v>3.47</v>
      </c>
      <c r="AK28" s="182">
        <v>3.41</v>
      </c>
      <c r="AL28" s="182">
        <v>2.77</v>
      </c>
      <c r="AM28" s="183">
        <v>3.1</v>
      </c>
    </row>
    <row r="31" spans="1:39" x14ac:dyDescent="0.25">
      <c r="V31" s="80"/>
      <c r="W31" s="80"/>
    </row>
    <row r="32" spans="1:39" x14ac:dyDescent="0.25">
      <c r="V32" s="80"/>
      <c r="W32" s="80"/>
    </row>
    <row r="33" spans="21:23" x14ac:dyDescent="0.25">
      <c r="V33" s="80"/>
      <c r="W33" s="80"/>
    </row>
    <row r="34" spans="21:23" x14ac:dyDescent="0.25">
      <c r="U34" s="80"/>
      <c r="V34" s="80"/>
      <c r="W34" s="80"/>
    </row>
    <row r="35" spans="21:23" x14ac:dyDescent="0.25">
      <c r="U35" s="80"/>
      <c r="V35" s="80"/>
      <c r="W35" s="80"/>
    </row>
    <row r="36" spans="21:23" x14ac:dyDescent="0.25">
      <c r="U36" s="80"/>
      <c r="V36" s="80"/>
      <c r="W36" s="80"/>
    </row>
    <row r="37" spans="21:23" x14ac:dyDescent="0.25">
      <c r="U37" s="80"/>
      <c r="V37" s="80"/>
      <c r="W37" s="80"/>
    </row>
    <row r="38" spans="21:23" x14ac:dyDescent="0.25">
      <c r="U38" s="80"/>
      <c r="V38" s="80"/>
      <c r="W38" s="80"/>
    </row>
    <row r="39" spans="21:23" x14ac:dyDescent="0.25">
      <c r="U39" s="80"/>
      <c r="V39" s="80"/>
    </row>
    <row r="40" spans="21:23" x14ac:dyDescent="0.25">
      <c r="U40" s="80"/>
      <c r="V40" s="80"/>
    </row>
    <row r="41" spans="21:23" x14ac:dyDescent="0.25">
      <c r="U41" s="80"/>
      <c r="V41" s="80"/>
    </row>
  </sheetData>
  <mergeCells count="9">
    <mergeCell ref="AF2:AM2"/>
    <mergeCell ref="AF16:AM16"/>
    <mergeCell ref="B2:I2"/>
    <mergeCell ref="B16:I16"/>
    <mergeCell ref="A15:I15"/>
    <mergeCell ref="L2:S2"/>
    <mergeCell ref="L16:S16"/>
    <mergeCell ref="V2:AC2"/>
    <mergeCell ref="V16:AC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2"/>
  <sheetViews>
    <sheetView zoomScaleNormal="100" workbookViewId="0">
      <pane ySplit="3" topLeftCell="A4" activePane="bottomLeft" state="frozen"/>
      <selection pane="bottomLeft" activeCell="G1" sqref="G1"/>
    </sheetView>
  </sheetViews>
  <sheetFormatPr defaultColWidth="8.85546875" defaultRowHeight="15" x14ac:dyDescent="0.25"/>
  <cols>
    <col min="1" max="1" width="10.85546875" style="37" customWidth="1"/>
    <col min="2" max="2" width="8.5703125" style="37" customWidth="1"/>
    <col min="3" max="4" width="9.140625" style="446" customWidth="1"/>
    <col min="5" max="5" width="9.7109375" style="446" customWidth="1"/>
    <col min="6" max="6" width="13.5703125" style="446" customWidth="1"/>
    <col min="7" max="7" width="10" style="447" customWidth="1"/>
    <col min="8" max="8" width="9.42578125" style="447" customWidth="1"/>
    <col min="9" max="9" width="78.28515625" style="452" customWidth="1"/>
    <col min="10" max="10" width="10.5703125" style="449" customWidth="1"/>
    <col min="11" max="16384" width="8.85546875" style="450"/>
  </cols>
  <sheetData>
    <row r="1" spans="1:11" ht="15.75" customHeight="1" x14ac:dyDescent="0.25">
      <c r="A1" s="476" t="s">
        <v>794</v>
      </c>
      <c r="B1" s="450"/>
      <c r="J1" s="448"/>
      <c r="K1" s="449"/>
    </row>
    <row r="2" spans="1:11" ht="15.75" customHeight="1" x14ac:dyDescent="0.25">
      <c r="A2" s="451" t="s">
        <v>576</v>
      </c>
      <c r="B2" s="446"/>
      <c r="C2" s="450"/>
      <c r="D2" s="453" t="s">
        <v>577</v>
      </c>
      <c r="F2" s="450"/>
      <c r="H2" s="454" t="s">
        <v>578</v>
      </c>
    </row>
    <row r="3" spans="1:11" ht="15.75" thickBot="1" x14ac:dyDescent="0.3">
      <c r="A3" s="455" t="s">
        <v>579</v>
      </c>
      <c r="B3" s="455"/>
      <c r="C3" s="456" t="s">
        <v>580</v>
      </c>
      <c r="D3" s="456" t="s">
        <v>581</v>
      </c>
      <c r="E3" s="456" t="s">
        <v>582</v>
      </c>
      <c r="F3" s="456" t="s">
        <v>583</v>
      </c>
      <c r="G3" s="457" t="s">
        <v>584</v>
      </c>
      <c r="H3" s="457" t="s">
        <v>585</v>
      </c>
      <c r="I3" s="458" t="s">
        <v>586</v>
      </c>
      <c r="J3" s="459" t="s">
        <v>587</v>
      </c>
    </row>
    <row r="4" spans="1:11" s="464" customFormat="1" ht="69" customHeight="1" x14ac:dyDescent="0.25">
      <c r="A4" s="447" t="s">
        <v>588</v>
      </c>
      <c r="B4" s="460">
        <v>1</v>
      </c>
      <c r="C4" s="461" t="s">
        <v>589</v>
      </c>
      <c r="D4" s="461">
        <v>1</v>
      </c>
      <c r="E4" s="461" t="s">
        <v>590</v>
      </c>
      <c r="F4" s="461" t="s">
        <v>31</v>
      </c>
      <c r="G4" s="447" t="s">
        <v>591</v>
      </c>
      <c r="H4" s="447">
        <v>1</v>
      </c>
      <c r="I4" s="462" t="s">
        <v>592</v>
      </c>
      <c r="J4" s="463" t="s">
        <v>71</v>
      </c>
    </row>
    <row r="5" spans="1:11" s="464" customFormat="1" ht="49.5" customHeight="1" x14ac:dyDescent="0.25">
      <c r="A5" s="447" t="s">
        <v>588</v>
      </c>
      <c r="B5" s="460">
        <v>2</v>
      </c>
      <c r="C5" s="461" t="s">
        <v>589</v>
      </c>
      <c r="D5" s="461">
        <v>1</v>
      </c>
      <c r="E5" s="461" t="s">
        <v>590</v>
      </c>
      <c r="F5" s="461" t="s">
        <v>31</v>
      </c>
      <c r="G5" s="447" t="s">
        <v>591</v>
      </c>
      <c r="H5" s="447">
        <v>1</v>
      </c>
      <c r="I5" s="462" t="s">
        <v>593</v>
      </c>
      <c r="J5" s="463" t="s">
        <v>71</v>
      </c>
    </row>
    <row r="6" spans="1:11" s="464" customFormat="1" ht="53.25" customHeight="1" x14ac:dyDescent="0.25">
      <c r="A6" s="447" t="s">
        <v>588</v>
      </c>
      <c r="B6" s="460">
        <v>3</v>
      </c>
      <c r="C6" s="461" t="s">
        <v>589</v>
      </c>
      <c r="D6" s="461">
        <v>1</v>
      </c>
      <c r="E6" s="461" t="s">
        <v>590</v>
      </c>
      <c r="F6" s="461" t="s">
        <v>31</v>
      </c>
      <c r="G6" s="447" t="s">
        <v>591</v>
      </c>
      <c r="H6" s="447">
        <v>1</v>
      </c>
      <c r="I6" s="462" t="s">
        <v>594</v>
      </c>
      <c r="J6" s="463" t="s">
        <v>71</v>
      </c>
    </row>
    <row r="7" spans="1:11" s="464" customFormat="1" ht="56.25" customHeight="1" x14ac:dyDescent="0.25">
      <c r="A7" s="447" t="s">
        <v>588</v>
      </c>
      <c r="B7" s="460">
        <v>4</v>
      </c>
      <c r="C7" s="461" t="s">
        <v>589</v>
      </c>
      <c r="D7" s="461">
        <v>1</v>
      </c>
      <c r="E7" s="461" t="s">
        <v>590</v>
      </c>
      <c r="F7" s="461" t="s">
        <v>31</v>
      </c>
      <c r="G7" s="447" t="s">
        <v>591</v>
      </c>
      <c r="H7" s="447">
        <v>1</v>
      </c>
      <c r="I7" s="462" t="s">
        <v>595</v>
      </c>
      <c r="J7" s="463" t="s">
        <v>71</v>
      </c>
    </row>
    <row r="8" spans="1:11" s="464" customFormat="1" ht="48" customHeight="1" x14ac:dyDescent="0.25">
      <c r="A8" s="447" t="s">
        <v>588</v>
      </c>
      <c r="B8" s="460">
        <v>5</v>
      </c>
      <c r="C8" s="461" t="s">
        <v>589</v>
      </c>
      <c r="D8" s="461">
        <v>1</v>
      </c>
      <c r="E8" s="461" t="s">
        <v>590</v>
      </c>
      <c r="F8" s="461" t="s">
        <v>31</v>
      </c>
      <c r="G8" s="447" t="s">
        <v>591</v>
      </c>
      <c r="H8" s="447">
        <v>1</v>
      </c>
      <c r="I8" s="462" t="s">
        <v>596</v>
      </c>
      <c r="J8" s="463" t="s">
        <v>71</v>
      </c>
    </row>
    <row r="9" spans="1:11" s="464" customFormat="1" ht="52.5" customHeight="1" x14ac:dyDescent="0.25">
      <c r="A9" s="447" t="s">
        <v>588</v>
      </c>
      <c r="B9" s="460">
        <v>6</v>
      </c>
      <c r="C9" s="461" t="s">
        <v>589</v>
      </c>
      <c r="D9" s="461">
        <v>1</v>
      </c>
      <c r="E9" s="461" t="s">
        <v>590</v>
      </c>
      <c r="F9" s="461" t="s">
        <v>31</v>
      </c>
      <c r="G9" s="447" t="s">
        <v>591</v>
      </c>
      <c r="H9" s="447">
        <v>1</v>
      </c>
      <c r="I9" s="462" t="s">
        <v>597</v>
      </c>
      <c r="J9" s="463" t="s">
        <v>71</v>
      </c>
    </row>
    <row r="10" spans="1:11" s="464" customFormat="1" ht="32.25" customHeight="1" x14ac:dyDescent="0.25">
      <c r="A10" s="447" t="s">
        <v>588</v>
      </c>
      <c r="B10" s="460">
        <v>7</v>
      </c>
      <c r="C10" s="461" t="s">
        <v>589</v>
      </c>
      <c r="D10" s="461">
        <v>1</v>
      </c>
      <c r="E10" s="461" t="s">
        <v>590</v>
      </c>
      <c r="F10" s="461" t="s">
        <v>31</v>
      </c>
      <c r="G10" s="447" t="s">
        <v>591</v>
      </c>
      <c r="H10" s="447">
        <v>1</v>
      </c>
      <c r="I10" s="462" t="s">
        <v>598</v>
      </c>
      <c r="J10" s="463" t="s">
        <v>71</v>
      </c>
    </row>
    <row r="11" spans="1:11" s="464" customFormat="1" ht="45" customHeight="1" x14ac:dyDescent="0.25">
      <c r="A11" s="447" t="s">
        <v>588</v>
      </c>
      <c r="B11" s="460">
        <v>8</v>
      </c>
      <c r="C11" s="461" t="s">
        <v>589</v>
      </c>
      <c r="D11" s="461">
        <v>1</v>
      </c>
      <c r="E11" s="461" t="s">
        <v>590</v>
      </c>
      <c r="F11" s="461" t="s">
        <v>31</v>
      </c>
      <c r="G11" s="447" t="s">
        <v>591</v>
      </c>
      <c r="H11" s="447">
        <v>1</v>
      </c>
      <c r="I11" s="462" t="s">
        <v>599</v>
      </c>
      <c r="J11" s="463" t="s">
        <v>71</v>
      </c>
    </row>
    <row r="12" spans="1:11" s="464" customFormat="1" ht="93" customHeight="1" x14ac:dyDescent="0.25">
      <c r="A12" s="447" t="s">
        <v>588</v>
      </c>
      <c r="B12" s="460">
        <v>9</v>
      </c>
      <c r="C12" s="461" t="s">
        <v>600</v>
      </c>
      <c r="D12" s="461">
        <v>1</v>
      </c>
      <c r="E12" s="461" t="s">
        <v>590</v>
      </c>
      <c r="F12" s="461" t="s">
        <v>31</v>
      </c>
      <c r="G12" s="447" t="s">
        <v>591</v>
      </c>
      <c r="H12" s="447">
        <v>1</v>
      </c>
      <c r="I12" s="462" t="s">
        <v>601</v>
      </c>
      <c r="J12" s="463" t="s">
        <v>71</v>
      </c>
    </row>
    <row r="13" spans="1:11" s="464" customFormat="1" ht="71.25" customHeight="1" x14ac:dyDescent="0.25">
      <c r="A13" s="447" t="s">
        <v>588</v>
      </c>
      <c r="B13" s="460">
        <v>10</v>
      </c>
      <c r="C13" s="461" t="s">
        <v>600</v>
      </c>
      <c r="D13" s="461">
        <v>1</v>
      </c>
      <c r="E13" s="461" t="s">
        <v>590</v>
      </c>
      <c r="F13" s="461" t="s">
        <v>31</v>
      </c>
      <c r="G13" s="447" t="s">
        <v>591</v>
      </c>
      <c r="H13" s="447">
        <v>1</v>
      </c>
      <c r="I13" s="462" t="s">
        <v>602</v>
      </c>
      <c r="J13" s="463" t="s">
        <v>71</v>
      </c>
    </row>
    <row r="14" spans="1:11" s="464" customFormat="1" ht="81" customHeight="1" x14ac:dyDescent="0.25">
      <c r="A14" s="447" t="s">
        <v>588</v>
      </c>
      <c r="B14" s="460">
        <v>11</v>
      </c>
      <c r="C14" s="461" t="s">
        <v>600</v>
      </c>
      <c r="D14" s="461">
        <v>1</v>
      </c>
      <c r="E14" s="461" t="s">
        <v>590</v>
      </c>
      <c r="F14" s="461" t="s">
        <v>31</v>
      </c>
      <c r="G14" s="447" t="s">
        <v>591</v>
      </c>
      <c r="H14" s="447">
        <v>1</v>
      </c>
      <c r="I14" s="462" t="s">
        <v>603</v>
      </c>
      <c r="J14" s="463" t="s">
        <v>71</v>
      </c>
    </row>
    <row r="15" spans="1:11" s="464" customFormat="1" ht="84" customHeight="1" x14ac:dyDescent="0.25">
      <c r="A15" s="447" t="s">
        <v>588</v>
      </c>
      <c r="B15" s="460">
        <v>12</v>
      </c>
      <c r="C15" s="461" t="s">
        <v>600</v>
      </c>
      <c r="D15" s="461">
        <v>1</v>
      </c>
      <c r="E15" s="461" t="s">
        <v>590</v>
      </c>
      <c r="F15" s="461" t="s">
        <v>31</v>
      </c>
      <c r="G15" s="447" t="s">
        <v>591</v>
      </c>
      <c r="H15" s="447">
        <v>1</v>
      </c>
      <c r="I15" s="462" t="s">
        <v>604</v>
      </c>
      <c r="J15" s="463" t="s">
        <v>71</v>
      </c>
    </row>
    <row r="16" spans="1:11" s="464" customFormat="1" ht="73.5" customHeight="1" x14ac:dyDescent="0.25">
      <c r="A16" s="447" t="s">
        <v>588</v>
      </c>
      <c r="B16" s="460">
        <v>13</v>
      </c>
      <c r="C16" s="461" t="s">
        <v>600</v>
      </c>
      <c r="D16" s="461">
        <v>1</v>
      </c>
      <c r="E16" s="461" t="s">
        <v>590</v>
      </c>
      <c r="F16" s="461" t="s">
        <v>31</v>
      </c>
      <c r="G16" s="447" t="s">
        <v>591</v>
      </c>
      <c r="H16" s="447">
        <v>1</v>
      </c>
      <c r="I16" s="462" t="s">
        <v>605</v>
      </c>
      <c r="J16" s="463" t="s">
        <v>71</v>
      </c>
    </row>
    <row r="17" spans="1:10" s="464" customFormat="1" ht="82.5" customHeight="1" x14ac:dyDescent="0.25">
      <c r="A17" s="447" t="s">
        <v>588</v>
      </c>
      <c r="B17" s="460">
        <v>14</v>
      </c>
      <c r="C17" s="461" t="s">
        <v>600</v>
      </c>
      <c r="D17" s="461">
        <v>1</v>
      </c>
      <c r="E17" s="461" t="s">
        <v>590</v>
      </c>
      <c r="F17" s="461" t="s">
        <v>31</v>
      </c>
      <c r="G17" s="447" t="s">
        <v>591</v>
      </c>
      <c r="H17" s="447">
        <v>1</v>
      </c>
      <c r="I17" s="462" t="s">
        <v>606</v>
      </c>
      <c r="J17" s="463" t="s">
        <v>71</v>
      </c>
    </row>
    <row r="18" spans="1:10" s="464" customFormat="1" ht="55.5" customHeight="1" x14ac:dyDescent="0.25">
      <c r="A18" s="447" t="s">
        <v>588</v>
      </c>
      <c r="B18" s="460">
        <v>15</v>
      </c>
      <c r="C18" s="461" t="s">
        <v>600</v>
      </c>
      <c r="D18" s="461">
        <v>1</v>
      </c>
      <c r="E18" s="461" t="s">
        <v>590</v>
      </c>
      <c r="F18" s="461" t="s">
        <v>31</v>
      </c>
      <c r="G18" s="447" t="s">
        <v>591</v>
      </c>
      <c r="H18" s="447">
        <v>1</v>
      </c>
      <c r="I18" s="462" t="s">
        <v>607</v>
      </c>
      <c r="J18" s="463" t="s">
        <v>71</v>
      </c>
    </row>
    <row r="19" spans="1:10" s="464" customFormat="1" ht="68.25" customHeight="1" x14ac:dyDescent="0.25">
      <c r="A19" s="447" t="s">
        <v>588</v>
      </c>
      <c r="B19" s="460">
        <v>16</v>
      </c>
      <c r="C19" s="461" t="s">
        <v>600</v>
      </c>
      <c r="D19" s="461">
        <v>1</v>
      </c>
      <c r="E19" s="461" t="s">
        <v>590</v>
      </c>
      <c r="F19" s="461" t="s">
        <v>31</v>
      </c>
      <c r="G19" s="447" t="s">
        <v>591</v>
      </c>
      <c r="H19" s="447">
        <v>1</v>
      </c>
      <c r="I19" s="462" t="s">
        <v>608</v>
      </c>
      <c r="J19" s="463" t="s">
        <v>71</v>
      </c>
    </row>
    <row r="20" spans="1:10" s="464" customFormat="1" ht="51.75" customHeight="1" x14ac:dyDescent="0.25">
      <c r="A20" s="447" t="s">
        <v>588</v>
      </c>
      <c r="B20" s="460">
        <v>17</v>
      </c>
      <c r="C20" s="461" t="s">
        <v>589</v>
      </c>
      <c r="D20" s="461">
        <v>2</v>
      </c>
      <c r="E20" s="461" t="s">
        <v>590</v>
      </c>
      <c r="F20" s="461" t="s">
        <v>31</v>
      </c>
      <c r="G20" s="447" t="s">
        <v>591</v>
      </c>
      <c r="H20" s="447">
        <v>1</v>
      </c>
      <c r="I20" s="462" t="s">
        <v>609</v>
      </c>
      <c r="J20" s="463" t="s">
        <v>71</v>
      </c>
    </row>
    <row r="21" spans="1:10" s="464" customFormat="1" ht="51" x14ac:dyDescent="0.25">
      <c r="A21" s="447" t="s">
        <v>588</v>
      </c>
      <c r="B21" s="460">
        <v>18</v>
      </c>
      <c r="C21" s="461" t="s">
        <v>589</v>
      </c>
      <c r="D21" s="461">
        <v>2</v>
      </c>
      <c r="E21" s="461" t="s">
        <v>590</v>
      </c>
      <c r="F21" s="461" t="s">
        <v>31</v>
      </c>
      <c r="G21" s="447" t="s">
        <v>591</v>
      </c>
      <c r="H21" s="447">
        <v>1</v>
      </c>
      <c r="I21" s="462" t="s">
        <v>609</v>
      </c>
      <c r="J21" s="463" t="s">
        <v>71</v>
      </c>
    </row>
    <row r="22" spans="1:10" s="464" customFormat="1" ht="56.25" customHeight="1" x14ac:dyDescent="0.25">
      <c r="A22" s="447" t="s">
        <v>588</v>
      </c>
      <c r="B22" s="460">
        <v>19</v>
      </c>
      <c r="C22" s="461" t="s">
        <v>589</v>
      </c>
      <c r="D22" s="461">
        <v>2</v>
      </c>
      <c r="E22" s="461" t="s">
        <v>590</v>
      </c>
      <c r="F22" s="461" t="s">
        <v>31</v>
      </c>
      <c r="G22" s="447" t="s">
        <v>591</v>
      </c>
      <c r="H22" s="447">
        <v>1</v>
      </c>
      <c r="I22" s="462" t="s">
        <v>610</v>
      </c>
      <c r="J22" s="463" t="s">
        <v>71</v>
      </c>
    </row>
    <row r="23" spans="1:10" s="464" customFormat="1" ht="51" x14ac:dyDescent="0.25">
      <c r="A23" s="447" t="s">
        <v>588</v>
      </c>
      <c r="B23" s="460">
        <v>20</v>
      </c>
      <c r="C23" s="461" t="s">
        <v>589</v>
      </c>
      <c r="D23" s="461">
        <v>2</v>
      </c>
      <c r="E23" s="461" t="s">
        <v>590</v>
      </c>
      <c r="F23" s="461" t="s">
        <v>31</v>
      </c>
      <c r="G23" s="447" t="s">
        <v>591</v>
      </c>
      <c r="H23" s="447">
        <v>1</v>
      </c>
      <c r="I23" s="462" t="s">
        <v>609</v>
      </c>
      <c r="J23" s="463" t="s">
        <v>71</v>
      </c>
    </row>
    <row r="24" spans="1:10" s="464" customFormat="1" ht="58.5" customHeight="1" x14ac:dyDescent="0.25">
      <c r="A24" s="447" t="s">
        <v>588</v>
      </c>
      <c r="B24" s="460">
        <v>21</v>
      </c>
      <c r="C24" s="461" t="s">
        <v>589</v>
      </c>
      <c r="D24" s="461">
        <v>2</v>
      </c>
      <c r="E24" s="461" t="s">
        <v>590</v>
      </c>
      <c r="F24" s="461" t="s">
        <v>31</v>
      </c>
      <c r="G24" s="447" t="s">
        <v>591</v>
      </c>
      <c r="H24" s="447">
        <v>1</v>
      </c>
      <c r="I24" s="462" t="s">
        <v>611</v>
      </c>
      <c r="J24" s="463" t="s">
        <v>71</v>
      </c>
    </row>
    <row r="25" spans="1:10" s="464" customFormat="1" ht="60" customHeight="1" x14ac:dyDescent="0.25">
      <c r="A25" s="447" t="s">
        <v>588</v>
      </c>
      <c r="B25" s="460">
        <v>22</v>
      </c>
      <c r="C25" s="461" t="s">
        <v>589</v>
      </c>
      <c r="D25" s="461">
        <v>2</v>
      </c>
      <c r="E25" s="461" t="s">
        <v>590</v>
      </c>
      <c r="F25" s="461" t="s">
        <v>31</v>
      </c>
      <c r="G25" s="447" t="s">
        <v>591</v>
      </c>
      <c r="H25" s="447">
        <v>1</v>
      </c>
      <c r="I25" s="462" t="s">
        <v>612</v>
      </c>
      <c r="J25" s="463" t="s">
        <v>71</v>
      </c>
    </row>
    <row r="26" spans="1:10" s="464" customFormat="1" ht="54.75" customHeight="1" x14ac:dyDescent="0.25">
      <c r="A26" s="447" t="s">
        <v>588</v>
      </c>
      <c r="B26" s="460">
        <v>23</v>
      </c>
      <c r="C26" s="461" t="s">
        <v>589</v>
      </c>
      <c r="D26" s="461">
        <v>2</v>
      </c>
      <c r="E26" s="461" t="s">
        <v>590</v>
      </c>
      <c r="F26" s="461" t="s">
        <v>31</v>
      </c>
      <c r="G26" s="447" t="s">
        <v>591</v>
      </c>
      <c r="H26" s="447">
        <v>1</v>
      </c>
      <c r="I26" s="462" t="s">
        <v>613</v>
      </c>
      <c r="J26" s="463" t="s">
        <v>71</v>
      </c>
    </row>
    <row r="27" spans="1:10" s="464" customFormat="1" ht="50.25" customHeight="1" x14ac:dyDescent="0.25">
      <c r="A27" s="447" t="s">
        <v>588</v>
      </c>
      <c r="B27" s="465">
        <v>24</v>
      </c>
      <c r="C27" s="461" t="s">
        <v>589</v>
      </c>
      <c r="D27" s="461">
        <v>2</v>
      </c>
      <c r="E27" s="461" t="s">
        <v>590</v>
      </c>
      <c r="F27" s="461" t="s">
        <v>31</v>
      </c>
      <c r="G27" s="447" t="s">
        <v>591</v>
      </c>
      <c r="H27" s="447">
        <v>1</v>
      </c>
      <c r="I27" s="462" t="s">
        <v>610</v>
      </c>
      <c r="J27" s="463" t="s">
        <v>71</v>
      </c>
    </row>
    <row r="28" spans="1:10" s="464" customFormat="1" ht="93.75" customHeight="1" x14ac:dyDescent="0.25">
      <c r="A28" s="447" t="s">
        <v>588</v>
      </c>
      <c r="B28" s="460">
        <v>25</v>
      </c>
      <c r="C28" s="461" t="s">
        <v>600</v>
      </c>
      <c r="D28" s="461">
        <v>2</v>
      </c>
      <c r="E28" s="461" t="s">
        <v>590</v>
      </c>
      <c r="F28" s="461" t="s">
        <v>31</v>
      </c>
      <c r="G28" s="447" t="s">
        <v>591</v>
      </c>
      <c r="H28" s="447">
        <v>1</v>
      </c>
      <c r="I28" s="462" t="s">
        <v>614</v>
      </c>
      <c r="J28" s="463" t="s">
        <v>71</v>
      </c>
    </row>
    <row r="29" spans="1:10" s="464" customFormat="1" ht="81.75" customHeight="1" x14ac:dyDescent="0.25">
      <c r="A29" s="447" t="s">
        <v>588</v>
      </c>
      <c r="B29" s="460">
        <v>26</v>
      </c>
      <c r="C29" s="461" t="s">
        <v>600</v>
      </c>
      <c r="D29" s="461">
        <v>2</v>
      </c>
      <c r="E29" s="461" t="s">
        <v>590</v>
      </c>
      <c r="F29" s="461" t="s">
        <v>31</v>
      </c>
      <c r="G29" s="447" t="s">
        <v>591</v>
      </c>
      <c r="H29" s="447">
        <v>1</v>
      </c>
      <c r="I29" s="462" t="s">
        <v>615</v>
      </c>
      <c r="J29" s="463" t="s">
        <v>71</v>
      </c>
    </row>
    <row r="30" spans="1:10" s="464" customFormat="1" ht="89.25" customHeight="1" x14ac:dyDescent="0.25">
      <c r="A30" s="447" t="s">
        <v>588</v>
      </c>
      <c r="B30" s="460">
        <v>27</v>
      </c>
      <c r="C30" s="461" t="s">
        <v>600</v>
      </c>
      <c r="D30" s="461">
        <v>2</v>
      </c>
      <c r="E30" s="461" t="s">
        <v>590</v>
      </c>
      <c r="F30" s="461" t="s">
        <v>31</v>
      </c>
      <c r="G30" s="447" t="s">
        <v>591</v>
      </c>
      <c r="H30" s="447">
        <v>1</v>
      </c>
      <c r="I30" s="462" t="s">
        <v>616</v>
      </c>
      <c r="J30" s="463" t="s">
        <v>71</v>
      </c>
    </row>
    <row r="31" spans="1:10" s="464" customFormat="1" ht="96" customHeight="1" x14ac:dyDescent="0.25">
      <c r="A31" s="447" t="s">
        <v>588</v>
      </c>
      <c r="B31" s="460">
        <v>28</v>
      </c>
      <c r="C31" s="461" t="s">
        <v>600</v>
      </c>
      <c r="D31" s="461">
        <v>2</v>
      </c>
      <c r="E31" s="461" t="s">
        <v>590</v>
      </c>
      <c r="F31" s="461" t="s">
        <v>31</v>
      </c>
      <c r="G31" s="447" t="s">
        <v>591</v>
      </c>
      <c r="H31" s="447">
        <v>1</v>
      </c>
      <c r="I31" s="462" t="s">
        <v>617</v>
      </c>
      <c r="J31" s="463" t="s">
        <v>71</v>
      </c>
    </row>
    <row r="32" spans="1:10" s="464" customFormat="1" ht="87" customHeight="1" x14ac:dyDescent="0.25">
      <c r="A32" s="447" t="s">
        <v>588</v>
      </c>
      <c r="B32" s="460">
        <v>29</v>
      </c>
      <c r="C32" s="461" t="s">
        <v>600</v>
      </c>
      <c r="D32" s="461">
        <v>2</v>
      </c>
      <c r="E32" s="461" t="s">
        <v>590</v>
      </c>
      <c r="F32" s="461" t="s">
        <v>31</v>
      </c>
      <c r="G32" s="447" t="s">
        <v>591</v>
      </c>
      <c r="H32" s="447">
        <v>1</v>
      </c>
      <c r="I32" s="462" t="s">
        <v>618</v>
      </c>
      <c r="J32" s="463" t="s">
        <v>71</v>
      </c>
    </row>
    <row r="33" spans="1:10" s="464" customFormat="1" ht="90.75" customHeight="1" x14ac:dyDescent="0.25">
      <c r="A33" s="447" t="s">
        <v>588</v>
      </c>
      <c r="B33" s="460">
        <v>30</v>
      </c>
      <c r="C33" s="461" t="s">
        <v>600</v>
      </c>
      <c r="D33" s="461">
        <v>2</v>
      </c>
      <c r="E33" s="461" t="s">
        <v>590</v>
      </c>
      <c r="F33" s="461" t="s">
        <v>31</v>
      </c>
      <c r="G33" s="447" t="s">
        <v>591</v>
      </c>
      <c r="H33" s="447">
        <v>1</v>
      </c>
      <c r="I33" s="462" t="s">
        <v>619</v>
      </c>
      <c r="J33" s="463" t="s">
        <v>71</v>
      </c>
    </row>
    <row r="34" spans="1:10" s="464" customFormat="1" ht="81" customHeight="1" x14ac:dyDescent="0.25">
      <c r="A34" s="447" t="s">
        <v>588</v>
      </c>
      <c r="B34" s="460">
        <v>31</v>
      </c>
      <c r="C34" s="461" t="s">
        <v>600</v>
      </c>
      <c r="D34" s="461">
        <v>2</v>
      </c>
      <c r="E34" s="461" t="s">
        <v>590</v>
      </c>
      <c r="F34" s="461" t="s">
        <v>31</v>
      </c>
      <c r="G34" s="447" t="s">
        <v>591</v>
      </c>
      <c r="H34" s="447">
        <v>1</v>
      </c>
      <c r="I34" s="462" t="s">
        <v>620</v>
      </c>
      <c r="J34" s="463" t="s">
        <v>71</v>
      </c>
    </row>
    <row r="35" spans="1:10" s="464" customFormat="1" ht="79.5" customHeight="1" x14ac:dyDescent="0.25">
      <c r="A35" s="447" t="s">
        <v>588</v>
      </c>
      <c r="B35" s="460">
        <v>32</v>
      </c>
      <c r="C35" s="461" t="s">
        <v>600</v>
      </c>
      <c r="D35" s="461">
        <v>2</v>
      </c>
      <c r="E35" s="461" t="s">
        <v>590</v>
      </c>
      <c r="F35" s="461" t="s">
        <v>31</v>
      </c>
      <c r="G35" s="447" t="s">
        <v>591</v>
      </c>
      <c r="H35" s="447">
        <v>1</v>
      </c>
      <c r="I35" s="462" t="s">
        <v>621</v>
      </c>
      <c r="J35" s="463" t="s">
        <v>71</v>
      </c>
    </row>
    <row r="36" spans="1:10" s="464" customFormat="1" ht="57.75" customHeight="1" x14ac:dyDescent="0.25">
      <c r="A36" s="447" t="s">
        <v>588</v>
      </c>
      <c r="B36" s="460">
        <v>33</v>
      </c>
      <c r="C36" s="461" t="s">
        <v>589</v>
      </c>
      <c r="D36" s="461">
        <v>1</v>
      </c>
      <c r="E36" s="461" t="s">
        <v>590</v>
      </c>
      <c r="F36" s="461" t="s">
        <v>33</v>
      </c>
      <c r="G36" s="447" t="s">
        <v>591</v>
      </c>
      <c r="H36" s="447">
        <v>1</v>
      </c>
      <c r="I36" s="462" t="s">
        <v>622</v>
      </c>
      <c r="J36" s="463" t="s">
        <v>71</v>
      </c>
    </row>
    <row r="37" spans="1:10" s="464" customFormat="1" ht="54.75" customHeight="1" x14ac:dyDescent="0.25">
      <c r="A37" s="447" t="s">
        <v>588</v>
      </c>
      <c r="B37" s="460">
        <v>34</v>
      </c>
      <c r="C37" s="461" t="s">
        <v>589</v>
      </c>
      <c r="D37" s="461">
        <v>1</v>
      </c>
      <c r="E37" s="461" t="s">
        <v>590</v>
      </c>
      <c r="F37" s="461" t="s">
        <v>33</v>
      </c>
      <c r="G37" s="447" t="s">
        <v>591</v>
      </c>
      <c r="H37" s="447">
        <v>1</v>
      </c>
      <c r="I37" s="462" t="s">
        <v>623</v>
      </c>
      <c r="J37" s="463" t="s">
        <v>71</v>
      </c>
    </row>
    <row r="38" spans="1:10" s="464" customFormat="1" ht="25.5" x14ac:dyDescent="0.25">
      <c r="A38" s="447" t="s">
        <v>588</v>
      </c>
      <c r="B38" s="460">
        <v>35</v>
      </c>
      <c r="C38" s="461" t="s">
        <v>589</v>
      </c>
      <c r="D38" s="461">
        <v>1</v>
      </c>
      <c r="E38" s="461" t="s">
        <v>590</v>
      </c>
      <c r="F38" s="461" t="s">
        <v>33</v>
      </c>
      <c r="G38" s="447" t="s">
        <v>591</v>
      </c>
      <c r="H38" s="447">
        <v>1</v>
      </c>
      <c r="I38" s="462" t="s">
        <v>624</v>
      </c>
      <c r="J38" s="463" t="s">
        <v>71</v>
      </c>
    </row>
    <row r="39" spans="1:10" s="464" customFormat="1" ht="55.5" customHeight="1" x14ac:dyDescent="0.25">
      <c r="A39" s="447" t="s">
        <v>588</v>
      </c>
      <c r="B39" s="460">
        <v>36</v>
      </c>
      <c r="C39" s="461" t="s">
        <v>589</v>
      </c>
      <c r="D39" s="461">
        <v>1</v>
      </c>
      <c r="E39" s="461" t="s">
        <v>590</v>
      </c>
      <c r="F39" s="461" t="s">
        <v>33</v>
      </c>
      <c r="G39" s="447" t="s">
        <v>591</v>
      </c>
      <c r="H39" s="447">
        <v>1</v>
      </c>
      <c r="I39" s="462" t="s">
        <v>625</v>
      </c>
      <c r="J39" s="463" t="s">
        <v>71</v>
      </c>
    </row>
    <row r="40" spans="1:10" s="464" customFormat="1" ht="51" x14ac:dyDescent="0.25">
      <c r="A40" s="447" t="s">
        <v>588</v>
      </c>
      <c r="B40" s="460">
        <v>37</v>
      </c>
      <c r="C40" s="461" t="s">
        <v>589</v>
      </c>
      <c r="D40" s="461">
        <v>1</v>
      </c>
      <c r="E40" s="461" t="s">
        <v>590</v>
      </c>
      <c r="F40" s="461" t="s">
        <v>33</v>
      </c>
      <c r="G40" s="447" t="s">
        <v>591</v>
      </c>
      <c r="H40" s="447">
        <v>1</v>
      </c>
      <c r="I40" s="462" t="s">
        <v>626</v>
      </c>
      <c r="J40" s="463" t="s">
        <v>71</v>
      </c>
    </row>
    <row r="41" spans="1:10" s="464" customFormat="1" ht="27.75" customHeight="1" x14ac:dyDescent="0.25">
      <c r="A41" s="447" t="s">
        <v>588</v>
      </c>
      <c r="B41" s="460">
        <v>38</v>
      </c>
      <c r="C41" s="461" t="s">
        <v>589</v>
      </c>
      <c r="D41" s="461">
        <v>1</v>
      </c>
      <c r="E41" s="461" t="s">
        <v>590</v>
      </c>
      <c r="F41" s="461" t="s">
        <v>33</v>
      </c>
      <c r="G41" s="447" t="s">
        <v>591</v>
      </c>
      <c r="H41" s="447">
        <v>1</v>
      </c>
      <c r="I41" s="466" t="s">
        <v>627</v>
      </c>
      <c r="J41" s="463" t="s">
        <v>71</v>
      </c>
    </row>
    <row r="42" spans="1:10" s="464" customFormat="1" ht="53.25" customHeight="1" x14ac:dyDescent="0.25">
      <c r="A42" s="447" t="s">
        <v>588</v>
      </c>
      <c r="B42" s="460">
        <v>39</v>
      </c>
      <c r="C42" s="461" t="s">
        <v>589</v>
      </c>
      <c r="D42" s="461">
        <v>1</v>
      </c>
      <c r="E42" s="461" t="s">
        <v>590</v>
      </c>
      <c r="F42" s="461" t="s">
        <v>33</v>
      </c>
      <c r="G42" s="447" t="s">
        <v>591</v>
      </c>
      <c r="H42" s="447">
        <v>1</v>
      </c>
      <c r="I42" s="462" t="s">
        <v>628</v>
      </c>
      <c r="J42" s="463" t="s">
        <v>71</v>
      </c>
    </row>
    <row r="43" spans="1:10" s="464" customFormat="1" x14ac:dyDescent="0.25">
      <c r="A43" s="447" t="s">
        <v>588</v>
      </c>
      <c r="B43" s="460">
        <v>40</v>
      </c>
      <c r="C43" s="461" t="s">
        <v>589</v>
      </c>
      <c r="D43" s="461">
        <v>1</v>
      </c>
      <c r="E43" s="461" t="s">
        <v>590</v>
      </c>
      <c r="F43" s="461" t="s">
        <v>33</v>
      </c>
      <c r="G43" s="447" t="s">
        <v>591</v>
      </c>
      <c r="H43" s="447">
        <v>1</v>
      </c>
      <c r="I43" s="466" t="s">
        <v>629</v>
      </c>
      <c r="J43" s="463" t="s">
        <v>71</v>
      </c>
    </row>
    <row r="44" spans="1:10" s="464" customFormat="1" ht="44.25" customHeight="1" x14ac:dyDescent="0.25">
      <c r="A44" s="447" t="s">
        <v>588</v>
      </c>
      <c r="B44" s="460">
        <v>41</v>
      </c>
      <c r="C44" s="461" t="s">
        <v>600</v>
      </c>
      <c r="D44" s="461">
        <v>1</v>
      </c>
      <c r="E44" s="461" t="s">
        <v>590</v>
      </c>
      <c r="F44" s="461" t="s">
        <v>33</v>
      </c>
      <c r="G44" s="447" t="s">
        <v>591</v>
      </c>
      <c r="H44" s="447">
        <v>1</v>
      </c>
      <c r="I44" s="462" t="s">
        <v>630</v>
      </c>
      <c r="J44" s="463" t="s">
        <v>71</v>
      </c>
    </row>
    <row r="45" spans="1:10" s="464" customFormat="1" ht="61.5" customHeight="1" x14ac:dyDescent="0.25">
      <c r="A45" s="447" t="s">
        <v>588</v>
      </c>
      <c r="B45" s="460">
        <v>42</v>
      </c>
      <c r="C45" s="461" t="s">
        <v>600</v>
      </c>
      <c r="D45" s="461">
        <v>1</v>
      </c>
      <c r="E45" s="461" t="s">
        <v>590</v>
      </c>
      <c r="F45" s="461" t="s">
        <v>33</v>
      </c>
      <c r="G45" s="447" t="s">
        <v>591</v>
      </c>
      <c r="H45" s="447">
        <v>1</v>
      </c>
      <c r="I45" s="462" t="s">
        <v>631</v>
      </c>
      <c r="J45" s="463" t="s">
        <v>71</v>
      </c>
    </row>
    <row r="46" spans="1:10" s="464" customFormat="1" ht="51" x14ac:dyDescent="0.25">
      <c r="A46" s="447" t="s">
        <v>588</v>
      </c>
      <c r="B46" s="460">
        <v>43</v>
      </c>
      <c r="C46" s="461" t="s">
        <v>600</v>
      </c>
      <c r="D46" s="461">
        <v>1</v>
      </c>
      <c r="E46" s="461" t="s">
        <v>590</v>
      </c>
      <c r="F46" s="461" t="s">
        <v>33</v>
      </c>
      <c r="G46" s="447" t="s">
        <v>591</v>
      </c>
      <c r="H46" s="447">
        <v>1</v>
      </c>
      <c r="I46" s="462" t="s">
        <v>632</v>
      </c>
      <c r="J46" s="463" t="s">
        <v>71</v>
      </c>
    </row>
    <row r="47" spans="1:10" s="464" customFormat="1" ht="76.5" x14ac:dyDescent="0.25">
      <c r="A47" s="447" t="s">
        <v>588</v>
      </c>
      <c r="B47" s="460">
        <v>44</v>
      </c>
      <c r="C47" s="461" t="s">
        <v>600</v>
      </c>
      <c r="D47" s="461">
        <v>1</v>
      </c>
      <c r="E47" s="461" t="s">
        <v>590</v>
      </c>
      <c r="F47" s="461" t="s">
        <v>33</v>
      </c>
      <c r="G47" s="447" t="s">
        <v>591</v>
      </c>
      <c r="H47" s="447">
        <v>1</v>
      </c>
      <c r="I47" s="462" t="s">
        <v>633</v>
      </c>
      <c r="J47" s="463" t="s">
        <v>71</v>
      </c>
    </row>
    <row r="48" spans="1:10" s="464" customFormat="1" ht="81" customHeight="1" x14ac:dyDescent="0.25">
      <c r="A48" s="447" t="s">
        <v>588</v>
      </c>
      <c r="B48" s="460">
        <v>45</v>
      </c>
      <c r="C48" s="461" t="s">
        <v>600</v>
      </c>
      <c r="D48" s="461">
        <v>1</v>
      </c>
      <c r="E48" s="461" t="s">
        <v>590</v>
      </c>
      <c r="F48" s="461" t="s">
        <v>33</v>
      </c>
      <c r="G48" s="447" t="s">
        <v>591</v>
      </c>
      <c r="H48" s="447">
        <v>1</v>
      </c>
      <c r="I48" s="462" t="s">
        <v>634</v>
      </c>
      <c r="J48" s="463" t="s">
        <v>71</v>
      </c>
    </row>
    <row r="49" spans="1:10" s="464" customFormat="1" ht="58.5" customHeight="1" x14ac:dyDescent="0.25">
      <c r="A49" s="447" t="s">
        <v>588</v>
      </c>
      <c r="B49" s="460">
        <v>46</v>
      </c>
      <c r="C49" s="461" t="s">
        <v>600</v>
      </c>
      <c r="D49" s="461">
        <v>1</v>
      </c>
      <c r="E49" s="461" t="s">
        <v>590</v>
      </c>
      <c r="F49" s="461" t="s">
        <v>33</v>
      </c>
      <c r="G49" s="447" t="s">
        <v>591</v>
      </c>
      <c r="H49" s="447">
        <v>1</v>
      </c>
      <c r="I49" s="462" t="s">
        <v>635</v>
      </c>
      <c r="J49" s="463" t="s">
        <v>71</v>
      </c>
    </row>
    <row r="50" spans="1:10" s="464" customFormat="1" ht="54" customHeight="1" x14ac:dyDescent="0.25">
      <c r="A50" s="447" t="s">
        <v>588</v>
      </c>
      <c r="B50" s="460">
        <v>47</v>
      </c>
      <c r="C50" s="461" t="s">
        <v>600</v>
      </c>
      <c r="D50" s="461">
        <v>1</v>
      </c>
      <c r="E50" s="461" t="s">
        <v>590</v>
      </c>
      <c r="F50" s="461" t="s">
        <v>33</v>
      </c>
      <c r="G50" s="447" t="s">
        <v>591</v>
      </c>
      <c r="H50" s="447">
        <v>1</v>
      </c>
      <c r="I50" s="462" t="s">
        <v>636</v>
      </c>
      <c r="J50" s="463" t="s">
        <v>71</v>
      </c>
    </row>
    <row r="51" spans="1:10" s="464" customFormat="1" ht="42.75" customHeight="1" x14ac:dyDescent="0.25">
      <c r="A51" s="447" t="s">
        <v>588</v>
      </c>
      <c r="B51" s="460">
        <v>48</v>
      </c>
      <c r="C51" s="461" t="s">
        <v>600</v>
      </c>
      <c r="D51" s="461">
        <v>1</v>
      </c>
      <c r="E51" s="461" t="s">
        <v>590</v>
      </c>
      <c r="F51" s="461" t="s">
        <v>33</v>
      </c>
      <c r="G51" s="447" t="s">
        <v>591</v>
      </c>
      <c r="H51" s="447">
        <v>1</v>
      </c>
      <c r="I51" s="462" t="s">
        <v>630</v>
      </c>
      <c r="J51" s="463" t="s">
        <v>71</v>
      </c>
    </row>
    <row r="52" spans="1:10" s="464" customFormat="1" ht="74.25" customHeight="1" x14ac:dyDescent="0.25">
      <c r="A52" s="447" t="s">
        <v>588</v>
      </c>
      <c r="B52" s="460">
        <v>49</v>
      </c>
      <c r="C52" s="461" t="s">
        <v>589</v>
      </c>
      <c r="D52" s="461">
        <v>2</v>
      </c>
      <c r="E52" s="461" t="s">
        <v>590</v>
      </c>
      <c r="F52" s="461" t="s">
        <v>33</v>
      </c>
      <c r="G52" s="447" t="s">
        <v>591</v>
      </c>
      <c r="H52" s="447">
        <v>1</v>
      </c>
      <c r="I52" s="462" t="s">
        <v>637</v>
      </c>
      <c r="J52" s="463" t="s">
        <v>71</v>
      </c>
    </row>
    <row r="53" spans="1:10" s="464" customFormat="1" ht="59.25" customHeight="1" x14ac:dyDescent="0.25">
      <c r="A53" s="447" t="s">
        <v>588</v>
      </c>
      <c r="B53" s="460">
        <v>50</v>
      </c>
      <c r="C53" s="461" t="s">
        <v>589</v>
      </c>
      <c r="D53" s="461">
        <v>2</v>
      </c>
      <c r="E53" s="461" t="s">
        <v>590</v>
      </c>
      <c r="F53" s="461" t="s">
        <v>33</v>
      </c>
      <c r="G53" s="447" t="s">
        <v>591</v>
      </c>
      <c r="H53" s="447">
        <v>1</v>
      </c>
      <c r="I53" s="462" t="s">
        <v>638</v>
      </c>
      <c r="J53" s="463" t="s">
        <v>71</v>
      </c>
    </row>
    <row r="54" spans="1:10" s="464" customFormat="1" ht="38.25" x14ac:dyDescent="0.25">
      <c r="A54" s="447" t="s">
        <v>588</v>
      </c>
      <c r="B54" s="460">
        <v>51</v>
      </c>
      <c r="C54" s="461" t="s">
        <v>589</v>
      </c>
      <c r="D54" s="461">
        <v>2</v>
      </c>
      <c r="E54" s="461" t="s">
        <v>590</v>
      </c>
      <c r="F54" s="461" t="s">
        <v>33</v>
      </c>
      <c r="G54" s="447" t="s">
        <v>591</v>
      </c>
      <c r="H54" s="447">
        <v>1</v>
      </c>
      <c r="I54" s="462" t="s">
        <v>639</v>
      </c>
      <c r="J54" s="463" t="s">
        <v>71</v>
      </c>
    </row>
    <row r="55" spans="1:10" s="464" customFormat="1" ht="38.25" x14ac:dyDescent="0.25">
      <c r="A55" s="447" t="s">
        <v>588</v>
      </c>
      <c r="B55" s="460">
        <v>52</v>
      </c>
      <c r="C55" s="461" t="s">
        <v>589</v>
      </c>
      <c r="D55" s="461">
        <v>2</v>
      </c>
      <c r="E55" s="461" t="s">
        <v>590</v>
      </c>
      <c r="F55" s="461" t="s">
        <v>33</v>
      </c>
      <c r="G55" s="447" t="s">
        <v>591</v>
      </c>
      <c r="H55" s="447">
        <v>1</v>
      </c>
      <c r="I55" s="462" t="s">
        <v>639</v>
      </c>
      <c r="J55" s="463" t="s">
        <v>71</v>
      </c>
    </row>
    <row r="56" spans="1:10" s="464" customFormat="1" ht="33" customHeight="1" x14ac:dyDescent="0.25">
      <c r="A56" s="447" t="s">
        <v>588</v>
      </c>
      <c r="B56" s="460">
        <v>53</v>
      </c>
      <c r="C56" s="461" t="s">
        <v>589</v>
      </c>
      <c r="D56" s="461">
        <v>2</v>
      </c>
      <c r="E56" s="461" t="s">
        <v>590</v>
      </c>
      <c r="F56" s="461" t="s">
        <v>33</v>
      </c>
      <c r="G56" s="447" t="s">
        <v>591</v>
      </c>
      <c r="H56" s="447">
        <v>1</v>
      </c>
      <c r="I56" s="462" t="s">
        <v>640</v>
      </c>
      <c r="J56" s="463" t="s">
        <v>71</v>
      </c>
    </row>
    <row r="57" spans="1:10" s="464" customFormat="1" ht="34.5" customHeight="1" x14ac:dyDescent="0.25">
      <c r="A57" s="447" t="s">
        <v>588</v>
      </c>
      <c r="B57" s="460">
        <v>54</v>
      </c>
      <c r="C57" s="461" t="s">
        <v>589</v>
      </c>
      <c r="D57" s="461">
        <v>2</v>
      </c>
      <c r="E57" s="461" t="s">
        <v>590</v>
      </c>
      <c r="F57" s="461" t="s">
        <v>33</v>
      </c>
      <c r="G57" s="447" t="s">
        <v>591</v>
      </c>
      <c r="H57" s="447">
        <v>1</v>
      </c>
      <c r="I57" s="462" t="s">
        <v>640</v>
      </c>
      <c r="J57" s="463" t="s">
        <v>71</v>
      </c>
    </row>
    <row r="58" spans="1:10" s="464" customFormat="1" ht="43.5" customHeight="1" x14ac:dyDescent="0.25">
      <c r="A58" s="447" t="s">
        <v>588</v>
      </c>
      <c r="B58" s="460">
        <v>55</v>
      </c>
      <c r="C58" s="461" t="s">
        <v>589</v>
      </c>
      <c r="D58" s="461">
        <v>2</v>
      </c>
      <c r="E58" s="461" t="s">
        <v>590</v>
      </c>
      <c r="F58" s="461" t="s">
        <v>33</v>
      </c>
      <c r="G58" s="447" t="s">
        <v>591</v>
      </c>
      <c r="H58" s="447">
        <v>1</v>
      </c>
      <c r="I58" s="462" t="s">
        <v>639</v>
      </c>
      <c r="J58" s="463" t="s">
        <v>71</v>
      </c>
    </row>
    <row r="59" spans="1:10" s="464" customFormat="1" ht="44.25" customHeight="1" x14ac:dyDescent="0.25">
      <c r="A59" s="447" t="s">
        <v>588</v>
      </c>
      <c r="B59" s="460">
        <v>56</v>
      </c>
      <c r="C59" s="461" t="s">
        <v>589</v>
      </c>
      <c r="D59" s="461">
        <v>2</v>
      </c>
      <c r="E59" s="461" t="s">
        <v>590</v>
      </c>
      <c r="F59" s="461" t="s">
        <v>33</v>
      </c>
      <c r="G59" s="447" t="s">
        <v>591</v>
      </c>
      <c r="H59" s="447">
        <v>1</v>
      </c>
      <c r="I59" s="462" t="s">
        <v>641</v>
      </c>
      <c r="J59" s="463" t="s">
        <v>71</v>
      </c>
    </row>
    <row r="60" spans="1:10" s="464" customFormat="1" ht="76.5" x14ac:dyDescent="0.25">
      <c r="A60" s="447" t="s">
        <v>588</v>
      </c>
      <c r="B60" s="460">
        <v>57</v>
      </c>
      <c r="C60" s="461" t="s">
        <v>600</v>
      </c>
      <c r="D60" s="461">
        <v>2</v>
      </c>
      <c r="E60" s="461" t="s">
        <v>590</v>
      </c>
      <c r="F60" s="461" t="s">
        <v>33</v>
      </c>
      <c r="G60" s="447" t="s">
        <v>591</v>
      </c>
      <c r="H60" s="447">
        <v>1</v>
      </c>
      <c r="I60" s="462" t="s">
        <v>642</v>
      </c>
      <c r="J60" s="463" t="s">
        <v>71</v>
      </c>
    </row>
    <row r="61" spans="1:10" s="464" customFormat="1" ht="60" customHeight="1" x14ac:dyDescent="0.25">
      <c r="A61" s="447" t="s">
        <v>588</v>
      </c>
      <c r="B61" s="460">
        <v>58</v>
      </c>
      <c r="C61" s="461" t="s">
        <v>600</v>
      </c>
      <c r="D61" s="461">
        <v>2</v>
      </c>
      <c r="E61" s="461" t="s">
        <v>590</v>
      </c>
      <c r="F61" s="461" t="s">
        <v>33</v>
      </c>
      <c r="G61" s="447" t="s">
        <v>591</v>
      </c>
      <c r="H61" s="447">
        <v>1</v>
      </c>
      <c r="I61" s="462" t="s">
        <v>643</v>
      </c>
      <c r="J61" s="463" t="s">
        <v>71</v>
      </c>
    </row>
    <row r="62" spans="1:10" s="464" customFormat="1" ht="91.5" customHeight="1" x14ac:dyDescent="0.25">
      <c r="A62" s="447" t="s">
        <v>588</v>
      </c>
      <c r="B62" s="460">
        <v>59</v>
      </c>
      <c r="C62" s="461" t="s">
        <v>600</v>
      </c>
      <c r="D62" s="461">
        <v>2</v>
      </c>
      <c r="E62" s="461" t="s">
        <v>590</v>
      </c>
      <c r="F62" s="461" t="s">
        <v>33</v>
      </c>
      <c r="G62" s="447" t="s">
        <v>591</v>
      </c>
      <c r="H62" s="447">
        <v>1</v>
      </c>
      <c r="I62" s="462" t="s">
        <v>644</v>
      </c>
      <c r="J62" s="463" t="s">
        <v>71</v>
      </c>
    </row>
    <row r="63" spans="1:10" s="464" customFormat="1" ht="43.5" customHeight="1" x14ac:dyDescent="0.25">
      <c r="A63" s="447" t="s">
        <v>588</v>
      </c>
      <c r="B63" s="460">
        <v>60</v>
      </c>
      <c r="C63" s="461" t="s">
        <v>600</v>
      </c>
      <c r="D63" s="461">
        <v>2</v>
      </c>
      <c r="E63" s="461" t="s">
        <v>590</v>
      </c>
      <c r="F63" s="461" t="s">
        <v>33</v>
      </c>
      <c r="G63" s="447" t="s">
        <v>591</v>
      </c>
      <c r="H63" s="447">
        <v>1</v>
      </c>
      <c r="I63" s="462" t="s">
        <v>645</v>
      </c>
      <c r="J63" s="463" t="s">
        <v>71</v>
      </c>
    </row>
    <row r="64" spans="1:10" s="464" customFormat="1" ht="82.5" customHeight="1" x14ac:dyDescent="0.25">
      <c r="A64" s="447" t="s">
        <v>588</v>
      </c>
      <c r="B64" s="460">
        <v>61</v>
      </c>
      <c r="C64" s="461" t="s">
        <v>600</v>
      </c>
      <c r="D64" s="461">
        <v>2</v>
      </c>
      <c r="E64" s="461" t="s">
        <v>590</v>
      </c>
      <c r="F64" s="461" t="s">
        <v>33</v>
      </c>
      <c r="G64" s="447" t="s">
        <v>591</v>
      </c>
      <c r="H64" s="447">
        <v>1</v>
      </c>
      <c r="I64" s="462" t="s">
        <v>646</v>
      </c>
      <c r="J64" s="463" t="s">
        <v>71</v>
      </c>
    </row>
    <row r="65" spans="1:10" s="464" customFormat="1" ht="86.25" customHeight="1" x14ac:dyDescent="0.25">
      <c r="A65" s="447" t="s">
        <v>588</v>
      </c>
      <c r="B65" s="460">
        <v>62</v>
      </c>
      <c r="C65" s="461" t="s">
        <v>600</v>
      </c>
      <c r="D65" s="461">
        <v>2</v>
      </c>
      <c r="E65" s="461" t="s">
        <v>590</v>
      </c>
      <c r="F65" s="461" t="s">
        <v>33</v>
      </c>
      <c r="G65" s="447" t="s">
        <v>591</v>
      </c>
      <c r="H65" s="447">
        <v>1</v>
      </c>
      <c r="I65" s="462" t="s">
        <v>647</v>
      </c>
      <c r="J65" s="463" t="s">
        <v>71</v>
      </c>
    </row>
    <row r="66" spans="1:10" s="464" customFormat="1" ht="82.5" customHeight="1" x14ac:dyDescent="0.25">
      <c r="A66" s="447" t="s">
        <v>588</v>
      </c>
      <c r="B66" s="460">
        <v>63</v>
      </c>
      <c r="C66" s="461" t="s">
        <v>600</v>
      </c>
      <c r="D66" s="461">
        <v>2</v>
      </c>
      <c r="E66" s="461" t="s">
        <v>590</v>
      </c>
      <c r="F66" s="461" t="s">
        <v>33</v>
      </c>
      <c r="G66" s="447" t="s">
        <v>591</v>
      </c>
      <c r="H66" s="447">
        <v>1</v>
      </c>
      <c r="I66" s="462" t="s">
        <v>648</v>
      </c>
      <c r="J66" s="463" t="s">
        <v>71</v>
      </c>
    </row>
    <row r="67" spans="1:10" s="464" customFormat="1" ht="60.75" customHeight="1" x14ac:dyDescent="0.25">
      <c r="A67" s="447" t="s">
        <v>588</v>
      </c>
      <c r="B67" s="460">
        <v>64</v>
      </c>
      <c r="C67" s="461" t="s">
        <v>600</v>
      </c>
      <c r="D67" s="461">
        <v>2</v>
      </c>
      <c r="E67" s="461" t="s">
        <v>590</v>
      </c>
      <c r="F67" s="461" t="s">
        <v>33</v>
      </c>
      <c r="G67" s="447" t="s">
        <v>591</v>
      </c>
      <c r="H67" s="447">
        <v>1</v>
      </c>
      <c r="I67" s="462" t="s">
        <v>649</v>
      </c>
      <c r="J67" s="463" t="s">
        <v>71</v>
      </c>
    </row>
    <row r="68" spans="1:10" s="464" customFormat="1" ht="48.75" customHeight="1" x14ac:dyDescent="0.25">
      <c r="A68" s="447" t="s">
        <v>588</v>
      </c>
      <c r="B68" s="460">
        <v>65</v>
      </c>
      <c r="C68" s="461" t="s">
        <v>589</v>
      </c>
      <c r="D68" s="461">
        <v>1</v>
      </c>
      <c r="E68" s="461" t="s">
        <v>590</v>
      </c>
      <c r="F68" s="461" t="s">
        <v>650</v>
      </c>
      <c r="G68" s="447" t="s">
        <v>591</v>
      </c>
      <c r="H68" s="447">
        <v>1</v>
      </c>
      <c r="I68" s="462" t="s">
        <v>651</v>
      </c>
      <c r="J68" s="463" t="s">
        <v>71</v>
      </c>
    </row>
    <row r="69" spans="1:10" s="464" customFormat="1" ht="56.25" customHeight="1" x14ac:dyDescent="0.25">
      <c r="A69" s="447" t="s">
        <v>588</v>
      </c>
      <c r="B69" s="460">
        <v>66</v>
      </c>
      <c r="C69" s="461" t="s">
        <v>589</v>
      </c>
      <c r="D69" s="461">
        <v>1</v>
      </c>
      <c r="E69" s="461" t="s">
        <v>590</v>
      </c>
      <c r="F69" s="461" t="s">
        <v>650</v>
      </c>
      <c r="G69" s="447" t="s">
        <v>591</v>
      </c>
      <c r="H69" s="447">
        <v>1</v>
      </c>
      <c r="I69" s="462" t="s">
        <v>652</v>
      </c>
      <c r="J69" s="463" t="s">
        <v>71</v>
      </c>
    </row>
    <row r="70" spans="1:10" s="464" customFormat="1" ht="67.5" customHeight="1" x14ac:dyDescent="0.25">
      <c r="A70" s="447" t="s">
        <v>588</v>
      </c>
      <c r="B70" s="460">
        <v>67</v>
      </c>
      <c r="C70" s="461" t="s">
        <v>589</v>
      </c>
      <c r="D70" s="461">
        <v>1</v>
      </c>
      <c r="E70" s="461" t="s">
        <v>590</v>
      </c>
      <c r="F70" s="461" t="s">
        <v>650</v>
      </c>
      <c r="G70" s="447" t="s">
        <v>591</v>
      </c>
      <c r="H70" s="447">
        <v>1</v>
      </c>
      <c r="I70" s="462" t="s">
        <v>653</v>
      </c>
      <c r="J70" s="463" t="s">
        <v>71</v>
      </c>
    </row>
    <row r="71" spans="1:10" s="464" customFormat="1" ht="69.75" customHeight="1" x14ac:dyDescent="0.25">
      <c r="A71" s="447" t="s">
        <v>588</v>
      </c>
      <c r="B71" s="460">
        <v>68</v>
      </c>
      <c r="C71" s="461" t="s">
        <v>589</v>
      </c>
      <c r="D71" s="461">
        <v>1</v>
      </c>
      <c r="E71" s="461" t="s">
        <v>590</v>
      </c>
      <c r="F71" s="461" t="s">
        <v>650</v>
      </c>
      <c r="G71" s="447" t="s">
        <v>591</v>
      </c>
      <c r="H71" s="447">
        <v>1</v>
      </c>
      <c r="I71" s="462" t="s">
        <v>654</v>
      </c>
      <c r="J71" s="463" t="s">
        <v>71</v>
      </c>
    </row>
    <row r="72" spans="1:10" s="464" customFormat="1" ht="33.75" customHeight="1" x14ac:dyDescent="0.25">
      <c r="A72" s="447" t="s">
        <v>588</v>
      </c>
      <c r="B72" s="460">
        <v>69</v>
      </c>
      <c r="C72" s="461" t="s">
        <v>589</v>
      </c>
      <c r="D72" s="461">
        <v>1</v>
      </c>
      <c r="E72" s="461" t="s">
        <v>590</v>
      </c>
      <c r="F72" s="461" t="s">
        <v>650</v>
      </c>
      <c r="G72" s="447" t="s">
        <v>591</v>
      </c>
      <c r="H72" s="447">
        <v>1</v>
      </c>
      <c r="I72" s="462" t="s">
        <v>655</v>
      </c>
      <c r="J72" s="463" t="s">
        <v>71</v>
      </c>
    </row>
    <row r="73" spans="1:10" s="464" customFormat="1" ht="51" x14ac:dyDescent="0.25">
      <c r="A73" s="447" t="s">
        <v>588</v>
      </c>
      <c r="B73" s="460">
        <v>70</v>
      </c>
      <c r="C73" s="461" t="s">
        <v>589</v>
      </c>
      <c r="D73" s="461">
        <v>1</v>
      </c>
      <c r="E73" s="461" t="s">
        <v>590</v>
      </c>
      <c r="F73" s="461" t="s">
        <v>650</v>
      </c>
      <c r="G73" s="447" t="s">
        <v>591</v>
      </c>
      <c r="H73" s="447">
        <v>1</v>
      </c>
      <c r="I73" s="462" t="s">
        <v>656</v>
      </c>
      <c r="J73" s="463" t="s">
        <v>71</v>
      </c>
    </row>
    <row r="74" spans="1:10" s="464" customFormat="1" ht="31.5" customHeight="1" x14ac:dyDescent="0.25">
      <c r="A74" s="447" t="s">
        <v>588</v>
      </c>
      <c r="B74" s="460">
        <v>71</v>
      </c>
      <c r="C74" s="461" t="s">
        <v>589</v>
      </c>
      <c r="D74" s="461">
        <v>1</v>
      </c>
      <c r="E74" s="461" t="s">
        <v>590</v>
      </c>
      <c r="F74" s="461" t="s">
        <v>650</v>
      </c>
      <c r="G74" s="447" t="s">
        <v>591</v>
      </c>
      <c r="H74" s="447">
        <v>1</v>
      </c>
      <c r="I74" s="462" t="s">
        <v>657</v>
      </c>
      <c r="J74" s="463" t="s">
        <v>71</v>
      </c>
    </row>
    <row r="75" spans="1:10" s="464" customFormat="1" ht="28.5" customHeight="1" x14ac:dyDescent="0.25">
      <c r="A75" s="447" t="s">
        <v>588</v>
      </c>
      <c r="B75" s="460">
        <v>72</v>
      </c>
      <c r="C75" s="461" t="s">
        <v>589</v>
      </c>
      <c r="D75" s="461">
        <v>1</v>
      </c>
      <c r="E75" s="461" t="s">
        <v>590</v>
      </c>
      <c r="F75" s="461" t="s">
        <v>650</v>
      </c>
      <c r="G75" s="447" t="s">
        <v>591</v>
      </c>
      <c r="H75" s="447">
        <v>1</v>
      </c>
      <c r="I75" s="462" t="s">
        <v>655</v>
      </c>
      <c r="J75" s="463" t="s">
        <v>71</v>
      </c>
    </row>
    <row r="76" spans="1:10" s="464" customFormat="1" ht="60" customHeight="1" x14ac:dyDescent="0.25">
      <c r="A76" s="447" t="s">
        <v>588</v>
      </c>
      <c r="B76" s="460">
        <v>73</v>
      </c>
      <c r="C76" s="461" t="s">
        <v>600</v>
      </c>
      <c r="D76" s="461">
        <v>1</v>
      </c>
      <c r="E76" s="461" t="s">
        <v>590</v>
      </c>
      <c r="F76" s="461" t="s">
        <v>650</v>
      </c>
      <c r="G76" s="447" t="s">
        <v>591</v>
      </c>
      <c r="H76" s="447">
        <v>1</v>
      </c>
      <c r="I76" s="462" t="s">
        <v>658</v>
      </c>
      <c r="J76" s="463" t="s">
        <v>71</v>
      </c>
    </row>
    <row r="77" spans="1:10" s="464" customFormat="1" ht="43.5" customHeight="1" x14ac:dyDescent="0.25">
      <c r="A77" s="447" t="s">
        <v>588</v>
      </c>
      <c r="B77" s="460">
        <v>74</v>
      </c>
      <c r="C77" s="461" t="s">
        <v>600</v>
      </c>
      <c r="D77" s="461">
        <v>1</v>
      </c>
      <c r="E77" s="461" t="s">
        <v>590</v>
      </c>
      <c r="F77" s="461" t="s">
        <v>650</v>
      </c>
      <c r="G77" s="447" t="s">
        <v>591</v>
      </c>
      <c r="H77" s="447">
        <v>1</v>
      </c>
      <c r="I77" s="462" t="s">
        <v>659</v>
      </c>
      <c r="J77" s="463" t="s">
        <v>71</v>
      </c>
    </row>
    <row r="78" spans="1:10" s="464" customFormat="1" ht="84" customHeight="1" x14ac:dyDescent="0.25">
      <c r="A78" s="447" t="s">
        <v>588</v>
      </c>
      <c r="B78" s="460">
        <v>75</v>
      </c>
      <c r="C78" s="461" t="s">
        <v>600</v>
      </c>
      <c r="D78" s="461">
        <v>1</v>
      </c>
      <c r="E78" s="461" t="s">
        <v>590</v>
      </c>
      <c r="F78" s="461" t="s">
        <v>650</v>
      </c>
      <c r="G78" s="447" t="s">
        <v>591</v>
      </c>
      <c r="H78" s="447">
        <v>1</v>
      </c>
      <c r="I78" s="462" t="s">
        <v>660</v>
      </c>
      <c r="J78" s="463" t="s">
        <v>71</v>
      </c>
    </row>
    <row r="79" spans="1:10" s="464" customFormat="1" ht="48" customHeight="1" x14ac:dyDescent="0.25">
      <c r="A79" s="447" t="s">
        <v>588</v>
      </c>
      <c r="B79" s="460">
        <v>76</v>
      </c>
      <c r="C79" s="461" t="s">
        <v>600</v>
      </c>
      <c r="D79" s="461">
        <v>1</v>
      </c>
      <c r="E79" s="461" t="s">
        <v>590</v>
      </c>
      <c r="F79" s="461" t="s">
        <v>650</v>
      </c>
      <c r="G79" s="447" t="s">
        <v>591</v>
      </c>
      <c r="H79" s="447">
        <v>1</v>
      </c>
      <c r="I79" s="462" t="s">
        <v>661</v>
      </c>
      <c r="J79" s="463" t="s">
        <v>71</v>
      </c>
    </row>
    <row r="80" spans="1:10" s="464" customFormat="1" ht="76.5" x14ac:dyDescent="0.25">
      <c r="A80" s="447" t="s">
        <v>588</v>
      </c>
      <c r="B80" s="460">
        <v>77</v>
      </c>
      <c r="C80" s="461" t="s">
        <v>600</v>
      </c>
      <c r="D80" s="461">
        <v>1</v>
      </c>
      <c r="E80" s="461" t="s">
        <v>590</v>
      </c>
      <c r="F80" s="461" t="s">
        <v>650</v>
      </c>
      <c r="G80" s="447" t="s">
        <v>591</v>
      </c>
      <c r="H80" s="447">
        <v>1</v>
      </c>
      <c r="I80" s="462" t="s">
        <v>662</v>
      </c>
      <c r="J80" s="463" t="s">
        <v>71</v>
      </c>
    </row>
    <row r="81" spans="1:10" s="464" customFormat="1" ht="68.25" customHeight="1" x14ac:dyDescent="0.25">
      <c r="A81" s="447" t="s">
        <v>588</v>
      </c>
      <c r="B81" s="460">
        <v>78</v>
      </c>
      <c r="C81" s="461" t="s">
        <v>600</v>
      </c>
      <c r="D81" s="461">
        <v>1</v>
      </c>
      <c r="E81" s="461" t="s">
        <v>590</v>
      </c>
      <c r="F81" s="461" t="s">
        <v>650</v>
      </c>
      <c r="G81" s="447" t="s">
        <v>591</v>
      </c>
      <c r="H81" s="447">
        <v>1</v>
      </c>
      <c r="I81" s="462" t="s">
        <v>663</v>
      </c>
      <c r="J81" s="463" t="s">
        <v>71</v>
      </c>
    </row>
    <row r="82" spans="1:10" s="464" customFormat="1" ht="72" customHeight="1" x14ac:dyDescent="0.25">
      <c r="A82" s="447" t="s">
        <v>588</v>
      </c>
      <c r="B82" s="460">
        <v>79</v>
      </c>
      <c r="C82" s="461" t="s">
        <v>600</v>
      </c>
      <c r="D82" s="461">
        <v>1</v>
      </c>
      <c r="E82" s="461" t="s">
        <v>590</v>
      </c>
      <c r="F82" s="461" t="s">
        <v>650</v>
      </c>
      <c r="G82" s="447" t="s">
        <v>591</v>
      </c>
      <c r="H82" s="447">
        <v>1</v>
      </c>
      <c r="I82" s="462" t="s">
        <v>664</v>
      </c>
      <c r="J82" s="463" t="s">
        <v>71</v>
      </c>
    </row>
    <row r="83" spans="1:10" s="464" customFormat="1" ht="56.25" customHeight="1" x14ac:dyDescent="0.25">
      <c r="A83" s="447" t="s">
        <v>588</v>
      </c>
      <c r="B83" s="460">
        <v>80</v>
      </c>
      <c r="C83" s="461" t="s">
        <v>600</v>
      </c>
      <c r="D83" s="461">
        <v>1</v>
      </c>
      <c r="E83" s="461" t="s">
        <v>590</v>
      </c>
      <c r="F83" s="461" t="s">
        <v>650</v>
      </c>
      <c r="G83" s="447" t="s">
        <v>591</v>
      </c>
      <c r="H83" s="447">
        <v>1</v>
      </c>
      <c r="I83" s="467" t="s">
        <v>665</v>
      </c>
      <c r="J83" s="463" t="s">
        <v>71</v>
      </c>
    </row>
    <row r="84" spans="1:10" s="464" customFormat="1" ht="67.5" customHeight="1" x14ac:dyDescent="0.25">
      <c r="A84" s="447" t="s">
        <v>588</v>
      </c>
      <c r="B84" s="460">
        <v>81</v>
      </c>
      <c r="C84" s="461" t="s">
        <v>589</v>
      </c>
      <c r="D84" s="461">
        <v>2</v>
      </c>
      <c r="E84" s="461" t="s">
        <v>590</v>
      </c>
      <c r="F84" s="461" t="s">
        <v>650</v>
      </c>
      <c r="G84" s="447" t="s">
        <v>591</v>
      </c>
      <c r="H84" s="447">
        <v>1</v>
      </c>
      <c r="I84" s="467" t="s">
        <v>666</v>
      </c>
      <c r="J84" s="463" t="s">
        <v>71</v>
      </c>
    </row>
    <row r="85" spans="1:10" s="464" customFormat="1" ht="67.5" customHeight="1" x14ac:dyDescent="0.25">
      <c r="A85" s="447" t="s">
        <v>588</v>
      </c>
      <c r="B85" s="460">
        <v>82</v>
      </c>
      <c r="C85" s="461" t="s">
        <v>589</v>
      </c>
      <c r="D85" s="461">
        <v>2</v>
      </c>
      <c r="E85" s="461" t="s">
        <v>590</v>
      </c>
      <c r="F85" s="461" t="s">
        <v>650</v>
      </c>
      <c r="G85" s="447" t="s">
        <v>591</v>
      </c>
      <c r="H85" s="447">
        <v>1</v>
      </c>
      <c r="I85" s="467" t="s">
        <v>667</v>
      </c>
      <c r="J85" s="463" t="s">
        <v>71</v>
      </c>
    </row>
    <row r="86" spans="1:10" s="464" customFormat="1" ht="55.5" customHeight="1" x14ac:dyDescent="0.25">
      <c r="A86" s="447" t="s">
        <v>588</v>
      </c>
      <c r="B86" s="460">
        <v>83</v>
      </c>
      <c r="C86" s="461" t="s">
        <v>589</v>
      </c>
      <c r="D86" s="461">
        <v>2</v>
      </c>
      <c r="E86" s="461" t="s">
        <v>590</v>
      </c>
      <c r="F86" s="461" t="s">
        <v>650</v>
      </c>
      <c r="G86" s="447" t="s">
        <v>591</v>
      </c>
      <c r="H86" s="447">
        <v>1</v>
      </c>
      <c r="I86" s="467" t="s">
        <v>668</v>
      </c>
      <c r="J86" s="463" t="s">
        <v>71</v>
      </c>
    </row>
    <row r="87" spans="1:10" s="464" customFormat="1" ht="55.5" customHeight="1" x14ac:dyDescent="0.25">
      <c r="A87" s="447" t="s">
        <v>588</v>
      </c>
      <c r="B87" s="460">
        <v>84</v>
      </c>
      <c r="C87" s="461" t="s">
        <v>589</v>
      </c>
      <c r="D87" s="461">
        <v>2</v>
      </c>
      <c r="E87" s="461" t="s">
        <v>590</v>
      </c>
      <c r="F87" s="461" t="s">
        <v>650</v>
      </c>
      <c r="G87" s="447" t="s">
        <v>591</v>
      </c>
      <c r="H87" s="447">
        <v>1</v>
      </c>
      <c r="I87" s="467" t="s">
        <v>669</v>
      </c>
      <c r="J87" s="463" t="s">
        <v>71</v>
      </c>
    </row>
    <row r="88" spans="1:10" s="464" customFormat="1" ht="51" x14ac:dyDescent="0.25">
      <c r="A88" s="447" t="s">
        <v>588</v>
      </c>
      <c r="B88" s="460">
        <v>85</v>
      </c>
      <c r="C88" s="461" t="s">
        <v>589</v>
      </c>
      <c r="D88" s="461">
        <v>2</v>
      </c>
      <c r="E88" s="461" t="s">
        <v>590</v>
      </c>
      <c r="F88" s="461" t="s">
        <v>650</v>
      </c>
      <c r="G88" s="447" t="s">
        <v>591</v>
      </c>
      <c r="H88" s="447">
        <v>1</v>
      </c>
      <c r="I88" s="467" t="s">
        <v>669</v>
      </c>
      <c r="J88" s="463" t="s">
        <v>71</v>
      </c>
    </row>
    <row r="89" spans="1:10" s="464" customFormat="1" ht="63.75" customHeight="1" x14ac:dyDescent="0.25">
      <c r="A89" s="447" t="s">
        <v>588</v>
      </c>
      <c r="B89" s="460">
        <v>86</v>
      </c>
      <c r="C89" s="461" t="s">
        <v>589</v>
      </c>
      <c r="D89" s="461">
        <v>2</v>
      </c>
      <c r="E89" s="461" t="s">
        <v>590</v>
      </c>
      <c r="F89" s="461" t="s">
        <v>650</v>
      </c>
      <c r="G89" s="447" t="s">
        <v>591</v>
      </c>
      <c r="H89" s="447">
        <v>1</v>
      </c>
      <c r="I89" s="467" t="s">
        <v>670</v>
      </c>
      <c r="J89" s="463" t="s">
        <v>71</v>
      </c>
    </row>
    <row r="90" spans="1:10" s="464" customFormat="1" ht="70.5" customHeight="1" x14ac:dyDescent="0.25">
      <c r="A90" s="447" t="s">
        <v>588</v>
      </c>
      <c r="B90" s="460">
        <v>87</v>
      </c>
      <c r="C90" s="461" t="s">
        <v>589</v>
      </c>
      <c r="D90" s="461">
        <v>2</v>
      </c>
      <c r="E90" s="461" t="s">
        <v>590</v>
      </c>
      <c r="F90" s="461" t="s">
        <v>650</v>
      </c>
      <c r="G90" s="447" t="s">
        <v>591</v>
      </c>
      <c r="H90" s="447">
        <v>1</v>
      </c>
      <c r="I90" s="467" t="s">
        <v>671</v>
      </c>
      <c r="J90" s="463" t="s">
        <v>71</v>
      </c>
    </row>
    <row r="91" spans="1:10" s="464" customFormat="1" ht="62.25" customHeight="1" x14ac:dyDescent="0.25">
      <c r="A91" s="447" t="s">
        <v>588</v>
      </c>
      <c r="B91" s="460">
        <v>88</v>
      </c>
      <c r="C91" s="461" t="s">
        <v>589</v>
      </c>
      <c r="D91" s="461">
        <v>2</v>
      </c>
      <c r="E91" s="461" t="s">
        <v>590</v>
      </c>
      <c r="F91" s="461" t="s">
        <v>650</v>
      </c>
      <c r="G91" s="447" t="s">
        <v>591</v>
      </c>
      <c r="H91" s="447">
        <v>1</v>
      </c>
      <c r="I91" s="467" t="s">
        <v>672</v>
      </c>
      <c r="J91" s="463" t="s">
        <v>71</v>
      </c>
    </row>
    <row r="92" spans="1:10" s="464" customFormat="1" ht="81.75" customHeight="1" x14ac:dyDescent="0.25">
      <c r="A92" s="447" t="s">
        <v>588</v>
      </c>
      <c r="B92" s="460">
        <v>89</v>
      </c>
      <c r="C92" s="461" t="s">
        <v>600</v>
      </c>
      <c r="D92" s="461">
        <v>2</v>
      </c>
      <c r="E92" s="461" t="s">
        <v>590</v>
      </c>
      <c r="F92" s="461" t="s">
        <v>650</v>
      </c>
      <c r="G92" s="447" t="s">
        <v>591</v>
      </c>
      <c r="H92" s="447">
        <v>1</v>
      </c>
      <c r="I92" s="467" t="s">
        <v>673</v>
      </c>
      <c r="J92" s="463" t="s">
        <v>71</v>
      </c>
    </row>
    <row r="93" spans="1:10" s="464" customFormat="1" ht="69.75" customHeight="1" x14ac:dyDescent="0.25">
      <c r="A93" s="447" t="s">
        <v>588</v>
      </c>
      <c r="B93" s="460">
        <v>90</v>
      </c>
      <c r="C93" s="461" t="s">
        <v>600</v>
      </c>
      <c r="D93" s="461">
        <v>2</v>
      </c>
      <c r="E93" s="461" t="s">
        <v>590</v>
      </c>
      <c r="F93" s="461" t="s">
        <v>650</v>
      </c>
      <c r="G93" s="447" t="s">
        <v>591</v>
      </c>
      <c r="H93" s="447">
        <v>1</v>
      </c>
      <c r="I93" s="467" t="s">
        <v>674</v>
      </c>
      <c r="J93" s="463" t="s">
        <v>71</v>
      </c>
    </row>
    <row r="94" spans="1:10" s="464" customFormat="1" ht="80.25" customHeight="1" x14ac:dyDescent="0.25">
      <c r="A94" s="447" t="s">
        <v>588</v>
      </c>
      <c r="B94" s="460">
        <v>91</v>
      </c>
      <c r="C94" s="461" t="s">
        <v>600</v>
      </c>
      <c r="D94" s="461">
        <v>2</v>
      </c>
      <c r="E94" s="461" t="s">
        <v>590</v>
      </c>
      <c r="F94" s="461" t="s">
        <v>650</v>
      </c>
      <c r="G94" s="447" t="s">
        <v>591</v>
      </c>
      <c r="H94" s="447">
        <v>1</v>
      </c>
      <c r="I94" s="467" t="s">
        <v>675</v>
      </c>
      <c r="J94" s="463" t="s">
        <v>71</v>
      </c>
    </row>
    <row r="95" spans="1:10" s="464" customFormat="1" ht="80.25" customHeight="1" x14ac:dyDescent="0.25">
      <c r="A95" s="447" t="s">
        <v>588</v>
      </c>
      <c r="B95" s="460">
        <v>92</v>
      </c>
      <c r="C95" s="461" t="s">
        <v>600</v>
      </c>
      <c r="D95" s="461">
        <v>2</v>
      </c>
      <c r="E95" s="461" t="s">
        <v>590</v>
      </c>
      <c r="F95" s="461" t="s">
        <v>650</v>
      </c>
      <c r="G95" s="447" t="s">
        <v>591</v>
      </c>
      <c r="H95" s="447">
        <v>1</v>
      </c>
      <c r="I95" s="467" t="s">
        <v>676</v>
      </c>
      <c r="J95" s="463" t="s">
        <v>71</v>
      </c>
    </row>
    <row r="96" spans="1:10" s="464" customFormat="1" ht="76.5" x14ac:dyDescent="0.25">
      <c r="A96" s="447" t="s">
        <v>588</v>
      </c>
      <c r="B96" s="460">
        <v>93</v>
      </c>
      <c r="C96" s="461" t="s">
        <v>600</v>
      </c>
      <c r="D96" s="461">
        <v>2</v>
      </c>
      <c r="E96" s="461" t="s">
        <v>590</v>
      </c>
      <c r="F96" s="461" t="s">
        <v>650</v>
      </c>
      <c r="G96" s="447" t="s">
        <v>591</v>
      </c>
      <c r="H96" s="447">
        <v>1</v>
      </c>
      <c r="I96" s="467" t="s">
        <v>677</v>
      </c>
      <c r="J96" s="463" t="s">
        <v>71</v>
      </c>
    </row>
    <row r="97" spans="1:10" s="464" customFormat="1" ht="76.5" x14ac:dyDescent="0.25">
      <c r="A97" s="447" t="s">
        <v>588</v>
      </c>
      <c r="B97" s="460">
        <v>94</v>
      </c>
      <c r="C97" s="461" t="s">
        <v>600</v>
      </c>
      <c r="D97" s="461">
        <v>2</v>
      </c>
      <c r="E97" s="461" t="s">
        <v>590</v>
      </c>
      <c r="F97" s="461" t="s">
        <v>650</v>
      </c>
      <c r="G97" s="447" t="s">
        <v>591</v>
      </c>
      <c r="H97" s="447">
        <v>1</v>
      </c>
      <c r="I97" s="467" t="s">
        <v>678</v>
      </c>
      <c r="J97" s="463" t="s">
        <v>71</v>
      </c>
    </row>
    <row r="98" spans="1:10" s="464" customFormat="1" ht="76.5" x14ac:dyDescent="0.25">
      <c r="A98" s="447" t="s">
        <v>588</v>
      </c>
      <c r="B98" s="460">
        <v>95</v>
      </c>
      <c r="C98" s="461" t="s">
        <v>600</v>
      </c>
      <c r="D98" s="461">
        <v>2</v>
      </c>
      <c r="E98" s="461" t="s">
        <v>590</v>
      </c>
      <c r="F98" s="461" t="s">
        <v>650</v>
      </c>
      <c r="G98" s="447" t="s">
        <v>591</v>
      </c>
      <c r="H98" s="447">
        <v>1</v>
      </c>
      <c r="I98" s="467" t="s">
        <v>679</v>
      </c>
      <c r="J98" s="463" t="s">
        <v>71</v>
      </c>
    </row>
    <row r="99" spans="1:10" s="464" customFormat="1" ht="82.5" customHeight="1" x14ac:dyDescent="0.25">
      <c r="A99" s="447" t="s">
        <v>588</v>
      </c>
      <c r="B99" s="460">
        <v>96</v>
      </c>
      <c r="C99" s="461" t="s">
        <v>600</v>
      </c>
      <c r="D99" s="461">
        <v>2</v>
      </c>
      <c r="E99" s="461" t="s">
        <v>590</v>
      </c>
      <c r="F99" s="461" t="s">
        <v>650</v>
      </c>
      <c r="G99" s="447" t="s">
        <v>591</v>
      </c>
      <c r="H99" s="447">
        <v>1</v>
      </c>
      <c r="I99" s="467" t="s">
        <v>680</v>
      </c>
      <c r="J99" s="463" t="s">
        <v>71</v>
      </c>
    </row>
    <row r="100" spans="1:10" s="464" customFormat="1" ht="60" customHeight="1" x14ac:dyDescent="0.25">
      <c r="A100" s="447" t="s">
        <v>588</v>
      </c>
      <c r="B100" s="460">
        <v>97</v>
      </c>
      <c r="C100" s="461" t="s">
        <v>589</v>
      </c>
      <c r="D100" s="461">
        <v>1</v>
      </c>
      <c r="E100" s="461" t="s">
        <v>590</v>
      </c>
      <c r="F100" s="461" t="s">
        <v>681</v>
      </c>
      <c r="G100" s="447" t="s">
        <v>591</v>
      </c>
      <c r="H100" s="447">
        <v>1</v>
      </c>
      <c r="I100" s="467" t="s">
        <v>682</v>
      </c>
      <c r="J100" s="463" t="s">
        <v>71</v>
      </c>
    </row>
    <row r="101" spans="1:10" s="464" customFormat="1" ht="51" x14ac:dyDescent="0.25">
      <c r="A101" s="447" t="s">
        <v>588</v>
      </c>
      <c r="B101" s="460">
        <v>98</v>
      </c>
      <c r="C101" s="461" t="s">
        <v>589</v>
      </c>
      <c r="D101" s="461">
        <v>1</v>
      </c>
      <c r="E101" s="461" t="s">
        <v>590</v>
      </c>
      <c r="F101" s="461" t="s">
        <v>681</v>
      </c>
      <c r="G101" s="447" t="s">
        <v>591</v>
      </c>
      <c r="H101" s="447">
        <v>1</v>
      </c>
      <c r="I101" s="467" t="s">
        <v>683</v>
      </c>
      <c r="J101" s="463" t="s">
        <v>71</v>
      </c>
    </row>
    <row r="102" spans="1:10" s="464" customFormat="1" ht="63.75" x14ac:dyDescent="0.25">
      <c r="A102" s="447" t="s">
        <v>588</v>
      </c>
      <c r="B102" s="460">
        <v>99</v>
      </c>
      <c r="C102" s="461" t="s">
        <v>589</v>
      </c>
      <c r="D102" s="461">
        <v>1</v>
      </c>
      <c r="E102" s="461" t="s">
        <v>590</v>
      </c>
      <c r="F102" s="461" t="s">
        <v>681</v>
      </c>
      <c r="G102" s="447" t="s">
        <v>591</v>
      </c>
      <c r="H102" s="447">
        <v>1</v>
      </c>
      <c r="I102" s="467" t="s">
        <v>684</v>
      </c>
      <c r="J102" s="463" t="s">
        <v>71</v>
      </c>
    </row>
    <row r="103" spans="1:10" s="464" customFormat="1" ht="51" x14ac:dyDescent="0.25">
      <c r="A103" s="447" t="s">
        <v>588</v>
      </c>
      <c r="B103" s="460">
        <v>100</v>
      </c>
      <c r="C103" s="461" t="s">
        <v>589</v>
      </c>
      <c r="D103" s="461">
        <v>1</v>
      </c>
      <c r="E103" s="461" t="s">
        <v>590</v>
      </c>
      <c r="F103" s="461" t="s">
        <v>681</v>
      </c>
      <c r="G103" s="447" t="s">
        <v>591</v>
      </c>
      <c r="H103" s="447">
        <v>1</v>
      </c>
      <c r="I103" s="467" t="s">
        <v>685</v>
      </c>
      <c r="J103" s="463" t="s">
        <v>71</v>
      </c>
    </row>
    <row r="104" spans="1:10" s="464" customFormat="1" ht="51" x14ac:dyDescent="0.25">
      <c r="A104" s="447" t="s">
        <v>588</v>
      </c>
      <c r="B104" s="460">
        <v>101</v>
      </c>
      <c r="C104" s="461" t="s">
        <v>589</v>
      </c>
      <c r="D104" s="461">
        <v>1</v>
      </c>
      <c r="E104" s="461" t="s">
        <v>590</v>
      </c>
      <c r="F104" s="461" t="s">
        <v>681</v>
      </c>
      <c r="G104" s="447" t="s">
        <v>591</v>
      </c>
      <c r="H104" s="447">
        <v>2</v>
      </c>
      <c r="I104" s="467" t="s">
        <v>686</v>
      </c>
      <c r="J104" s="463" t="s">
        <v>71</v>
      </c>
    </row>
    <row r="105" spans="1:10" s="464" customFormat="1" ht="70.5" customHeight="1" x14ac:dyDescent="0.25">
      <c r="A105" s="447" t="s">
        <v>588</v>
      </c>
      <c r="B105" s="460">
        <v>102</v>
      </c>
      <c r="C105" s="461" t="s">
        <v>589</v>
      </c>
      <c r="D105" s="461">
        <v>1</v>
      </c>
      <c r="E105" s="461" t="s">
        <v>590</v>
      </c>
      <c r="F105" s="461" t="s">
        <v>681</v>
      </c>
      <c r="G105" s="447" t="s">
        <v>591</v>
      </c>
      <c r="H105" s="447">
        <v>2</v>
      </c>
      <c r="I105" s="467" t="s">
        <v>687</v>
      </c>
      <c r="J105" s="463" t="s">
        <v>71</v>
      </c>
    </row>
    <row r="106" spans="1:10" s="464" customFormat="1" ht="62.25" customHeight="1" x14ac:dyDescent="0.25">
      <c r="A106" s="447" t="s">
        <v>588</v>
      </c>
      <c r="B106" s="460">
        <v>103</v>
      </c>
      <c r="C106" s="461" t="s">
        <v>589</v>
      </c>
      <c r="D106" s="461">
        <v>1</v>
      </c>
      <c r="E106" s="461" t="s">
        <v>590</v>
      </c>
      <c r="F106" s="461" t="s">
        <v>681</v>
      </c>
      <c r="G106" s="447" t="s">
        <v>591</v>
      </c>
      <c r="H106" s="447">
        <v>2</v>
      </c>
      <c r="I106" s="467" t="s">
        <v>686</v>
      </c>
      <c r="J106" s="463" t="s">
        <v>71</v>
      </c>
    </row>
    <row r="107" spans="1:10" s="464" customFormat="1" ht="89.25" x14ac:dyDescent="0.25">
      <c r="A107" s="447" t="s">
        <v>588</v>
      </c>
      <c r="B107" s="460">
        <v>104</v>
      </c>
      <c r="C107" s="461" t="s">
        <v>589</v>
      </c>
      <c r="D107" s="461">
        <v>1</v>
      </c>
      <c r="E107" s="461" t="s">
        <v>590</v>
      </c>
      <c r="F107" s="461" t="s">
        <v>681</v>
      </c>
      <c r="G107" s="447" t="s">
        <v>591</v>
      </c>
      <c r="H107" s="447">
        <v>2</v>
      </c>
      <c r="I107" s="467" t="s">
        <v>688</v>
      </c>
      <c r="J107" s="463" t="s">
        <v>71</v>
      </c>
    </row>
    <row r="108" spans="1:10" s="464" customFormat="1" ht="55.5" customHeight="1" x14ac:dyDescent="0.25">
      <c r="A108" s="447" t="s">
        <v>588</v>
      </c>
      <c r="B108" s="460">
        <v>105</v>
      </c>
      <c r="C108" s="461" t="s">
        <v>600</v>
      </c>
      <c r="D108" s="461">
        <v>1</v>
      </c>
      <c r="E108" s="461" t="s">
        <v>590</v>
      </c>
      <c r="F108" s="461" t="s">
        <v>681</v>
      </c>
      <c r="G108" s="447" t="s">
        <v>591</v>
      </c>
      <c r="H108" s="447">
        <v>2</v>
      </c>
      <c r="I108" s="467" t="s">
        <v>689</v>
      </c>
      <c r="J108" s="463" t="s">
        <v>71</v>
      </c>
    </row>
    <row r="109" spans="1:10" s="464" customFormat="1" ht="83.25" customHeight="1" x14ac:dyDescent="0.25">
      <c r="A109" s="447" t="s">
        <v>588</v>
      </c>
      <c r="B109" s="460">
        <v>106</v>
      </c>
      <c r="C109" s="461" t="s">
        <v>600</v>
      </c>
      <c r="D109" s="461">
        <v>1</v>
      </c>
      <c r="E109" s="461" t="s">
        <v>590</v>
      </c>
      <c r="F109" s="461" t="s">
        <v>681</v>
      </c>
      <c r="G109" s="447" t="s">
        <v>591</v>
      </c>
      <c r="H109" s="447">
        <v>2</v>
      </c>
      <c r="I109" s="467" t="s">
        <v>690</v>
      </c>
      <c r="J109" s="463" t="s">
        <v>71</v>
      </c>
    </row>
    <row r="110" spans="1:10" s="464" customFormat="1" ht="81" customHeight="1" x14ac:dyDescent="0.25">
      <c r="A110" s="447" t="s">
        <v>588</v>
      </c>
      <c r="B110" s="460">
        <v>107</v>
      </c>
      <c r="C110" s="461" t="s">
        <v>600</v>
      </c>
      <c r="D110" s="461">
        <v>1</v>
      </c>
      <c r="E110" s="461" t="s">
        <v>590</v>
      </c>
      <c r="F110" s="461" t="s">
        <v>681</v>
      </c>
      <c r="G110" s="447" t="s">
        <v>591</v>
      </c>
      <c r="H110" s="447">
        <v>2</v>
      </c>
      <c r="I110" s="467" t="s">
        <v>691</v>
      </c>
      <c r="J110" s="463" t="s">
        <v>71</v>
      </c>
    </row>
    <row r="111" spans="1:10" s="464" customFormat="1" ht="84" customHeight="1" x14ac:dyDescent="0.25">
      <c r="A111" s="447" t="s">
        <v>588</v>
      </c>
      <c r="B111" s="460">
        <v>108</v>
      </c>
      <c r="C111" s="461" t="s">
        <v>600</v>
      </c>
      <c r="D111" s="461">
        <v>1</v>
      </c>
      <c r="E111" s="461" t="s">
        <v>590</v>
      </c>
      <c r="F111" s="461" t="s">
        <v>681</v>
      </c>
      <c r="G111" s="447" t="s">
        <v>591</v>
      </c>
      <c r="H111" s="447">
        <v>2</v>
      </c>
      <c r="I111" s="467" t="s">
        <v>692</v>
      </c>
      <c r="J111" s="463" t="s">
        <v>71</v>
      </c>
    </row>
    <row r="112" spans="1:10" s="464" customFormat="1" ht="60.75" customHeight="1" x14ac:dyDescent="0.25">
      <c r="A112" s="447" t="s">
        <v>588</v>
      </c>
      <c r="B112" s="460">
        <v>109</v>
      </c>
      <c r="C112" s="461" t="s">
        <v>600</v>
      </c>
      <c r="D112" s="461">
        <v>1</v>
      </c>
      <c r="E112" s="461" t="s">
        <v>590</v>
      </c>
      <c r="F112" s="461" t="s">
        <v>681</v>
      </c>
      <c r="G112" s="447" t="s">
        <v>591</v>
      </c>
      <c r="H112" s="447">
        <v>2</v>
      </c>
      <c r="I112" s="467" t="s">
        <v>693</v>
      </c>
      <c r="J112" s="463" t="s">
        <v>71</v>
      </c>
    </row>
    <row r="113" spans="1:10" s="464" customFormat="1" ht="83.25" customHeight="1" x14ac:dyDescent="0.25">
      <c r="A113" s="447" t="s">
        <v>588</v>
      </c>
      <c r="B113" s="460">
        <v>110</v>
      </c>
      <c r="C113" s="461" t="s">
        <v>600</v>
      </c>
      <c r="D113" s="461">
        <v>1</v>
      </c>
      <c r="E113" s="461" t="s">
        <v>590</v>
      </c>
      <c r="F113" s="461" t="s">
        <v>681</v>
      </c>
      <c r="G113" s="447" t="s">
        <v>591</v>
      </c>
      <c r="H113" s="447">
        <v>2</v>
      </c>
      <c r="I113" s="467" t="s">
        <v>694</v>
      </c>
      <c r="J113" s="463" t="s">
        <v>71</v>
      </c>
    </row>
    <row r="114" spans="1:10" s="464" customFormat="1" ht="84" customHeight="1" x14ac:dyDescent="0.25">
      <c r="A114" s="447" t="s">
        <v>588</v>
      </c>
      <c r="B114" s="460">
        <v>111</v>
      </c>
      <c r="C114" s="461" t="s">
        <v>600</v>
      </c>
      <c r="D114" s="461">
        <v>1</v>
      </c>
      <c r="E114" s="461" t="s">
        <v>590</v>
      </c>
      <c r="F114" s="461" t="s">
        <v>681</v>
      </c>
      <c r="G114" s="447" t="s">
        <v>591</v>
      </c>
      <c r="H114" s="447">
        <v>2</v>
      </c>
      <c r="I114" s="467" t="s">
        <v>695</v>
      </c>
      <c r="J114" s="463" t="s">
        <v>71</v>
      </c>
    </row>
    <row r="115" spans="1:10" s="464" customFormat="1" ht="90" customHeight="1" x14ac:dyDescent="0.25">
      <c r="A115" s="447" t="s">
        <v>588</v>
      </c>
      <c r="B115" s="44">
        <v>112</v>
      </c>
      <c r="C115" s="461" t="s">
        <v>600</v>
      </c>
      <c r="D115" s="461">
        <v>1</v>
      </c>
      <c r="E115" s="461" t="s">
        <v>590</v>
      </c>
      <c r="F115" s="461" t="s">
        <v>681</v>
      </c>
      <c r="G115" s="447" t="s">
        <v>591</v>
      </c>
      <c r="H115" s="447">
        <v>2</v>
      </c>
      <c r="I115" s="467" t="s">
        <v>696</v>
      </c>
      <c r="J115" s="463" t="s">
        <v>71</v>
      </c>
    </row>
    <row r="116" spans="1:10" s="464" customFormat="1" ht="69" customHeight="1" x14ac:dyDescent="0.25">
      <c r="A116" s="447" t="s">
        <v>588</v>
      </c>
      <c r="B116" s="460">
        <v>113</v>
      </c>
      <c r="C116" s="461" t="s">
        <v>589</v>
      </c>
      <c r="D116" s="461">
        <v>2</v>
      </c>
      <c r="E116" s="461" t="s">
        <v>590</v>
      </c>
      <c r="F116" s="461" t="s">
        <v>681</v>
      </c>
      <c r="G116" s="447" t="s">
        <v>591</v>
      </c>
      <c r="H116" s="447">
        <v>2</v>
      </c>
      <c r="I116" s="467" t="s">
        <v>697</v>
      </c>
      <c r="J116" s="463" t="s">
        <v>71</v>
      </c>
    </row>
    <row r="117" spans="1:10" s="464" customFormat="1" ht="51" x14ac:dyDescent="0.25">
      <c r="A117" s="447" t="s">
        <v>588</v>
      </c>
      <c r="B117" s="460">
        <v>114</v>
      </c>
      <c r="C117" s="461" t="s">
        <v>589</v>
      </c>
      <c r="D117" s="461">
        <v>2</v>
      </c>
      <c r="E117" s="461" t="s">
        <v>590</v>
      </c>
      <c r="F117" s="461" t="s">
        <v>681</v>
      </c>
      <c r="G117" s="447" t="s">
        <v>591</v>
      </c>
      <c r="H117" s="447">
        <v>2</v>
      </c>
      <c r="I117" s="467" t="s">
        <v>698</v>
      </c>
      <c r="J117" s="463" t="s">
        <v>71</v>
      </c>
    </row>
    <row r="118" spans="1:10" s="464" customFormat="1" ht="70.5" customHeight="1" x14ac:dyDescent="0.25">
      <c r="A118" s="447" t="s">
        <v>588</v>
      </c>
      <c r="B118" s="460">
        <v>115</v>
      </c>
      <c r="C118" s="461" t="s">
        <v>589</v>
      </c>
      <c r="D118" s="461">
        <v>2</v>
      </c>
      <c r="E118" s="461" t="s">
        <v>590</v>
      </c>
      <c r="F118" s="461" t="s">
        <v>681</v>
      </c>
      <c r="G118" s="447" t="s">
        <v>591</v>
      </c>
      <c r="H118" s="447">
        <v>2</v>
      </c>
      <c r="I118" s="467" t="s">
        <v>699</v>
      </c>
      <c r="J118" s="463" t="s">
        <v>71</v>
      </c>
    </row>
    <row r="119" spans="1:10" s="464" customFormat="1" ht="60" customHeight="1" x14ac:dyDescent="0.25">
      <c r="A119" s="447" t="s">
        <v>588</v>
      </c>
      <c r="B119" s="460">
        <v>116</v>
      </c>
      <c r="C119" s="461" t="s">
        <v>589</v>
      </c>
      <c r="D119" s="461">
        <v>2</v>
      </c>
      <c r="E119" s="461" t="s">
        <v>590</v>
      </c>
      <c r="F119" s="461" t="s">
        <v>681</v>
      </c>
      <c r="G119" s="447" t="s">
        <v>591</v>
      </c>
      <c r="H119" s="447">
        <v>2</v>
      </c>
      <c r="I119" s="467" t="s">
        <v>700</v>
      </c>
      <c r="J119" s="463" t="s">
        <v>71</v>
      </c>
    </row>
    <row r="120" spans="1:10" s="464" customFormat="1" ht="60.75" customHeight="1" x14ac:dyDescent="0.25">
      <c r="A120" s="447" t="s">
        <v>588</v>
      </c>
      <c r="B120" s="460">
        <v>117</v>
      </c>
      <c r="C120" s="461" t="s">
        <v>589</v>
      </c>
      <c r="D120" s="461">
        <v>2</v>
      </c>
      <c r="E120" s="461" t="s">
        <v>590</v>
      </c>
      <c r="F120" s="461" t="s">
        <v>681</v>
      </c>
      <c r="G120" s="447" t="s">
        <v>591</v>
      </c>
      <c r="H120" s="447">
        <v>2</v>
      </c>
      <c r="I120" s="467" t="s">
        <v>700</v>
      </c>
      <c r="J120" s="463" t="s">
        <v>71</v>
      </c>
    </row>
    <row r="121" spans="1:10" s="464" customFormat="1" ht="57.75" customHeight="1" x14ac:dyDescent="0.25">
      <c r="A121" s="447" t="s">
        <v>588</v>
      </c>
      <c r="B121" s="460">
        <v>118</v>
      </c>
      <c r="C121" s="461" t="s">
        <v>589</v>
      </c>
      <c r="D121" s="461">
        <v>2</v>
      </c>
      <c r="E121" s="461" t="s">
        <v>590</v>
      </c>
      <c r="F121" s="461" t="s">
        <v>681</v>
      </c>
      <c r="G121" s="447" t="s">
        <v>591</v>
      </c>
      <c r="H121" s="447">
        <v>2</v>
      </c>
      <c r="I121" s="467" t="s">
        <v>700</v>
      </c>
      <c r="J121" s="463" t="s">
        <v>71</v>
      </c>
    </row>
    <row r="122" spans="1:10" s="464" customFormat="1" ht="54.75" customHeight="1" x14ac:dyDescent="0.25">
      <c r="A122" s="447" t="s">
        <v>588</v>
      </c>
      <c r="B122" s="460">
        <v>119</v>
      </c>
      <c r="C122" s="461" t="s">
        <v>589</v>
      </c>
      <c r="D122" s="461">
        <v>2</v>
      </c>
      <c r="E122" s="461" t="s">
        <v>590</v>
      </c>
      <c r="F122" s="461" t="s">
        <v>681</v>
      </c>
      <c r="G122" s="447" t="s">
        <v>591</v>
      </c>
      <c r="H122" s="447">
        <v>2</v>
      </c>
      <c r="I122" s="467" t="s">
        <v>701</v>
      </c>
      <c r="J122" s="463" t="s">
        <v>71</v>
      </c>
    </row>
    <row r="123" spans="1:10" s="464" customFormat="1" ht="57" customHeight="1" x14ac:dyDescent="0.25">
      <c r="A123" s="447" t="s">
        <v>588</v>
      </c>
      <c r="B123" s="460">
        <v>120</v>
      </c>
      <c r="C123" s="461" t="s">
        <v>589</v>
      </c>
      <c r="D123" s="461">
        <v>2</v>
      </c>
      <c r="E123" s="461" t="s">
        <v>590</v>
      </c>
      <c r="F123" s="461" t="s">
        <v>681</v>
      </c>
      <c r="G123" s="447" t="s">
        <v>591</v>
      </c>
      <c r="H123" s="447">
        <v>2</v>
      </c>
      <c r="I123" s="467" t="s">
        <v>700</v>
      </c>
      <c r="J123" s="463" t="s">
        <v>71</v>
      </c>
    </row>
    <row r="124" spans="1:10" s="464" customFormat="1" ht="95.25" customHeight="1" x14ac:dyDescent="0.25">
      <c r="A124" s="447" t="s">
        <v>588</v>
      </c>
      <c r="B124" s="460">
        <v>121</v>
      </c>
      <c r="C124" s="461" t="s">
        <v>600</v>
      </c>
      <c r="D124" s="461">
        <v>2</v>
      </c>
      <c r="E124" s="461" t="s">
        <v>590</v>
      </c>
      <c r="F124" s="461" t="s">
        <v>681</v>
      </c>
      <c r="G124" s="447" t="s">
        <v>591</v>
      </c>
      <c r="H124" s="447">
        <v>2</v>
      </c>
      <c r="I124" s="467" t="s">
        <v>702</v>
      </c>
      <c r="J124" s="463" t="s">
        <v>71</v>
      </c>
    </row>
    <row r="125" spans="1:10" s="464" customFormat="1" ht="83.25" customHeight="1" x14ac:dyDescent="0.25">
      <c r="A125" s="447" t="s">
        <v>588</v>
      </c>
      <c r="B125" s="460">
        <v>122</v>
      </c>
      <c r="C125" s="461" t="s">
        <v>600</v>
      </c>
      <c r="D125" s="461">
        <v>2</v>
      </c>
      <c r="E125" s="461" t="s">
        <v>590</v>
      </c>
      <c r="F125" s="461" t="s">
        <v>681</v>
      </c>
      <c r="G125" s="447" t="s">
        <v>591</v>
      </c>
      <c r="H125" s="447">
        <v>2</v>
      </c>
      <c r="I125" s="467" t="s">
        <v>703</v>
      </c>
      <c r="J125" s="463" t="s">
        <v>71</v>
      </c>
    </row>
    <row r="126" spans="1:10" s="464" customFormat="1" ht="94.5" customHeight="1" x14ac:dyDescent="0.25">
      <c r="A126" s="447" t="s">
        <v>588</v>
      </c>
      <c r="B126" s="460">
        <v>123</v>
      </c>
      <c r="C126" s="461" t="s">
        <v>600</v>
      </c>
      <c r="D126" s="461">
        <v>2</v>
      </c>
      <c r="E126" s="461" t="s">
        <v>590</v>
      </c>
      <c r="F126" s="461" t="s">
        <v>681</v>
      </c>
      <c r="G126" s="447" t="s">
        <v>591</v>
      </c>
      <c r="H126" s="447">
        <v>2</v>
      </c>
      <c r="I126" s="467" t="s">
        <v>704</v>
      </c>
      <c r="J126" s="463" t="s">
        <v>71</v>
      </c>
    </row>
    <row r="127" spans="1:10" s="464" customFormat="1" ht="76.5" x14ac:dyDescent="0.25">
      <c r="A127" s="447" t="s">
        <v>588</v>
      </c>
      <c r="B127" s="460">
        <v>124</v>
      </c>
      <c r="C127" s="461" t="s">
        <v>600</v>
      </c>
      <c r="D127" s="461">
        <v>2</v>
      </c>
      <c r="E127" s="461" t="s">
        <v>590</v>
      </c>
      <c r="F127" s="461" t="s">
        <v>681</v>
      </c>
      <c r="G127" s="447" t="s">
        <v>591</v>
      </c>
      <c r="H127" s="447">
        <v>2</v>
      </c>
      <c r="I127" s="467" t="s">
        <v>705</v>
      </c>
      <c r="J127" s="463" t="s">
        <v>71</v>
      </c>
    </row>
    <row r="128" spans="1:10" s="464" customFormat="1" ht="85.5" customHeight="1" x14ac:dyDescent="0.25">
      <c r="A128" s="447" t="s">
        <v>588</v>
      </c>
      <c r="B128" s="460">
        <v>125</v>
      </c>
      <c r="C128" s="461" t="s">
        <v>600</v>
      </c>
      <c r="D128" s="461">
        <v>2</v>
      </c>
      <c r="E128" s="461" t="s">
        <v>590</v>
      </c>
      <c r="F128" s="461" t="s">
        <v>681</v>
      </c>
      <c r="G128" s="447" t="s">
        <v>591</v>
      </c>
      <c r="H128" s="447">
        <v>2</v>
      </c>
      <c r="I128" s="467" t="s">
        <v>706</v>
      </c>
      <c r="J128" s="463" t="s">
        <v>71</v>
      </c>
    </row>
    <row r="129" spans="1:10" s="464" customFormat="1" ht="87" customHeight="1" x14ac:dyDescent="0.25">
      <c r="A129" s="447" t="s">
        <v>588</v>
      </c>
      <c r="B129" s="460">
        <v>126</v>
      </c>
      <c r="C129" s="461" t="s">
        <v>600</v>
      </c>
      <c r="D129" s="461">
        <v>2</v>
      </c>
      <c r="E129" s="461" t="s">
        <v>590</v>
      </c>
      <c r="F129" s="461" t="s">
        <v>681</v>
      </c>
      <c r="G129" s="447" t="s">
        <v>591</v>
      </c>
      <c r="H129" s="447">
        <v>2</v>
      </c>
      <c r="I129" s="467" t="s">
        <v>707</v>
      </c>
      <c r="J129" s="463" t="s">
        <v>71</v>
      </c>
    </row>
    <row r="130" spans="1:10" s="464" customFormat="1" ht="81.75" customHeight="1" x14ac:dyDescent="0.25">
      <c r="A130" s="447" t="s">
        <v>588</v>
      </c>
      <c r="B130" s="460">
        <v>127</v>
      </c>
      <c r="C130" s="461" t="s">
        <v>600</v>
      </c>
      <c r="D130" s="461">
        <v>2</v>
      </c>
      <c r="E130" s="461" t="s">
        <v>590</v>
      </c>
      <c r="F130" s="461" t="s">
        <v>681</v>
      </c>
      <c r="G130" s="447" t="s">
        <v>591</v>
      </c>
      <c r="H130" s="447">
        <v>2</v>
      </c>
      <c r="I130" s="467" t="s">
        <v>708</v>
      </c>
      <c r="J130" s="463" t="s">
        <v>71</v>
      </c>
    </row>
    <row r="131" spans="1:10" s="464" customFormat="1" ht="86.25" customHeight="1" x14ac:dyDescent="0.25">
      <c r="A131" s="447" t="s">
        <v>588</v>
      </c>
      <c r="B131" s="460">
        <v>128</v>
      </c>
      <c r="C131" s="461" t="s">
        <v>600</v>
      </c>
      <c r="D131" s="461">
        <v>2</v>
      </c>
      <c r="E131" s="461" t="s">
        <v>590</v>
      </c>
      <c r="F131" s="461" t="s">
        <v>681</v>
      </c>
      <c r="G131" s="447" t="s">
        <v>591</v>
      </c>
      <c r="H131" s="447">
        <v>2</v>
      </c>
      <c r="I131" s="467" t="s">
        <v>709</v>
      </c>
      <c r="J131" s="463" t="s">
        <v>71</v>
      </c>
    </row>
    <row r="132" spans="1:10" s="464" customFormat="1" ht="30.75" customHeight="1" x14ac:dyDescent="0.25">
      <c r="A132" s="447" t="s">
        <v>588</v>
      </c>
      <c r="B132" s="460">
        <v>129</v>
      </c>
      <c r="C132" s="461" t="s">
        <v>589</v>
      </c>
      <c r="D132" s="461">
        <v>1</v>
      </c>
      <c r="E132" s="461" t="s">
        <v>590</v>
      </c>
      <c r="F132" s="461" t="s">
        <v>783</v>
      </c>
      <c r="G132" s="447" t="s">
        <v>591</v>
      </c>
      <c r="H132" s="447">
        <v>2</v>
      </c>
      <c r="I132" s="467" t="s">
        <v>710</v>
      </c>
      <c r="J132" s="463" t="s">
        <v>71</v>
      </c>
    </row>
    <row r="133" spans="1:10" s="464" customFormat="1" ht="55.5" customHeight="1" x14ac:dyDescent="0.25">
      <c r="A133" s="447" t="s">
        <v>588</v>
      </c>
      <c r="B133" s="460">
        <v>130</v>
      </c>
      <c r="C133" s="461" t="s">
        <v>589</v>
      </c>
      <c r="D133" s="461">
        <v>1</v>
      </c>
      <c r="E133" s="461" t="s">
        <v>590</v>
      </c>
      <c r="F133" s="461" t="s">
        <v>783</v>
      </c>
      <c r="G133" s="447" t="s">
        <v>591</v>
      </c>
      <c r="H133" s="447">
        <v>2</v>
      </c>
      <c r="I133" s="467" t="s">
        <v>711</v>
      </c>
      <c r="J133" s="463" t="s">
        <v>71</v>
      </c>
    </row>
    <row r="134" spans="1:10" s="464" customFormat="1" ht="31.5" customHeight="1" x14ac:dyDescent="0.25">
      <c r="A134" s="447" t="s">
        <v>588</v>
      </c>
      <c r="B134" s="460">
        <v>131</v>
      </c>
      <c r="C134" s="461" t="s">
        <v>589</v>
      </c>
      <c r="D134" s="461">
        <v>1</v>
      </c>
      <c r="E134" s="461" t="s">
        <v>590</v>
      </c>
      <c r="F134" s="461" t="s">
        <v>783</v>
      </c>
      <c r="G134" s="447" t="s">
        <v>591</v>
      </c>
      <c r="H134" s="447">
        <v>2</v>
      </c>
      <c r="I134" s="467" t="s">
        <v>712</v>
      </c>
      <c r="J134" s="463" t="s">
        <v>71</v>
      </c>
    </row>
    <row r="135" spans="1:10" s="464" customFormat="1" x14ac:dyDescent="0.25">
      <c r="A135" s="447" t="s">
        <v>588</v>
      </c>
      <c r="B135" s="460">
        <v>132</v>
      </c>
      <c r="C135" s="461" t="s">
        <v>589</v>
      </c>
      <c r="D135" s="461">
        <v>1</v>
      </c>
      <c r="E135" s="461" t="s">
        <v>590</v>
      </c>
      <c r="F135" s="461" t="s">
        <v>783</v>
      </c>
      <c r="G135" s="447" t="s">
        <v>591</v>
      </c>
      <c r="H135" s="447">
        <v>2</v>
      </c>
      <c r="I135" s="468" t="s">
        <v>629</v>
      </c>
      <c r="J135" s="463" t="s">
        <v>71</v>
      </c>
    </row>
    <row r="136" spans="1:10" s="464" customFormat="1" ht="56.25" customHeight="1" x14ac:dyDescent="0.25">
      <c r="A136" s="447" t="s">
        <v>588</v>
      </c>
      <c r="B136" s="460">
        <v>133</v>
      </c>
      <c r="C136" s="461" t="s">
        <v>589</v>
      </c>
      <c r="D136" s="461">
        <v>1</v>
      </c>
      <c r="E136" s="461" t="s">
        <v>590</v>
      </c>
      <c r="F136" s="461" t="s">
        <v>783</v>
      </c>
      <c r="G136" s="447" t="s">
        <v>591</v>
      </c>
      <c r="H136" s="447">
        <v>2</v>
      </c>
      <c r="I136" s="469" t="s">
        <v>713</v>
      </c>
      <c r="J136" s="463" t="s">
        <v>71</v>
      </c>
    </row>
    <row r="137" spans="1:10" s="464" customFormat="1" x14ac:dyDescent="0.25">
      <c r="A137" s="447" t="s">
        <v>588</v>
      </c>
      <c r="B137" s="460">
        <v>134</v>
      </c>
      <c r="C137" s="461" t="s">
        <v>589</v>
      </c>
      <c r="D137" s="461">
        <v>1</v>
      </c>
      <c r="E137" s="461" t="s">
        <v>590</v>
      </c>
      <c r="F137" s="461" t="s">
        <v>783</v>
      </c>
      <c r="G137" s="447" t="s">
        <v>591</v>
      </c>
      <c r="H137" s="447">
        <v>2</v>
      </c>
      <c r="I137" s="469" t="s">
        <v>629</v>
      </c>
      <c r="J137" s="463" t="s">
        <v>71</v>
      </c>
    </row>
    <row r="138" spans="1:10" s="464" customFormat="1" ht="56.25" customHeight="1" x14ac:dyDescent="0.25">
      <c r="A138" s="447" t="s">
        <v>588</v>
      </c>
      <c r="B138" s="460">
        <v>135</v>
      </c>
      <c r="C138" s="461" t="s">
        <v>589</v>
      </c>
      <c r="D138" s="461">
        <v>1</v>
      </c>
      <c r="E138" s="461" t="s">
        <v>590</v>
      </c>
      <c r="F138" s="461" t="s">
        <v>783</v>
      </c>
      <c r="G138" s="447" t="s">
        <v>591</v>
      </c>
      <c r="H138" s="447">
        <v>2</v>
      </c>
      <c r="I138" s="469" t="s">
        <v>714</v>
      </c>
      <c r="J138" s="463" t="s">
        <v>71</v>
      </c>
    </row>
    <row r="139" spans="1:10" s="464" customFormat="1" ht="57.75" customHeight="1" x14ac:dyDescent="0.25">
      <c r="A139" s="447" t="s">
        <v>588</v>
      </c>
      <c r="B139" s="465">
        <v>136</v>
      </c>
      <c r="C139" s="461" t="s">
        <v>589</v>
      </c>
      <c r="D139" s="461">
        <v>1</v>
      </c>
      <c r="E139" s="461" t="s">
        <v>590</v>
      </c>
      <c r="F139" s="461" t="s">
        <v>783</v>
      </c>
      <c r="G139" s="447" t="s">
        <v>591</v>
      </c>
      <c r="H139" s="447">
        <v>2</v>
      </c>
      <c r="I139" s="467" t="s">
        <v>715</v>
      </c>
      <c r="J139" s="463" t="s">
        <v>71</v>
      </c>
    </row>
    <row r="140" spans="1:10" s="464" customFormat="1" ht="57" customHeight="1" x14ac:dyDescent="0.25">
      <c r="A140" s="447" t="s">
        <v>588</v>
      </c>
      <c r="B140" s="465">
        <v>137</v>
      </c>
      <c r="C140" s="461" t="s">
        <v>600</v>
      </c>
      <c r="D140" s="461">
        <v>1</v>
      </c>
      <c r="E140" s="461" t="s">
        <v>590</v>
      </c>
      <c r="F140" s="461" t="s">
        <v>783</v>
      </c>
      <c r="G140" s="447" t="s">
        <v>591</v>
      </c>
      <c r="H140" s="447">
        <v>2</v>
      </c>
      <c r="I140" s="467" t="s">
        <v>716</v>
      </c>
      <c r="J140" s="463" t="s">
        <v>71</v>
      </c>
    </row>
    <row r="141" spans="1:10" s="464" customFormat="1" ht="71.25" customHeight="1" x14ac:dyDescent="0.25">
      <c r="A141" s="447" t="s">
        <v>588</v>
      </c>
      <c r="B141" s="465">
        <v>138</v>
      </c>
      <c r="C141" s="461" t="s">
        <v>600</v>
      </c>
      <c r="D141" s="461">
        <v>1</v>
      </c>
      <c r="E141" s="461" t="s">
        <v>590</v>
      </c>
      <c r="F141" s="461" t="s">
        <v>783</v>
      </c>
      <c r="G141" s="447" t="s">
        <v>591</v>
      </c>
      <c r="H141" s="447">
        <v>2</v>
      </c>
      <c r="I141" s="467" t="s">
        <v>717</v>
      </c>
      <c r="J141" s="463" t="s">
        <v>71</v>
      </c>
    </row>
    <row r="142" spans="1:10" s="464" customFormat="1" ht="81" customHeight="1" x14ac:dyDescent="0.25">
      <c r="A142" s="447" t="s">
        <v>588</v>
      </c>
      <c r="B142" s="465">
        <v>139</v>
      </c>
      <c r="C142" s="461" t="s">
        <v>600</v>
      </c>
      <c r="D142" s="461">
        <v>1</v>
      </c>
      <c r="E142" s="461" t="s">
        <v>590</v>
      </c>
      <c r="F142" s="461" t="s">
        <v>783</v>
      </c>
      <c r="G142" s="447" t="s">
        <v>591</v>
      </c>
      <c r="H142" s="447">
        <v>2</v>
      </c>
      <c r="I142" s="467" t="s">
        <v>718</v>
      </c>
      <c r="J142" s="463" t="s">
        <v>71</v>
      </c>
    </row>
    <row r="143" spans="1:10" s="464" customFormat="1" ht="82.5" customHeight="1" x14ac:dyDescent="0.25">
      <c r="A143" s="447" t="s">
        <v>588</v>
      </c>
      <c r="B143" s="465">
        <v>140</v>
      </c>
      <c r="C143" s="461" t="s">
        <v>600</v>
      </c>
      <c r="D143" s="461">
        <v>1</v>
      </c>
      <c r="E143" s="461" t="s">
        <v>590</v>
      </c>
      <c r="F143" s="461" t="s">
        <v>783</v>
      </c>
      <c r="G143" s="447" t="s">
        <v>591</v>
      </c>
      <c r="H143" s="447">
        <v>2</v>
      </c>
      <c r="I143" s="467" t="s">
        <v>719</v>
      </c>
      <c r="J143" s="463" t="s">
        <v>71</v>
      </c>
    </row>
    <row r="144" spans="1:10" s="464" customFormat="1" ht="91.5" customHeight="1" x14ac:dyDescent="0.25">
      <c r="A144" s="447" t="s">
        <v>588</v>
      </c>
      <c r="B144" s="465">
        <v>141</v>
      </c>
      <c r="C144" s="461" t="s">
        <v>600</v>
      </c>
      <c r="D144" s="461">
        <v>1</v>
      </c>
      <c r="E144" s="461" t="s">
        <v>590</v>
      </c>
      <c r="F144" s="461" t="s">
        <v>783</v>
      </c>
      <c r="G144" s="447" t="s">
        <v>591</v>
      </c>
      <c r="H144" s="447">
        <v>2</v>
      </c>
      <c r="I144" s="467" t="s">
        <v>720</v>
      </c>
      <c r="J144" s="463" t="s">
        <v>71</v>
      </c>
    </row>
    <row r="145" spans="1:10" s="464" customFormat="1" ht="54" customHeight="1" x14ac:dyDescent="0.25">
      <c r="A145" s="447" t="s">
        <v>588</v>
      </c>
      <c r="B145" s="465">
        <v>142</v>
      </c>
      <c r="C145" s="461" t="s">
        <v>600</v>
      </c>
      <c r="D145" s="461">
        <v>1</v>
      </c>
      <c r="E145" s="461" t="s">
        <v>590</v>
      </c>
      <c r="F145" s="461" t="s">
        <v>783</v>
      </c>
      <c r="G145" s="447" t="s">
        <v>591</v>
      </c>
      <c r="H145" s="447">
        <v>2</v>
      </c>
      <c r="I145" s="467" t="s">
        <v>721</v>
      </c>
      <c r="J145" s="463" t="s">
        <v>71</v>
      </c>
    </row>
    <row r="146" spans="1:10" s="464" customFormat="1" ht="71.25" customHeight="1" x14ac:dyDescent="0.25">
      <c r="A146" s="447" t="s">
        <v>588</v>
      </c>
      <c r="B146" s="465">
        <v>143</v>
      </c>
      <c r="C146" s="461" t="s">
        <v>600</v>
      </c>
      <c r="D146" s="461">
        <v>1</v>
      </c>
      <c r="E146" s="461" t="s">
        <v>590</v>
      </c>
      <c r="F146" s="461" t="s">
        <v>783</v>
      </c>
      <c r="G146" s="447" t="s">
        <v>591</v>
      </c>
      <c r="H146" s="447">
        <v>2</v>
      </c>
      <c r="I146" s="467" t="s">
        <v>722</v>
      </c>
      <c r="J146" s="463" t="s">
        <v>71</v>
      </c>
    </row>
    <row r="147" spans="1:10" s="464" customFormat="1" ht="81.75" customHeight="1" x14ac:dyDescent="0.25">
      <c r="A147" s="447" t="s">
        <v>588</v>
      </c>
      <c r="B147" s="465">
        <v>144</v>
      </c>
      <c r="C147" s="461" t="s">
        <v>600</v>
      </c>
      <c r="D147" s="461">
        <v>1</v>
      </c>
      <c r="E147" s="461" t="s">
        <v>590</v>
      </c>
      <c r="F147" s="461" t="s">
        <v>783</v>
      </c>
      <c r="G147" s="447" t="s">
        <v>591</v>
      </c>
      <c r="H147" s="447">
        <v>2</v>
      </c>
      <c r="I147" s="467" t="s">
        <v>723</v>
      </c>
      <c r="J147" s="463" t="s">
        <v>71</v>
      </c>
    </row>
    <row r="148" spans="1:10" s="464" customFormat="1" ht="83.25" customHeight="1" x14ac:dyDescent="0.25">
      <c r="A148" s="447" t="s">
        <v>588</v>
      </c>
      <c r="B148" s="465">
        <v>145</v>
      </c>
      <c r="C148" s="461" t="s">
        <v>589</v>
      </c>
      <c r="D148" s="461">
        <v>2</v>
      </c>
      <c r="E148" s="461" t="s">
        <v>590</v>
      </c>
      <c r="F148" s="461" t="s">
        <v>783</v>
      </c>
      <c r="G148" s="447" t="s">
        <v>591</v>
      </c>
      <c r="H148" s="447">
        <v>2</v>
      </c>
      <c r="I148" s="467" t="s">
        <v>724</v>
      </c>
      <c r="J148" s="463" t="s">
        <v>71</v>
      </c>
    </row>
    <row r="149" spans="1:10" s="464" customFormat="1" ht="47.25" customHeight="1" x14ac:dyDescent="0.25">
      <c r="A149" s="447" t="s">
        <v>588</v>
      </c>
      <c r="B149" s="465">
        <v>146</v>
      </c>
      <c r="C149" s="461" t="s">
        <v>589</v>
      </c>
      <c r="D149" s="461">
        <v>2</v>
      </c>
      <c r="E149" s="461" t="s">
        <v>590</v>
      </c>
      <c r="F149" s="461" t="s">
        <v>783</v>
      </c>
      <c r="G149" s="447" t="s">
        <v>591</v>
      </c>
      <c r="H149" s="447">
        <v>2</v>
      </c>
      <c r="I149" s="467" t="s">
        <v>725</v>
      </c>
      <c r="J149" s="463" t="s">
        <v>71</v>
      </c>
    </row>
    <row r="150" spans="1:10" s="464" customFormat="1" ht="54" customHeight="1" x14ac:dyDescent="0.25">
      <c r="A150" s="447" t="s">
        <v>588</v>
      </c>
      <c r="B150" s="465">
        <v>147</v>
      </c>
      <c r="C150" s="461" t="s">
        <v>589</v>
      </c>
      <c r="D150" s="461">
        <v>2</v>
      </c>
      <c r="E150" s="461" t="s">
        <v>590</v>
      </c>
      <c r="F150" s="461" t="s">
        <v>783</v>
      </c>
      <c r="G150" s="447" t="s">
        <v>591</v>
      </c>
      <c r="H150" s="447">
        <v>2</v>
      </c>
      <c r="I150" s="467" t="s">
        <v>726</v>
      </c>
      <c r="J150" s="463" t="s">
        <v>71</v>
      </c>
    </row>
    <row r="151" spans="1:10" s="464" customFormat="1" ht="44.25" customHeight="1" x14ac:dyDescent="0.25">
      <c r="A151" s="447" t="s">
        <v>588</v>
      </c>
      <c r="B151" s="465">
        <v>148</v>
      </c>
      <c r="C151" s="461" t="s">
        <v>589</v>
      </c>
      <c r="D151" s="461">
        <v>2</v>
      </c>
      <c r="E151" s="461" t="s">
        <v>590</v>
      </c>
      <c r="F151" s="461" t="s">
        <v>783</v>
      </c>
      <c r="G151" s="447" t="s">
        <v>591</v>
      </c>
      <c r="H151" s="447">
        <v>2</v>
      </c>
      <c r="I151" s="467" t="s">
        <v>725</v>
      </c>
      <c r="J151" s="463" t="s">
        <v>71</v>
      </c>
    </row>
    <row r="152" spans="1:10" s="464" customFormat="1" ht="53.25" customHeight="1" x14ac:dyDescent="0.25">
      <c r="A152" s="447" t="s">
        <v>588</v>
      </c>
      <c r="B152" s="465">
        <v>149</v>
      </c>
      <c r="C152" s="461" t="s">
        <v>589</v>
      </c>
      <c r="D152" s="461">
        <v>2</v>
      </c>
      <c r="E152" s="461" t="s">
        <v>590</v>
      </c>
      <c r="F152" s="461" t="s">
        <v>783</v>
      </c>
      <c r="G152" s="447" t="s">
        <v>591</v>
      </c>
      <c r="H152" s="447">
        <v>2</v>
      </c>
      <c r="I152" s="467" t="s">
        <v>727</v>
      </c>
      <c r="J152" s="463" t="s">
        <v>71</v>
      </c>
    </row>
    <row r="153" spans="1:10" s="464" customFormat="1" ht="47.25" customHeight="1" x14ac:dyDescent="0.25">
      <c r="A153" s="447" t="s">
        <v>588</v>
      </c>
      <c r="B153" s="465">
        <v>150</v>
      </c>
      <c r="C153" s="461" t="s">
        <v>589</v>
      </c>
      <c r="D153" s="461">
        <v>2</v>
      </c>
      <c r="E153" s="461" t="s">
        <v>590</v>
      </c>
      <c r="F153" s="461" t="s">
        <v>783</v>
      </c>
      <c r="G153" s="447" t="s">
        <v>591</v>
      </c>
      <c r="H153" s="447">
        <v>2</v>
      </c>
      <c r="I153" s="467" t="s">
        <v>728</v>
      </c>
      <c r="J153" s="463" t="s">
        <v>71</v>
      </c>
    </row>
    <row r="154" spans="1:10" s="464" customFormat="1" ht="56.25" customHeight="1" x14ac:dyDescent="0.25">
      <c r="A154" s="447" t="s">
        <v>588</v>
      </c>
      <c r="B154" s="465">
        <v>151</v>
      </c>
      <c r="C154" s="461" t="s">
        <v>589</v>
      </c>
      <c r="D154" s="461">
        <v>2</v>
      </c>
      <c r="E154" s="461" t="s">
        <v>590</v>
      </c>
      <c r="F154" s="461" t="s">
        <v>783</v>
      </c>
      <c r="G154" s="447" t="s">
        <v>591</v>
      </c>
      <c r="H154" s="447">
        <v>2</v>
      </c>
      <c r="I154" s="467" t="s">
        <v>728</v>
      </c>
      <c r="J154" s="463" t="s">
        <v>71</v>
      </c>
    </row>
    <row r="155" spans="1:10" s="464" customFormat="1" ht="58.5" customHeight="1" x14ac:dyDescent="0.25">
      <c r="A155" s="447" t="s">
        <v>588</v>
      </c>
      <c r="B155" s="465">
        <v>152</v>
      </c>
      <c r="C155" s="461" t="s">
        <v>589</v>
      </c>
      <c r="D155" s="461">
        <v>2</v>
      </c>
      <c r="E155" s="461" t="s">
        <v>590</v>
      </c>
      <c r="F155" s="461" t="s">
        <v>783</v>
      </c>
      <c r="G155" s="447" t="s">
        <v>591</v>
      </c>
      <c r="H155" s="447">
        <v>2</v>
      </c>
      <c r="I155" s="467" t="s">
        <v>728</v>
      </c>
      <c r="J155" s="463" t="s">
        <v>71</v>
      </c>
    </row>
    <row r="156" spans="1:10" s="464" customFormat="1" ht="83.25" customHeight="1" x14ac:dyDescent="0.25">
      <c r="A156" s="447" t="s">
        <v>588</v>
      </c>
      <c r="B156" s="465">
        <v>153</v>
      </c>
      <c r="C156" s="461" t="s">
        <v>600</v>
      </c>
      <c r="D156" s="461">
        <v>2</v>
      </c>
      <c r="E156" s="461" t="s">
        <v>590</v>
      </c>
      <c r="F156" s="461" t="s">
        <v>783</v>
      </c>
      <c r="G156" s="447" t="s">
        <v>591</v>
      </c>
      <c r="H156" s="447">
        <v>2</v>
      </c>
      <c r="I156" s="467" t="s">
        <v>729</v>
      </c>
      <c r="J156" s="463" t="s">
        <v>71</v>
      </c>
    </row>
    <row r="157" spans="1:10" s="464" customFormat="1" ht="82.5" customHeight="1" x14ac:dyDescent="0.25">
      <c r="A157" s="447" t="s">
        <v>588</v>
      </c>
      <c r="B157" s="465">
        <v>154</v>
      </c>
      <c r="C157" s="461" t="s">
        <v>600</v>
      </c>
      <c r="D157" s="461">
        <v>2</v>
      </c>
      <c r="E157" s="461" t="s">
        <v>590</v>
      </c>
      <c r="F157" s="461" t="s">
        <v>783</v>
      </c>
      <c r="G157" s="447" t="s">
        <v>591</v>
      </c>
      <c r="H157" s="447">
        <v>2</v>
      </c>
      <c r="I157" s="467" t="s">
        <v>730</v>
      </c>
      <c r="J157" s="463" t="s">
        <v>71</v>
      </c>
    </row>
    <row r="158" spans="1:10" s="464" customFormat="1" ht="90.75" customHeight="1" x14ac:dyDescent="0.25">
      <c r="A158" s="447" t="s">
        <v>588</v>
      </c>
      <c r="B158" s="465">
        <v>155</v>
      </c>
      <c r="C158" s="461" t="s">
        <v>600</v>
      </c>
      <c r="D158" s="461">
        <v>2</v>
      </c>
      <c r="E158" s="461" t="s">
        <v>590</v>
      </c>
      <c r="F158" s="461" t="s">
        <v>783</v>
      </c>
      <c r="G158" s="447" t="s">
        <v>591</v>
      </c>
      <c r="H158" s="447">
        <v>2</v>
      </c>
      <c r="I158" s="467" t="s">
        <v>731</v>
      </c>
      <c r="J158" s="463" t="s">
        <v>71</v>
      </c>
    </row>
    <row r="159" spans="1:10" s="464" customFormat="1" ht="80.25" customHeight="1" x14ac:dyDescent="0.25">
      <c r="A159" s="447" t="s">
        <v>588</v>
      </c>
      <c r="B159" s="465">
        <v>156</v>
      </c>
      <c r="C159" s="461" t="s">
        <v>600</v>
      </c>
      <c r="D159" s="461">
        <v>2</v>
      </c>
      <c r="E159" s="461" t="s">
        <v>590</v>
      </c>
      <c r="F159" s="461" t="s">
        <v>783</v>
      </c>
      <c r="G159" s="447" t="s">
        <v>591</v>
      </c>
      <c r="H159" s="447">
        <v>2</v>
      </c>
      <c r="I159" s="467" t="s">
        <v>732</v>
      </c>
      <c r="J159" s="463" t="s">
        <v>71</v>
      </c>
    </row>
    <row r="160" spans="1:10" s="464" customFormat="1" ht="76.5" x14ac:dyDescent="0.25">
      <c r="A160" s="447" t="s">
        <v>588</v>
      </c>
      <c r="B160" s="465">
        <v>157</v>
      </c>
      <c r="C160" s="461" t="s">
        <v>600</v>
      </c>
      <c r="D160" s="461">
        <v>2</v>
      </c>
      <c r="E160" s="461" t="s">
        <v>590</v>
      </c>
      <c r="F160" s="461" t="s">
        <v>783</v>
      </c>
      <c r="G160" s="447" t="s">
        <v>591</v>
      </c>
      <c r="H160" s="447">
        <v>2</v>
      </c>
      <c r="I160" s="467" t="s">
        <v>733</v>
      </c>
      <c r="J160" s="463" t="s">
        <v>71</v>
      </c>
    </row>
    <row r="161" spans="1:10" s="464" customFormat="1" ht="83.25" customHeight="1" x14ac:dyDescent="0.25">
      <c r="A161" s="447" t="s">
        <v>588</v>
      </c>
      <c r="B161" s="465">
        <v>158</v>
      </c>
      <c r="C161" s="461" t="s">
        <v>600</v>
      </c>
      <c r="D161" s="461">
        <v>2</v>
      </c>
      <c r="E161" s="461" t="s">
        <v>590</v>
      </c>
      <c r="F161" s="461" t="s">
        <v>783</v>
      </c>
      <c r="G161" s="447" t="s">
        <v>591</v>
      </c>
      <c r="H161" s="447">
        <v>2</v>
      </c>
      <c r="I161" s="467" t="s">
        <v>730</v>
      </c>
      <c r="J161" s="463" t="s">
        <v>71</v>
      </c>
    </row>
    <row r="162" spans="1:10" s="464" customFormat="1" ht="81.75" customHeight="1" x14ac:dyDescent="0.25">
      <c r="A162" s="447" t="s">
        <v>588</v>
      </c>
      <c r="B162" s="465">
        <v>159</v>
      </c>
      <c r="C162" s="461" t="s">
        <v>600</v>
      </c>
      <c r="D162" s="461">
        <v>2</v>
      </c>
      <c r="E162" s="461" t="s">
        <v>590</v>
      </c>
      <c r="F162" s="461" t="s">
        <v>783</v>
      </c>
      <c r="G162" s="447" t="s">
        <v>591</v>
      </c>
      <c r="H162" s="447">
        <v>2</v>
      </c>
      <c r="I162" s="467" t="s">
        <v>734</v>
      </c>
      <c r="J162" s="463" t="s">
        <v>71</v>
      </c>
    </row>
    <row r="163" spans="1:10" s="464" customFormat="1" ht="54.75" customHeight="1" x14ac:dyDescent="0.25">
      <c r="A163" s="447" t="s">
        <v>588</v>
      </c>
      <c r="B163" s="465">
        <v>160</v>
      </c>
      <c r="C163" s="461" t="s">
        <v>600</v>
      </c>
      <c r="D163" s="461">
        <v>2</v>
      </c>
      <c r="E163" s="461" t="s">
        <v>590</v>
      </c>
      <c r="F163" s="461" t="s">
        <v>783</v>
      </c>
      <c r="G163" s="447" t="s">
        <v>591</v>
      </c>
      <c r="H163" s="447">
        <v>2</v>
      </c>
      <c r="I163" s="467" t="s">
        <v>735</v>
      </c>
      <c r="J163" s="463" t="s">
        <v>71</v>
      </c>
    </row>
    <row r="164" spans="1:10" s="464" customFormat="1" ht="27.75" customHeight="1" x14ac:dyDescent="0.25">
      <c r="A164" s="447" t="s">
        <v>588</v>
      </c>
      <c r="B164" s="465">
        <v>161</v>
      </c>
      <c r="C164" s="461" t="s">
        <v>589</v>
      </c>
      <c r="D164" s="461" t="s">
        <v>47</v>
      </c>
      <c r="E164" s="461" t="s">
        <v>736</v>
      </c>
      <c r="F164" s="470" t="s">
        <v>737</v>
      </c>
      <c r="G164" s="447" t="s">
        <v>591</v>
      </c>
      <c r="H164" s="447">
        <v>2</v>
      </c>
      <c r="I164" s="467" t="s">
        <v>738</v>
      </c>
      <c r="J164" s="463" t="s">
        <v>71</v>
      </c>
    </row>
    <row r="165" spans="1:10" s="464" customFormat="1" ht="57" customHeight="1" x14ac:dyDescent="0.25">
      <c r="A165" s="447" t="s">
        <v>588</v>
      </c>
      <c r="B165" s="465">
        <v>162</v>
      </c>
      <c r="C165" s="461" t="s">
        <v>589</v>
      </c>
      <c r="D165" s="461" t="s">
        <v>47</v>
      </c>
      <c r="E165" s="461" t="s">
        <v>736</v>
      </c>
      <c r="F165" s="470" t="s">
        <v>737</v>
      </c>
      <c r="G165" s="447" t="s">
        <v>591</v>
      </c>
      <c r="H165" s="447">
        <v>2</v>
      </c>
      <c r="I165" s="467" t="s">
        <v>739</v>
      </c>
      <c r="J165" s="463" t="s">
        <v>71</v>
      </c>
    </row>
    <row r="166" spans="1:10" s="464" customFormat="1" x14ac:dyDescent="0.25">
      <c r="A166" s="447" t="s">
        <v>588</v>
      </c>
      <c r="B166" s="465">
        <v>163</v>
      </c>
      <c r="C166" s="461" t="s">
        <v>589</v>
      </c>
      <c r="D166" s="461" t="s">
        <v>47</v>
      </c>
      <c r="E166" s="461" t="s">
        <v>736</v>
      </c>
      <c r="F166" s="470" t="s">
        <v>737</v>
      </c>
      <c r="G166" s="447" t="s">
        <v>591</v>
      </c>
      <c r="H166" s="447">
        <v>2</v>
      </c>
      <c r="I166" s="469" t="s">
        <v>629</v>
      </c>
      <c r="J166" s="463" t="s">
        <v>71</v>
      </c>
    </row>
    <row r="167" spans="1:10" s="464" customFormat="1" ht="24.75" customHeight="1" x14ac:dyDescent="0.25">
      <c r="A167" s="447" t="s">
        <v>588</v>
      </c>
      <c r="B167" s="465">
        <v>164</v>
      </c>
      <c r="C167" s="461" t="s">
        <v>589</v>
      </c>
      <c r="D167" s="461" t="s">
        <v>47</v>
      </c>
      <c r="E167" s="461" t="s">
        <v>736</v>
      </c>
      <c r="F167" s="470" t="s">
        <v>737</v>
      </c>
      <c r="G167" s="447" t="s">
        <v>591</v>
      </c>
      <c r="H167" s="447">
        <v>2</v>
      </c>
      <c r="I167" s="467" t="s">
        <v>740</v>
      </c>
      <c r="J167" s="463" t="s">
        <v>71</v>
      </c>
    </row>
    <row r="168" spans="1:10" s="464" customFormat="1" ht="38.25" x14ac:dyDescent="0.25">
      <c r="A168" s="447" t="s">
        <v>588</v>
      </c>
      <c r="B168" s="465">
        <v>165</v>
      </c>
      <c r="C168" s="461" t="s">
        <v>589</v>
      </c>
      <c r="D168" s="461" t="s">
        <v>47</v>
      </c>
      <c r="E168" s="461" t="s">
        <v>736</v>
      </c>
      <c r="F168" s="470" t="s">
        <v>737</v>
      </c>
      <c r="G168" s="447" t="s">
        <v>591</v>
      </c>
      <c r="H168" s="447">
        <v>2</v>
      </c>
      <c r="I168" s="467" t="s">
        <v>741</v>
      </c>
      <c r="J168" s="463" t="s">
        <v>71</v>
      </c>
    </row>
    <row r="169" spans="1:10" s="464" customFormat="1" ht="44.25" customHeight="1" x14ac:dyDescent="0.25">
      <c r="A169" s="447" t="s">
        <v>588</v>
      </c>
      <c r="B169" s="465">
        <v>166</v>
      </c>
      <c r="C169" s="461" t="s">
        <v>589</v>
      </c>
      <c r="D169" s="461" t="s">
        <v>47</v>
      </c>
      <c r="E169" s="461" t="s">
        <v>736</v>
      </c>
      <c r="F169" s="470" t="s">
        <v>737</v>
      </c>
      <c r="G169" s="447" t="s">
        <v>591</v>
      </c>
      <c r="H169" s="447">
        <v>2</v>
      </c>
      <c r="I169" s="467" t="s">
        <v>742</v>
      </c>
      <c r="J169" s="463" t="s">
        <v>71</v>
      </c>
    </row>
    <row r="170" spans="1:10" s="464" customFormat="1" ht="30" customHeight="1" x14ac:dyDescent="0.25">
      <c r="A170" s="447" t="s">
        <v>588</v>
      </c>
      <c r="B170" s="465">
        <v>167</v>
      </c>
      <c r="C170" s="461" t="s">
        <v>589</v>
      </c>
      <c r="D170" s="461" t="s">
        <v>47</v>
      </c>
      <c r="E170" s="461" t="s">
        <v>736</v>
      </c>
      <c r="F170" s="470" t="s">
        <v>737</v>
      </c>
      <c r="G170" s="447" t="s">
        <v>591</v>
      </c>
      <c r="H170" s="447">
        <v>2</v>
      </c>
      <c r="I170" s="469" t="s">
        <v>743</v>
      </c>
      <c r="J170" s="463" t="s">
        <v>71</v>
      </c>
    </row>
    <row r="171" spans="1:10" s="464" customFormat="1" ht="21" customHeight="1" x14ac:dyDescent="0.25">
      <c r="A171" s="447" t="s">
        <v>588</v>
      </c>
      <c r="B171" s="465">
        <v>168</v>
      </c>
      <c r="C171" s="461" t="s">
        <v>589</v>
      </c>
      <c r="D171" s="461" t="s">
        <v>47</v>
      </c>
      <c r="E171" s="461" t="s">
        <v>736</v>
      </c>
      <c r="F171" s="470" t="s">
        <v>737</v>
      </c>
      <c r="G171" s="447" t="s">
        <v>591</v>
      </c>
      <c r="H171" s="447">
        <v>2</v>
      </c>
      <c r="I171" s="467" t="s">
        <v>738</v>
      </c>
      <c r="J171" s="463" t="s">
        <v>71</v>
      </c>
    </row>
    <row r="172" spans="1:10" s="464" customFormat="1" ht="63.75" x14ac:dyDescent="0.25">
      <c r="A172" s="447" t="s">
        <v>588</v>
      </c>
      <c r="B172" s="465">
        <v>169</v>
      </c>
      <c r="C172" s="461" t="s">
        <v>600</v>
      </c>
      <c r="D172" s="461" t="s">
        <v>47</v>
      </c>
      <c r="E172" s="461" t="s">
        <v>736</v>
      </c>
      <c r="F172" s="470" t="s">
        <v>737</v>
      </c>
      <c r="G172" s="447" t="s">
        <v>591</v>
      </c>
      <c r="H172" s="447">
        <v>2</v>
      </c>
      <c r="I172" s="467" t="s">
        <v>744</v>
      </c>
      <c r="J172" s="463" t="s">
        <v>71</v>
      </c>
    </row>
    <row r="173" spans="1:10" s="464" customFormat="1" ht="78.75" customHeight="1" x14ac:dyDescent="0.25">
      <c r="A173" s="447" t="s">
        <v>588</v>
      </c>
      <c r="B173" s="465">
        <v>170</v>
      </c>
      <c r="C173" s="461" t="s">
        <v>600</v>
      </c>
      <c r="D173" s="461" t="s">
        <v>47</v>
      </c>
      <c r="E173" s="461" t="s">
        <v>736</v>
      </c>
      <c r="F173" s="470" t="s">
        <v>737</v>
      </c>
      <c r="G173" s="447" t="s">
        <v>591</v>
      </c>
      <c r="H173" s="447">
        <v>2</v>
      </c>
      <c r="I173" s="467" t="s">
        <v>745</v>
      </c>
      <c r="J173" s="463" t="s">
        <v>71</v>
      </c>
    </row>
    <row r="174" spans="1:10" s="464" customFormat="1" ht="70.5" customHeight="1" x14ac:dyDescent="0.25">
      <c r="A174" s="447" t="s">
        <v>588</v>
      </c>
      <c r="B174" s="465">
        <v>171</v>
      </c>
      <c r="C174" s="461" t="s">
        <v>600</v>
      </c>
      <c r="D174" s="461" t="s">
        <v>47</v>
      </c>
      <c r="E174" s="461" t="s">
        <v>736</v>
      </c>
      <c r="F174" s="470" t="s">
        <v>737</v>
      </c>
      <c r="G174" s="447" t="s">
        <v>591</v>
      </c>
      <c r="H174" s="447">
        <v>2</v>
      </c>
      <c r="I174" s="467" t="s">
        <v>746</v>
      </c>
      <c r="J174" s="463" t="s">
        <v>71</v>
      </c>
    </row>
    <row r="175" spans="1:10" s="464" customFormat="1" ht="47.25" customHeight="1" x14ac:dyDescent="0.25">
      <c r="A175" s="447" t="s">
        <v>588</v>
      </c>
      <c r="B175" s="465">
        <v>172</v>
      </c>
      <c r="C175" s="461" t="s">
        <v>600</v>
      </c>
      <c r="D175" s="461" t="s">
        <v>47</v>
      </c>
      <c r="E175" s="461" t="s">
        <v>736</v>
      </c>
      <c r="F175" s="470" t="s">
        <v>737</v>
      </c>
      <c r="G175" s="447" t="s">
        <v>591</v>
      </c>
      <c r="H175" s="447">
        <v>2</v>
      </c>
      <c r="I175" s="467" t="s">
        <v>747</v>
      </c>
      <c r="J175" s="463" t="s">
        <v>71</v>
      </c>
    </row>
    <row r="176" spans="1:10" s="464" customFormat="1" ht="63.75" x14ac:dyDescent="0.25">
      <c r="A176" s="447" t="s">
        <v>588</v>
      </c>
      <c r="B176" s="465">
        <v>173</v>
      </c>
      <c r="C176" s="461" t="s">
        <v>600</v>
      </c>
      <c r="D176" s="461" t="s">
        <v>47</v>
      </c>
      <c r="E176" s="461" t="s">
        <v>736</v>
      </c>
      <c r="F176" s="470" t="s">
        <v>737</v>
      </c>
      <c r="G176" s="447" t="s">
        <v>591</v>
      </c>
      <c r="H176" s="447">
        <v>2</v>
      </c>
      <c r="I176" s="467" t="s">
        <v>748</v>
      </c>
      <c r="J176" s="463" t="s">
        <v>71</v>
      </c>
    </row>
    <row r="177" spans="1:10" s="464" customFormat="1" ht="57.75" customHeight="1" x14ac:dyDescent="0.25">
      <c r="A177" s="447" t="s">
        <v>588</v>
      </c>
      <c r="B177" s="465">
        <v>174</v>
      </c>
      <c r="C177" s="461" t="s">
        <v>600</v>
      </c>
      <c r="D177" s="461" t="s">
        <v>47</v>
      </c>
      <c r="E177" s="461" t="s">
        <v>736</v>
      </c>
      <c r="F177" s="470" t="s">
        <v>737</v>
      </c>
      <c r="G177" s="447" t="s">
        <v>591</v>
      </c>
      <c r="H177" s="447">
        <v>2</v>
      </c>
      <c r="I177" s="467" t="s">
        <v>749</v>
      </c>
      <c r="J177" s="463" t="s">
        <v>71</v>
      </c>
    </row>
    <row r="178" spans="1:10" s="464" customFormat="1" ht="80.25" customHeight="1" x14ac:dyDescent="0.25">
      <c r="A178" s="447" t="s">
        <v>588</v>
      </c>
      <c r="B178" s="465">
        <v>175</v>
      </c>
      <c r="C178" s="461" t="s">
        <v>600</v>
      </c>
      <c r="D178" s="461" t="s">
        <v>47</v>
      </c>
      <c r="E178" s="461" t="s">
        <v>736</v>
      </c>
      <c r="F178" s="470" t="s">
        <v>737</v>
      </c>
      <c r="G178" s="447" t="s">
        <v>591</v>
      </c>
      <c r="H178" s="447">
        <v>2</v>
      </c>
      <c r="I178" s="467" t="s">
        <v>750</v>
      </c>
      <c r="J178" s="463" t="s">
        <v>71</v>
      </c>
    </row>
    <row r="179" spans="1:10" s="464" customFormat="1" ht="28.5" customHeight="1" x14ac:dyDescent="0.25">
      <c r="A179" s="447" t="s">
        <v>588</v>
      </c>
      <c r="B179" s="44">
        <v>176</v>
      </c>
      <c r="C179" s="461" t="s">
        <v>600</v>
      </c>
      <c r="D179" s="461" t="s">
        <v>47</v>
      </c>
      <c r="E179" s="461" t="s">
        <v>736</v>
      </c>
      <c r="F179" s="470" t="s">
        <v>737</v>
      </c>
      <c r="G179" s="447" t="s">
        <v>591</v>
      </c>
      <c r="H179" s="447">
        <v>2</v>
      </c>
      <c r="I179" s="467" t="s">
        <v>751</v>
      </c>
      <c r="J179" s="463" t="s">
        <v>71</v>
      </c>
    </row>
    <row r="180" spans="1:10" s="464" customFormat="1" ht="27.75" customHeight="1" x14ac:dyDescent="0.25">
      <c r="A180" s="447" t="s">
        <v>588</v>
      </c>
      <c r="B180" s="44">
        <v>177</v>
      </c>
      <c r="C180" s="461" t="s">
        <v>589</v>
      </c>
      <c r="D180" s="461" t="s">
        <v>47</v>
      </c>
      <c r="E180" s="461" t="s">
        <v>752</v>
      </c>
      <c r="F180" s="461" t="s">
        <v>753</v>
      </c>
      <c r="G180" s="447" t="s">
        <v>591</v>
      </c>
      <c r="H180" s="447">
        <v>2</v>
      </c>
      <c r="I180" s="467" t="s">
        <v>754</v>
      </c>
      <c r="J180" s="463" t="s">
        <v>71</v>
      </c>
    </row>
    <row r="181" spans="1:10" s="464" customFormat="1" ht="21.75" customHeight="1" x14ac:dyDescent="0.25">
      <c r="A181" s="447" t="s">
        <v>588</v>
      </c>
      <c r="B181" s="44">
        <v>178</v>
      </c>
      <c r="C181" s="461" t="s">
        <v>589</v>
      </c>
      <c r="D181" s="461" t="s">
        <v>47</v>
      </c>
      <c r="E181" s="461" t="s">
        <v>752</v>
      </c>
      <c r="F181" s="461" t="s">
        <v>753</v>
      </c>
      <c r="G181" s="447" t="s">
        <v>591</v>
      </c>
      <c r="H181" s="447">
        <v>2</v>
      </c>
      <c r="I181" s="467" t="s">
        <v>629</v>
      </c>
      <c r="J181" s="463" t="s">
        <v>71</v>
      </c>
    </row>
    <row r="182" spans="1:10" s="464" customFormat="1" ht="56.25" customHeight="1" x14ac:dyDescent="0.25">
      <c r="A182" s="447" t="s">
        <v>588</v>
      </c>
      <c r="B182" s="44">
        <v>179</v>
      </c>
      <c r="C182" s="461" t="s">
        <v>589</v>
      </c>
      <c r="D182" s="461" t="s">
        <v>47</v>
      </c>
      <c r="E182" s="461" t="s">
        <v>752</v>
      </c>
      <c r="F182" s="461" t="s">
        <v>753</v>
      </c>
      <c r="G182" s="447" t="s">
        <v>591</v>
      </c>
      <c r="H182" s="447">
        <v>2</v>
      </c>
      <c r="I182" s="467" t="s">
        <v>755</v>
      </c>
      <c r="J182" s="463" t="s">
        <v>71</v>
      </c>
    </row>
    <row r="183" spans="1:10" s="464" customFormat="1" x14ac:dyDescent="0.25">
      <c r="A183" s="447" t="s">
        <v>588</v>
      </c>
      <c r="B183" s="44">
        <v>180</v>
      </c>
      <c r="C183" s="461" t="s">
        <v>589</v>
      </c>
      <c r="D183" s="461" t="s">
        <v>47</v>
      </c>
      <c r="E183" s="461" t="s">
        <v>752</v>
      </c>
      <c r="F183" s="461" t="s">
        <v>753</v>
      </c>
      <c r="G183" s="447" t="s">
        <v>591</v>
      </c>
      <c r="H183" s="447">
        <v>2</v>
      </c>
      <c r="I183" s="467" t="s">
        <v>756</v>
      </c>
      <c r="J183" s="463" t="s">
        <v>71</v>
      </c>
    </row>
    <row r="184" spans="1:10" s="464" customFormat="1" ht="38.25" x14ac:dyDescent="0.25">
      <c r="A184" s="447" t="s">
        <v>588</v>
      </c>
      <c r="B184" s="44">
        <v>181</v>
      </c>
      <c r="C184" s="461" t="s">
        <v>589</v>
      </c>
      <c r="D184" s="461" t="s">
        <v>47</v>
      </c>
      <c r="E184" s="461" t="s">
        <v>752</v>
      </c>
      <c r="F184" s="461" t="s">
        <v>753</v>
      </c>
      <c r="G184" s="447" t="s">
        <v>591</v>
      </c>
      <c r="H184" s="447">
        <v>2</v>
      </c>
      <c r="I184" s="467" t="s">
        <v>757</v>
      </c>
      <c r="J184" s="463" t="s">
        <v>71</v>
      </c>
    </row>
    <row r="185" spans="1:10" s="464" customFormat="1" ht="38.25" x14ac:dyDescent="0.25">
      <c r="A185" s="447" t="s">
        <v>588</v>
      </c>
      <c r="B185" s="44">
        <v>182</v>
      </c>
      <c r="C185" s="461" t="s">
        <v>589</v>
      </c>
      <c r="D185" s="461" t="s">
        <v>47</v>
      </c>
      <c r="E185" s="461" t="s">
        <v>752</v>
      </c>
      <c r="F185" s="461" t="s">
        <v>753</v>
      </c>
      <c r="G185" s="447" t="s">
        <v>591</v>
      </c>
      <c r="H185" s="447">
        <v>2</v>
      </c>
      <c r="I185" s="467" t="s">
        <v>758</v>
      </c>
      <c r="J185" s="463" t="s">
        <v>71</v>
      </c>
    </row>
    <row r="186" spans="1:10" s="464" customFormat="1" ht="38.25" x14ac:dyDescent="0.25">
      <c r="A186" s="447" t="s">
        <v>588</v>
      </c>
      <c r="B186" s="44">
        <v>183</v>
      </c>
      <c r="C186" s="461" t="s">
        <v>589</v>
      </c>
      <c r="D186" s="461" t="s">
        <v>47</v>
      </c>
      <c r="E186" s="461" t="s">
        <v>752</v>
      </c>
      <c r="F186" s="461" t="s">
        <v>753</v>
      </c>
      <c r="G186" s="447" t="s">
        <v>591</v>
      </c>
      <c r="H186" s="447">
        <v>2</v>
      </c>
      <c r="I186" s="467" t="s">
        <v>759</v>
      </c>
      <c r="J186" s="463" t="s">
        <v>71</v>
      </c>
    </row>
    <row r="187" spans="1:10" s="464" customFormat="1" ht="51" x14ac:dyDescent="0.25">
      <c r="A187" s="447" t="s">
        <v>588</v>
      </c>
      <c r="B187" s="44">
        <v>184</v>
      </c>
      <c r="C187" s="461" t="s">
        <v>589</v>
      </c>
      <c r="D187" s="461" t="s">
        <v>47</v>
      </c>
      <c r="E187" s="461" t="s">
        <v>752</v>
      </c>
      <c r="F187" s="461" t="s">
        <v>753</v>
      </c>
      <c r="G187" s="447" t="s">
        <v>591</v>
      </c>
      <c r="H187" s="447">
        <v>2</v>
      </c>
      <c r="I187" s="467" t="s">
        <v>760</v>
      </c>
      <c r="J187" s="463" t="s">
        <v>71</v>
      </c>
    </row>
    <row r="188" spans="1:10" s="464" customFormat="1" ht="51" x14ac:dyDescent="0.25">
      <c r="A188" s="447" t="s">
        <v>588</v>
      </c>
      <c r="B188" s="44">
        <v>185</v>
      </c>
      <c r="C188" s="461" t="s">
        <v>600</v>
      </c>
      <c r="D188" s="461" t="s">
        <v>47</v>
      </c>
      <c r="E188" s="461" t="s">
        <v>752</v>
      </c>
      <c r="F188" s="461" t="s">
        <v>753</v>
      </c>
      <c r="G188" s="447" t="s">
        <v>591</v>
      </c>
      <c r="H188" s="447">
        <v>2</v>
      </c>
      <c r="I188" s="467" t="s">
        <v>761</v>
      </c>
      <c r="J188" s="463" t="s">
        <v>71</v>
      </c>
    </row>
    <row r="189" spans="1:10" s="464" customFormat="1" ht="63.75" x14ac:dyDescent="0.25">
      <c r="A189" s="447" t="s">
        <v>588</v>
      </c>
      <c r="B189" s="44">
        <v>186</v>
      </c>
      <c r="C189" s="461" t="s">
        <v>600</v>
      </c>
      <c r="D189" s="461" t="s">
        <v>47</v>
      </c>
      <c r="E189" s="461" t="s">
        <v>752</v>
      </c>
      <c r="F189" s="461" t="s">
        <v>753</v>
      </c>
      <c r="G189" s="447" t="s">
        <v>591</v>
      </c>
      <c r="H189" s="447">
        <v>2</v>
      </c>
      <c r="I189" s="467" t="s">
        <v>762</v>
      </c>
      <c r="J189" s="463" t="s">
        <v>71</v>
      </c>
    </row>
    <row r="190" spans="1:10" s="464" customFormat="1" ht="25.5" x14ac:dyDescent="0.25">
      <c r="A190" s="447" t="s">
        <v>588</v>
      </c>
      <c r="B190" s="44">
        <v>187</v>
      </c>
      <c r="C190" s="461" t="s">
        <v>600</v>
      </c>
      <c r="D190" s="461" t="s">
        <v>47</v>
      </c>
      <c r="E190" s="461" t="s">
        <v>752</v>
      </c>
      <c r="F190" s="461" t="s">
        <v>753</v>
      </c>
      <c r="G190" s="447" t="s">
        <v>591</v>
      </c>
      <c r="H190" s="447">
        <v>2</v>
      </c>
      <c r="I190" s="467" t="s">
        <v>763</v>
      </c>
      <c r="J190" s="463" t="s">
        <v>71</v>
      </c>
    </row>
    <row r="191" spans="1:10" s="464" customFormat="1" ht="63.75" x14ac:dyDescent="0.25">
      <c r="A191" s="447" t="s">
        <v>588</v>
      </c>
      <c r="B191" s="44">
        <v>188</v>
      </c>
      <c r="C191" s="461" t="s">
        <v>600</v>
      </c>
      <c r="D191" s="461" t="s">
        <v>47</v>
      </c>
      <c r="E191" s="461" t="s">
        <v>752</v>
      </c>
      <c r="F191" s="461" t="s">
        <v>753</v>
      </c>
      <c r="G191" s="447" t="s">
        <v>591</v>
      </c>
      <c r="H191" s="447">
        <v>2</v>
      </c>
      <c r="I191" s="467" t="s">
        <v>764</v>
      </c>
      <c r="J191" s="463" t="s">
        <v>71</v>
      </c>
    </row>
    <row r="192" spans="1:10" s="464" customFormat="1" ht="51" x14ac:dyDescent="0.25">
      <c r="A192" s="447" t="s">
        <v>588</v>
      </c>
      <c r="B192" s="44">
        <v>189</v>
      </c>
      <c r="C192" s="461" t="s">
        <v>600</v>
      </c>
      <c r="D192" s="461" t="s">
        <v>47</v>
      </c>
      <c r="E192" s="461" t="s">
        <v>752</v>
      </c>
      <c r="F192" s="461" t="s">
        <v>753</v>
      </c>
      <c r="G192" s="447" t="s">
        <v>591</v>
      </c>
      <c r="H192" s="447">
        <v>2</v>
      </c>
      <c r="I192" s="467" t="s">
        <v>632</v>
      </c>
      <c r="J192" s="463" t="s">
        <v>71</v>
      </c>
    </row>
    <row r="193" spans="1:10" s="464" customFormat="1" ht="63.75" x14ac:dyDescent="0.25">
      <c r="A193" s="447" t="s">
        <v>588</v>
      </c>
      <c r="B193" s="44">
        <v>190</v>
      </c>
      <c r="C193" s="461" t="s">
        <v>600</v>
      </c>
      <c r="D193" s="461" t="s">
        <v>47</v>
      </c>
      <c r="E193" s="461" t="s">
        <v>752</v>
      </c>
      <c r="F193" s="461" t="s">
        <v>753</v>
      </c>
      <c r="G193" s="447" t="s">
        <v>591</v>
      </c>
      <c r="H193" s="447">
        <v>2</v>
      </c>
      <c r="I193" s="467" t="s">
        <v>765</v>
      </c>
      <c r="J193" s="463" t="s">
        <v>71</v>
      </c>
    </row>
    <row r="194" spans="1:10" s="464" customFormat="1" ht="51" x14ac:dyDescent="0.25">
      <c r="A194" s="447" t="s">
        <v>588</v>
      </c>
      <c r="B194" s="44">
        <v>191</v>
      </c>
      <c r="C194" s="461" t="s">
        <v>600</v>
      </c>
      <c r="D194" s="461" t="s">
        <v>47</v>
      </c>
      <c r="E194" s="461" t="s">
        <v>752</v>
      </c>
      <c r="F194" s="461" t="s">
        <v>753</v>
      </c>
      <c r="G194" s="447" t="s">
        <v>591</v>
      </c>
      <c r="H194" s="447">
        <v>2</v>
      </c>
      <c r="I194" s="467" t="s">
        <v>766</v>
      </c>
      <c r="J194" s="463" t="s">
        <v>71</v>
      </c>
    </row>
    <row r="195" spans="1:10" s="464" customFormat="1" ht="17.25" customHeight="1" x14ac:dyDescent="0.25">
      <c r="A195" s="471" t="s">
        <v>588</v>
      </c>
      <c r="B195" s="471">
        <v>192</v>
      </c>
      <c r="C195" s="472" t="s">
        <v>600</v>
      </c>
      <c r="D195" s="472" t="s">
        <v>47</v>
      </c>
      <c r="E195" s="472" t="s">
        <v>752</v>
      </c>
      <c r="F195" s="472" t="s">
        <v>753</v>
      </c>
      <c r="G195" s="471" t="s">
        <v>591</v>
      </c>
      <c r="H195" s="471">
        <v>2</v>
      </c>
      <c r="I195" s="473" t="s">
        <v>767</v>
      </c>
      <c r="J195" s="474" t="s">
        <v>47</v>
      </c>
    </row>
    <row r="196" spans="1:10" x14ac:dyDescent="0.25">
      <c r="I196" s="475"/>
    </row>
    <row r="197" spans="1:10" x14ac:dyDescent="0.25">
      <c r="A197" s="9" t="s">
        <v>768</v>
      </c>
      <c r="B197" s="447"/>
      <c r="I197" s="475"/>
    </row>
    <row r="198" spans="1:10" x14ac:dyDescent="0.25">
      <c r="A198" s="451" t="s">
        <v>769</v>
      </c>
      <c r="I198" s="475"/>
    </row>
    <row r="199" spans="1:10" x14ac:dyDescent="0.25">
      <c r="A199" s="451" t="s">
        <v>770</v>
      </c>
      <c r="I199" s="475"/>
    </row>
    <row r="200" spans="1:10" x14ac:dyDescent="0.25">
      <c r="A200" s="451" t="s">
        <v>771</v>
      </c>
      <c r="I200" s="475"/>
    </row>
    <row r="201" spans="1:10" x14ac:dyDescent="0.25">
      <c r="A201" s="451" t="s">
        <v>772</v>
      </c>
      <c r="I201" s="475"/>
    </row>
    <row r="202" spans="1:10" x14ac:dyDescent="0.25">
      <c r="A202" s="451" t="s">
        <v>773</v>
      </c>
      <c r="I202" s="475"/>
    </row>
    <row r="203" spans="1:10" x14ac:dyDescent="0.25">
      <c r="A203" s="451" t="s">
        <v>774</v>
      </c>
      <c r="I203" s="475"/>
    </row>
    <row r="204" spans="1:10" x14ac:dyDescent="0.25">
      <c r="A204" s="453" t="s">
        <v>775</v>
      </c>
      <c r="I204" s="475"/>
    </row>
    <row r="205" spans="1:10" x14ac:dyDescent="0.25">
      <c r="A205" s="453" t="s">
        <v>776</v>
      </c>
      <c r="I205" s="475"/>
    </row>
    <row r="206" spans="1:10" x14ac:dyDescent="0.25">
      <c r="A206" s="453" t="s">
        <v>777</v>
      </c>
      <c r="I206" s="475"/>
    </row>
    <row r="207" spans="1:10" x14ac:dyDescent="0.25">
      <c r="A207" s="451" t="s">
        <v>778</v>
      </c>
      <c r="I207" s="475"/>
    </row>
    <row r="208" spans="1:10" x14ac:dyDescent="0.25">
      <c r="A208" s="451" t="s">
        <v>779</v>
      </c>
      <c r="I208" s="475"/>
    </row>
    <row r="209" spans="1:9" x14ac:dyDescent="0.25">
      <c r="A209" s="8" t="s">
        <v>780</v>
      </c>
      <c r="I209" s="475"/>
    </row>
    <row r="210" spans="1:9" x14ac:dyDescent="0.25">
      <c r="A210" s="8" t="s">
        <v>781</v>
      </c>
      <c r="I210" s="475"/>
    </row>
    <row r="211" spans="1:9" x14ac:dyDescent="0.25">
      <c r="A211" s="451" t="s">
        <v>782</v>
      </c>
      <c r="I211" s="475"/>
    </row>
    <row r="212" spans="1:9" x14ac:dyDescent="0.25">
      <c r="I212" s="475"/>
    </row>
  </sheetData>
  <mergeCells count="1">
    <mergeCell ref="A3:B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Figure 1</vt:lpstr>
      <vt:lpstr>Figure 2</vt:lpstr>
      <vt:lpstr>Figure 3</vt:lpstr>
      <vt:lpstr>Figure 4</vt:lpstr>
      <vt:lpstr>Table 1 PM at CLM</vt:lpstr>
      <vt:lpstr>Table 1 PM at GTC</vt:lpstr>
      <vt:lpstr>Table 1 Chemistry</vt:lpstr>
      <vt:lpstr>Table 2 Biochemistry</vt:lpstr>
      <vt:lpstr>Table 3 Histopath raw data</vt:lpstr>
      <vt:lpstr>Table 3 stats and summary</vt:lpstr>
      <vt:lpstr>'Figure 1'!_ENREF_22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 EPA User or Contractor</dc:creator>
  <cp:lastModifiedBy>Gavett, Stephen</cp:lastModifiedBy>
  <dcterms:created xsi:type="dcterms:W3CDTF">2018-07-11T17:49:08Z</dcterms:created>
  <dcterms:modified xsi:type="dcterms:W3CDTF">2018-07-26T22:02:26Z</dcterms:modified>
</cp:coreProperties>
</file>