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0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amelacamejo/Dropbox/Paper1/qPCR/"/>
    </mc:Choice>
  </mc:AlternateContent>
  <bookViews>
    <workbookView xWindow="1140" yWindow="4340" windowWidth="27540" windowHeight="15980" tabRatio="500" activeTab="3"/>
  </bookViews>
  <sheets>
    <sheet name="Data" sheetId="2" r:id="rId1"/>
    <sheet name="Abundance-sum ppk1 " sheetId="3" r:id="rId2"/>
    <sheet name="Abundance-16sRNA" sheetId="1" r:id="rId3"/>
    <sheet name="AccQuantification" sheetId="4" r:id="rId4"/>
    <sheet name="CloningVsqPCR" sheetId="5" r:id="rId5"/>
    <sheet name="Sheet4" sheetId="9" r:id="rId6"/>
  </sheets>
  <externalReferences>
    <externalReference r:id="rId7"/>
    <externalReference r:id="rId8"/>
    <externalReference r:id="rId9"/>
  </externalReferenc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V9" i="4" l="1"/>
  <c r="V6" i="4"/>
  <c r="S10" i="4"/>
  <c r="R10" i="4"/>
  <c r="V3" i="4"/>
  <c r="T3" i="4"/>
  <c r="T4" i="4"/>
  <c r="T5" i="4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" i="4"/>
  <c r="S3" i="4"/>
  <c r="S4" i="4"/>
  <c r="S5" i="4"/>
  <c r="S6" i="4"/>
  <c r="S7" i="4"/>
  <c r="S8" i="4"/>
  <c r="S9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" i="4"/>
  <c r="R3" i="4"/>
  <c r="R4" i="4"/>
  <c r="R5" i="4"/>
  <c r="R6" i="4"/>
  <c r="R7" i="4"/>
  <c r="R8" i="4"/>
  <c r="R9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" i="4"/>
  <c r="L8" i="4"/>
  <c r="M8" i="4"/>
  <c r="L9" i="4"/>
  <c r="M9" i="4"/>
  <c r="L10" i="4"/>
  <c r="M10" i="4"/>
  <c r="L11" i="4"/>
  <c r="M11" i="4"/>
  <c r="L12" i="4"/>
  <c r="M12" i="4"/>
  <c r="L13" i="4"/>
  <c r="M13" i="4"/>
  <c r="L14" i="4"/>
  <c r="M14" i="4"/>
  <c r="L15" i="4"/>
  <c r="M15" i="4"/>
  <c r="L16" i="4"/>
  <c r="M16" i="4"/>
  <c r="L17" i="4"/>
  <c r="M17" i="4"/>
  <c r="L18" i="4"/>
  <c r="M18" i="4"/>
  <c r="L19" i="4"/>
  <c r="M19" i="4"/>
  <c r="L20" i="4"/>
  <c r="M20" i="4"/>
  <c r="L21" i="4"/>
  <c r="M21" i="4"/>
  <c r="L23" i="4"/>
  <c r="M23" i="4"/>
  <c r="J8" i="4"/>
  <c r="K8" i="4"/>
  <c r="J9" i="4"/>
  <c r="K9" i="4"/>
  <c r="J10" i="4"/>
  <c r="K10" i="4"/>
  <c r="J11" i="4"/>
  <c r="K11" i="4"/>
  <c r="J12" i="4"/>
  <c r="K12" i="4"/>
  <c r="J13" i="4"/>
  <c r="K13" i="4"/>
  <c r="J14" i="4"/>
  <c r="K14" i="4"/>
  <c r="J15" i="4"/>
  <c r="K15" i="4"/>
  <c r="J16" i="4"/>
  <c r="K16" i="4"/>
  <c r="J17" i="4"/>
  <c r="K17" i="4"/>
  <c r="J18" i="4"/>
  <c r="K18" i="4"/>
  <c r="J19" i="4"/>
  <c r="K19" i="4"/>
  <c r="J20" i="4"/>
  <c r="K20" i="4"/>
  <c r="J21" i="4"/>
  <c r="K21" i="4"/>
  <c r="J23" i="4"/>
  <c r="K23" i="4"/>
  <c r="F23" i="4"/>
  <c r="G23" i="4"/>
  <c r="F21" i="4"/>
  <c r="G21" i="4"/>
  <c r="F20" i="4"/>
  <c r="G20" i="4"/>
  <c r="F19" i="4"/>
  <c r="G19" i="4"/>
  <c r="F18" i="4"/>
  <c r="G18" i="4"/>
  <c r="F17" i="4"/>
  <c r="G17" i="4"/>
  <c r="F16" i="4"/>
  <c r="G16" i="4"/>
  <c r="F15" i="4"/>
  <c r="G15" i="4"/>
  <c r="F14" i="4"/>
  <c r="G14" i="4"/>
  <c r="F13" i="4"/>
  <c r="G13" i="4"/>
  <c r="F12" i="4"/>
  <c r="G12" i="4"/>
  <c r="F11" i="4"/>
  <c r="G11" i="4"/>
  <c r="F10" i="4"/>
  <c r="G10" i="4"/>
  <c r="F9" i="4"/>
  <c r="G9" i="4"/>
  <c r="F8" i="4"/>
  <c r="G8" i="4"/>
  <c r="L3" i="4"/>
  <c r="M3" i="4"/>
  <c r="L4" i="4"/>
  <c r="M4" i="4"/>
  <c r="L5" i="4"/>
  <c r="M5" i="4"/>
  <c r="L6" i="4"/>
  <c r="M6" i="4"/>
  <c r="L7" i="4"/>
  <c r="M7" i="4"/>
  <c r="L22" i="4"/>
  <c r="M22" i="4"/>
  <c r="L2" i="4"/>
  <c r="M2" i="4"/>
  <c r="J3" i="4"/>
  <c r="K3" i="4"/>
  <c r="J4" i="4"/>
  <c r="K4" i="4"/>
  <c r="J5" i="4"/>
  <c r="K5" i="4"/>
  <c r="J6" i="4"/>
  <c r="K6" i="4"/>
  <c r="J7" i="4"/>
  <c r="K7" i="4"/>
  <c r="J22" i="4"/>
  <c r="K22" i="4"/>
  <c r="J2" i="4"/>
  <c r="K2" i="4"/>
  <c r="F3" i="4"/>
  <c r="G3" i="4"/>
  <c r="F4" i="4"/>
  <c r="G4" i="4"/>
  <c r="F5" i="4"/>
  <c r="G5" i="4"/>
  <c r="F6" i="4"/>
  <c r="G6" i="4"/>
  <c r="F7" i="4"/>
  <c r="G7" i="4"/>
  <c r="F22" i="4"/>
  <c r="G22" i="4"/>
  <c r="F2" i="4"/>
  <c r="G2" i="4"/>
  <c r="C2" i="1"/>
  <c r="D2" i="1"/>
  <c r="E2" i="1"/>
  <c r="F2" i="1"/>
  <c r="G2" i="1"/>
  <c r="H2" i="1"/>
  <c r="I2" i="1"/>
  <c r="J2" i="1"/>
  <c r="K2" i="1"/>
  <c r="L2" i="1"/>
  <c r="M2" i="1"/>
  <c r="N2" i="1"/>
  <c r="O2" i="1"/>
  <c r="C12" i="9"/>
  <c r="I19" i="5"/>
  <c r="L6" i="2"/>
  <c r="T11" i="1"/>
  <c r="T10" i="1"/>
  <c r="T9" i="1"/>
  <c r="T8" i="1"/>
  <c r="T7" i="1"/>
  <c r="T6" i="1"/>
  <c r="T5" i="1"/>
  <c r="T4" i="1"/>
  <c r="T3" i="1"/>
  <c r="T2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1" i="1"/>
  <c r="T5" i="2"/>
  <c r="T6" i="2"/>
  <c r="T7" i="2"/>
  <c r="T8" i="2"/>
  <c r="T9" i="2"/>
  <c r="T10" i="2"/>
  <c r="T11" i="2"/>
  <c r="T12" i="2"/>
  <c r="T13" i="2"/>
  <c r="T14" i="2"/>
  <c r="T15" i="2"/>
  <c r="T16" i="2"/>
  <c r="T17" i="2"/>
  <c r="T18" i="2"/>
  <c r="T19" i="2"/>
  <c r="T20" i="2"/>
  <c r="T21" i="2"/>
  <c r="T22" i="2"/>
  <c r="T23" i="2"/>
  <c r="T4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8" i="2"/>
  <c r="M19" i="2"/>
  <c r="M20" i="2"/>
  <c r="M21" i="2"/>
  <c r="M22" i="2"/>
  <c r="M23" i="2"/>
  <c r="M2" i="2"/>
  <c r="D13" i="1"/>
  <c r="D14" i="1"/>
  <c r="D15" i="1"/>
  <c r="D16" i="1"/>
  <c r="D17" i="1"/>
  <c r="D18" i="1"/>
  <c r="D19" i="1"/>
  <c r="D24" i="1"/>
  <c r="E13" i="1"/>
  <c r="E14" i="1"/>
  <c r="E15" i="1"/>
  <c r="E16" i="1"/>
  <c r="E17" i="1"/>
  <c r="E18" i="1"/>
  <c r="E19" i="1"/>
  <c r="E24" i="1"/>
  <c r="F13" i="1"/>
  <c r="F14" i="1"/>
  <c r="F15" i="1"/>
  <c r="F16" i="1"/>
  <c r="F17" i="1"/>
  <c r="F18" i="1"/>
  <c r="F19" i="1"/>
  <c r="F24" i="1"/>
  <c r="G13" i="1"/>
  <c r="G14" i="1"/>
  <c r="G15" i="1"/>
  <c r="G16" i="1"/>
  <c r="G17" i="1"/>
  <c r="G18" i="1"/>
  <c r="G19" i="1"/>
  <c r="G24" i="1"/>
  <c r="H13" i="1"/>
  <c r="H14" i="1"/>
  <c r="H15" i="1"/>
  <c r="H16" i="1"/>
  <c r="H17" i="1"/>
  <c r="H18" i="1"/>
  <c r="H19" i="1"/>
  <c r="H24" i="1"/>
  <c r="I13" i="1"/>
  <c r="I14" i="1"/>
  <c r="I15" i="1"/>
  <c r="I16" i="1"/>
  <c r="I17" i="1"/>
  <c r="I18" i="1"/>
  <c r="I19" i="1"/>
  <c r="I24" i="1"/>
  <c r="J13" i="1"/>
  <c r="J14" i="1"/>
  <c r="J15" i="1"/>
  <c r="J16" i="1"/>
  <c r="J17" i="1"/>
  <c r="J18" i="1"/>
  <c r="J19" i="1"/>
  <c r="J24" i="1"/>
  <c r="K13" i="1"/>
  <c r="K14" i="1"/>
  <c r="K15" i="1"/>
  <c r="K16" i="1"/>
  <c r="K17" i="1"/>
  <c r="K18" i="1"/>
  <c r="K19" i="1"/>
  <c r="K24" i="1"/>
  <c r="L13" i="1"/>
  <c r="L14" i="1"/>
  <c r="L15" i="1"/>
  <c r="L16" i="1"/>
  <c r="L17" i="1"/>
  <c r="L18" i="1"/>
  <c r="L19" i="1"/>
  <c r="L24" i="1"/>
  <c r="M13" i="1"/>
  <c r="M14" i="1"/>
  <c r="M15" i="1"/>
  <c r="M16" i="1"/>
  <c r="M17" i="1"/>
  <c r="M18" i="1"/>
  <c r="M19" i="1"/>
  <c r="M24" i="1"/>
  <c r="N24" i="1"/>
  <c r="C13" i="1"/>
  <c r="C14" i="1"/>
  <c r="C15" i="1"/>
  <c r="C16" i="1"/>
  <c r="C17" i="1"/>
  <c r="C18" i="1"/>
  <c r="C19" i="1"/>
  <c r="C24" i="1"/>
  <c r="D3" i="1"/>
  <c r="D4" i="1"/>
  <c r="D5" i="1"/>
  <c r="D6" i="1"/>
  <c r="D7" i="1"/>
  <c r="D8" i="1"/>
  <c r="D9" i="1"/>
  <c r="D10" i="1"/>
  <c r="D11" i="1"/>
  <c r="D12" i="1"/>
  <c r="D23" i="1"/>
  <c r="E3" i="1"/>
  <c r="E4" i="1"/>
  <c r="E5" i="1"/>
  <c r="E6" i="1"/>
  <c r="E7" i="1"/>
  <c r="E8" i="1"/>
  <c r="E9" i="1"/>
  <c r="E10" i="1"/>
  <c r="E11" i="1"/>
  <c r="E12" i="1"/>
  <c r="E23" i="1"/>
  <c r="F3" i="1"/>
  <c r="F4" i="1"/>
  <c r="F5" i="1"/>
  <c r="F6" i="1"/>
  <c r="F7" i="1"/>
  <c r="F8" i="1"/>
  <c r="F9" i="1"/>
  <c r="F10" i="1"/>
  <c r="F11" i="1"/>
  <c r="F12" i="1"/>
  <c r="F23" i="1"/>
  <c r="G3" i="1"/>
  <c r="G4" i="1"/>
  <c r="G5" i="1"/>
  <c r="G6" i="1"/>
  <c r="G7" i="1"/>
  <c r="G8" i="1"/>
  <c r="G9" i="1"/>
  <c r="G10" i="1"/>
  <c r="G11" i="1"/>
  <c r="G12" i="1"/>
  <c r="G23" i="1"/>
  <c r="H3" i="1"/>
  <c r="H4" i="1"/>
  <c r="H5" i="1"/>
  <c r="H6" i="1"/>
  <c r="H7" i="1"/>
  <c r="H8" i="1"/>
  <c r="H9" i="1"/>
  <c r="H10" i="1"/>
  <c r="H11" i="1"/>
  <c r="H12" i="1"/>
  <c r="H23" i="1"/>
  <c r="I3" i="1"/>
  <c r="I4" i="1"/>
  <c r="I5" i="1"/>
  <c r="I6" i="1"/>
  <c r="I7" i="1"/>
  <c r="I8" i="1"/>
  <c r="I9" i="1"/>
  <c r="I10" i="1"/>
  <c r="I11" i="1"/>
  <c r="I12" i="1"/>
  <c r="I23" i="1"/>
  <c r="J3" i="1"/>
  <c r="J4" i="1"/>
  <c r="J5" i="1"/>
  <c r="J6" i="1"/>
  <c r="J7" i="1"/>
  <c r="J8" i="1"/>
  <c r="J9" i="1"/>
  <c r="J10" i="1"/>
  <c r="J11" i="1"/>
  <c r="J12" i="1"/>
  <c r="J23" i="1"/>
  <c r="K3" i="1"/>
  <c r="K4" i="1"/>
  <c r="K5" i="1"/>
  <c r="K6" i="1"/>
  <c r="K7" i="1"/>
  <c r="K8" i="1"/>
  <c r="K9" i="1"/>
  <c r="K10" i="1"/>
  <c r="K11" i="1"/>
  <c r="K12" i="1"/>
  <c r="K23" i="1"/>
  <c r="L3" i="1"/>
  <c r="L4" i="1"/>
  <c r="L5" i="1"/>
  <c r="L6" i="1"/>
  <c r="L7" i="1"/>
  <c r="L8" i="1"/>
  <c r="L9" i="1"/>
  <c r="L10" i="1"/>
  <c r="L11" i="1"/>
  <c r="L12" i="1"/>
  <c r="L23" i="1"/>
  <c r="M3" i="1"/>
  <c r="M4" i="1"/>
  <c r="M5" i="1"/>
  <c r="M6" i="1"/>
  <c r="M7" i="1"/>
  <c r="M8" i="1"/>
  <c r="M9" i="1"/>
  <c r="M10" i="1"/>
  <c r="M11" i="1"/>
  <c r="M12" i="1"/>
  <c r="M23" i="1"/>
  <c r="N23" i="1"/>
  <c r="C3" i="1"/>
  <c r="C4" i="1"/>
  <c r="C5" i="1"/>
  <c r="C6" i="1"/>
  <c r="C7" i="1"/>
  <c r="C8" i="1"/>
  <c r="C9" i="1"/>
  <c r="C10" i="1"/>
  <c r="C11" i="1"/>
  <c r="C12" i="1"/>
  <c r="C23" i="1"/>
  <c r="R5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4" i="2"/>
  <c r="L3" i="2"/>
  <c r="L4" i="2"/>
  <c r="L5" i="2"/>
  <c r="L7" i="2"/>
  <c r="L8" i="2"/>
  <c r="L9" i="2"/>
  <c r="L10" i="2"/>
  <c r="L11" i="2"/>
  <c r="L12" i="2"/>
  <c r="L13" i="2"/>
  <c r="L14" i="2"/>
  <c r="L15" i="2"/>
  <c r="L16" i="2"/>
  <c r="L18" i="2"/>
  <c r="L19" i="2"/>
  <c r="L20" i="2"/>
  <c r="L21" i="2"/>
  <c r="L22" i="2"/>
  <c r="L23" i="2"/>
  <c r="L2" i="2"/>
  <c r="E19" i="2"/>
  <c r="F19" i="2"/>
  <c r="E6" i="2"/>
  <c r="F6" i="2"/>
  <c r="D15" i="3"/>
  <c r="E15" i="3"/>
  <c r="F15" i="3"/>
  <c r="G15" i="3"/>
  <c r="H15" i="3"/>
  <c r="I15" i="3"/>
  <c r="J15" i="3"/>
  <c r="K15" i="3"/>
  <c r="L15" i="3"/>
  <c r="M15" i="3"/>
  <c r="N15" i="3"/>
  <c r="O15" i="3"/>
  <c r="D16" i="3"/>
  <c r="E16" i="3"/>
  <c r="F16" i="3"/>
  <c r="G16" i="3"/>
  <c r="H16" i="3"/>
  <c r="I16" i="3"/>
  <c r="J16" i="3"/>
  <c r="K16" i="3"/>
  <c r="L16" i="3"/>
  <c r="M16" i="3"/>
  <c r="N16" i="3"/>
  <c r="O16" i="3"/>
  <c r="D17" i="3"/>
  <c r="E17" i="3"/>
  <c r="F17" i="3"/>
  <c r="G17" i="3"/>
  <c r="H17" i="3"/>
  <c r="I17" i="3"/>
  <c r="J17" i="3"/>
  <c r="K17" i="3"/>
  <c r="L17" i="3"/>
  <c r="M17" i="3"/>
  <c r="N17" i="3"/>
  <c r="O17" i="3"/>
  <c r="D18" i="3"/>
  <c r="E18" i="3"/>
  <c r="F18" i="3"/>
  <c r="G18" i="3"/>
  <c r="H18" i="3"/>
  <c r="I18" i="3"/>
  <c r="J18" i="3"/>
  <c r="K18" i="3"/>
  <c r="L18" i="3"/>
  <c r="M18" i="3"/>
  <c r="N18" i="3"/>
  <c r="O18" i="3"/>
  <c r="D19" i="3"/>
  <c r="E19" i="3"/>
  <c r="F19" i="3"/>
  <c r="G19" i="3"/>
  <c r="H19" i="3"/>
  <c r="I19" i="3"/>
  <c r="J19" i="3"/>
  <c r="K19" i="3"/>
  <c r="L19" i="3"/>
  <c r="M19" i="3"/>
  <c r="N19" i="3"/>
  <c r="O19" i="3"/>
  <c r="D20" i="3"/>
  <c r="E20" i="3"/>
  <c r="F20" i="3"/>
  <c r="G20" i="3"/>
  <c r="H20" i="3"/>
  <c r="I20" i="3"/>
  <c r="J20" i="3"/>
  <c r="K20" i="3"/>
  <c r="L20" i="3"/>
  <c r="M20" i="3"/>
  <c r="N20" i="3"/>
  <c r="O20" i="3"/>
  <c r="D21" i="3"/>
  <c r="E21" i="3"/>
  <c r="F21" i="3"/>
  <c r="G21" i="3"/>
  <c r="H21" i="3"/>
  <c r="I21" i="3"/>
  <c r="J21" i="3"/>
  <c r="K21" i="3"/>
  <c r="L21" i="3"/>
  <c r="M21" i="3"/>
  <c r="N21" i="3"/>
  <c r="O21" i="3"/>
  <c r="D22" i="3"/>
  <c r="E22" i="3"/>
  <c r="F22" i="3"/>
  <c r="G22" i="3"/>
  <c r="H22" i="3"/>
  <c r="I22" i="3"/>
  <c r="J22" i="3"/>
  <c r="K22" i="3"/>
  <c r="L22" i="3"/>
  <c r="M22" i="3"/>
  <c r="N22" i="3"/>
  <c r="O22" i="3"/>
  <c r="O13" i="3"/>
  <c r="O8" i="3"/>
  <c r="O9" i="3"/>
  <c r="O10" i="3"/>
  <c r="O11" i="3"/>
  <c r="O12" i="3"/>
  <c r="D8" i="3"/>
  <c r="E8" i="3"/>
  <c r="F8" i="3"/>
  <c r="G8" i="3"/>
  <c r="H8" i="3"/>
  <c r="I8" i="3"/>
  <c r="J8" i="3"/>
  <c r="K8" i="3"/>
  <c r="L8" i="3"/>
  <c r="M8" i="3"/>
  <c r="D9" i="3"/>
  <c r="E9" i="3"/>
  <c r="F9" i="3"/>
  <c r="G9" i="3"/>
  <c r="H9" i="3"/>
  <c r="I9" i="3"/>
  <c r="J9" i="3"/>
  <c r="K9" i="3"/>
  <c r="L9" i="3"/>
  <c r="M9" i="3"/>
  <c r="D10" i="3"/>
  <c r="E10" i="3"/>
  <c r="F10" i="3"/>
  <c r="G10" i="3"/>
  <c r="H10" i="3"/>
  <c r="I10" i="3"/>
  <c r="J10" i="3"/>
  <c r="K10" i="3"/>
  <c r="L10" i="3"/>
  <c r="M10" i="3"/>
  <c r="D11" i="3"/>
  <c r="E11" i="3"/>
  <c r="F11" i="3"/>
  <c r="G11" i="3"/>
  <c r="H11" i="3"/>
  <c r="I11" i="3"/>
  <c r="J11" i="3"/>
  <c r="K11" i="3"/>
  <c r="L11" i="3"/>
  <c r="M11" i="3"/>
  <c r="D12" i="3"/>
  <c r="E12" i="3"/>
  <c r="F12" i="3"/>
  <c r="G12" i="3"/>
  <c r="H12" i="3"/>
  <c r="I12" i="3"/>
  <c r="J12" i="3"/>
  <c r="K12" i="3"/>
  <c r="L12" i="3"/>
  <c r="M12" i="3"/>
  <c r="D13" i="3"/>
  <c r="E13" i="3"/>
  <c r="F13" i="3"/>
  <c r="G13" i="3"/>
  <c r="H13" i="3"/>
  <c r="I13" i="3"/>
  <c r="J13" i="3"/>
  <c r="K13" i="3"/>
  <c r="L13" i="3"/>
  <c r="M13" i="3"/>
  <c r="D7" i="3"/>
  <c r="E7" i="3"/>
  <c r="F7" i="3"/>
  <c r="G7" i="3"/>
  <c r="H7" i="3"/>
  <c r="I7" i="3"/>
  <c r="J7" i="3"/>
  <c r="K7" i="3"/>
  <c r="L7" i="3"/>
  <c r="M7" i="3"/>
  <c r="N7" i="3"/>
  <c r="H2" i="4"/>
  <c r="H22" i="4"/>
  <c r="I22" i="4"/>
  <c r="H14" i="4"/>
  <c r="I14" i="4"/>
  <c r="H23" i="4"/>
  <c r="I23" i="4"/>
  <c r="D23" i="4"/>
  <c r="E23" i="4"/>
  <c r="D14" i="4"/>
  <c r="E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D15" i="4"/>
  <c r="E15" i="4"/>
  <c r="D16" i="4"/>
  <c r="E16" i="4"/>
  <c r="D17" i="4"/>
  <c r="E17" i="4"/>
  <c r="D18" i="4"/>
  <c r="E18" i="4"/>
  <c r="D19" i="4"/>
  <c r="E19" i="4"/>
  <c r="D20" i="4"/>
  <c r="E20" i="4"/>
  <c r="D21" i="4"/>
  <c r="E21" i="4"/>
  <c r="H8" i="4"/>
  <c r="I8" i="4"/>
  <c r="H9" i="4"/>
  <c r="I9" i="4"/>
  <c r="H10" i="4"/>
  <c r="I10" i="4"/>
  <c r="H11" i="4"/>
  <c r="I11" i="4"/>
  <c r="H12" i="4"/>
  <c r="I12" i="4"/>
  <c r="H13" i="4"/>
  <c r="I13" i="4"/>
  <c r="D8" i="4"/>
  <c r="E8" i="4"/>
  <c r="D9" i="4"/>
  <c r="E9" i="4"/>
  <c r="D10" i="4"/>
  <c r="E10" i="4"/>
  <c r="D11" i="4"/>
  <c r="E11" i="4"/>
  <c r="D12" i="4"/>
  <c r="E12" i="4"/>
  <c r="D13" i="4"/>
  <c r="E13" i="4"/>
  <c r="I2" i="4"/>
  <c r="H3" i="4"/>
  <c r="I3" i="4"/>
  <c r="H4" i="4"/>
  <c r="I4" i="4"/>
  <c r="H5" i="4"/>
  <c r="I5" i="4"/>
  <c r="H6" i="4"/>
  <c r="I6" i="4"/>
  <c r="H7" i="4"/>
  <c r="I7" i="4"/>
  <c r="E22" i="4"/>
  <c r="D22" i="4"/>
  <c r="E2" i="4"/>
  <c r="E3" i="4"/>
  <c r="E4" i="4"/>
  <c r="E5" i="4"/>
  <c r="E6" i="4"/>
  <c r="E7" i="4"/>
  <c r="D2" i="4"/>
  <c r="D3" i="4"/>
  <c r="D4" i="4"/>
  <c r="D5" i="4"/>
  <c r="D6" i="4"/>
  <c r="D7" i="4"/>
  <c r="O4" i="1"/>
  <c r="O3" i="1"/>
  <c r="O9" i="1"/>
  <c r="O5" i="1"/>
  <c r="O6" i="1"/>
  <c r="O7" i="1"/>
  <c r="O8" i="1"/>
  <c r="O10" i="1"/>
  <c r="O11" i="1"/>
  <c r="O12" i="1"/>
  <c r="O13" i="1"/>
  <c r="O14" i="1"/>
  <c r="O15" i="1"/>
  <c r="O16" i="1"/>
  <c r="O17" i="1"/>
  <c r="O18" i="1"/>
  <c r="O19" i="1"/>
  <c r="D23" i="3"/>
  <c r="E23" i="3"/>
  <c r="F23" i="3"/>
  <c r="G23" i="3"/>
  <c r="H23" i="3"/>
  <c r="I23" i="3"/>
  <c r="J23" i="3"/>
  <c r="K23" i="3"/>
  <c r="L23" i="3"/>
  <c r="M23" i="3"/>
  <c r="N23" i="3"/>
  <c r="O23" i="3"/>
  <c r="D14" i="3"/>
  <c r="E14" i="3"/>
  <c r="F14" i="3"/>
  <c r="G14" i="3"/>
  <c r="H14" i="3"/>
  <c r="I14" i="3"/>
  <c r="J14" i="3"/>
  <c r="K14" i="3"/>
  <c r="L14" i="3"/>
  <c r="M14" i="3"/>
  <c r="N14" i="3"/>
  <c r="O14" i="3"/>
  <c r="N8" i="3"/>
  <c r="N9" i="3"/>
  <c r="N10" i="3"/>
  <c r="N11" i="3"/>
  <c r="N12" i="3"/>
  <c r="N13" i="3"/>
  <c r="D2" i="3"/>
  <c r="E2" i="3"/>
  <c r="F2" i="3"/>
  <c r="G2" i="3"/>
  <c r="H2" i="3"/>
  <c r="I2" i="3"/>
  <c r="J2" i="3"/>
  <c r="K2" i="3"/>
  <c r="L2" i="3"/>
  <c r="M2" i="3"/>
  <c r="N2" i="3"/>
  <c r="O2" i="3"/>
  <c r="D3" i="3"/>
  <c r="E3" i="3"/>
  <c r="F3" i="3"/>
  <c r="G3" i="3"/>
  <c r="H3" i="3"/>
  <c r="I3" i="3"/>
  <c r="J3" i="3"/>
  <c r="K3" i="3"/>
  <c r="L3" i="3"/>
  <c r="M3" i="3"/>
  <c r="N3" i="3"/>
  <c r="O3" i="3"/>
  <c r="D4" i="3"/>
  <c r="E4" i="3"/>
  <c r="F4" i="3"/>
  <c r="G4" i="3"/>
  <c r="H4" i="3"/>
  <c r="I4" i="3"/>
  <c r="J4" i="3"/>
  <c r="K4" i="3"/>
  <c r="L4" i="3"/>
  <c r="M4" i="3"/>
  <c r="N4" i="3"/>
  <c r="O4" i="3"/>
  <c r="D5" i="3"/>
  <c r="E5" i="3"/>
  <c r="F5" i="3"/>
  <c r="G5" i="3"/>
  <c r="H5" i="3"/>
  <c r="I5" i="3"/>
  <c r="J5" i="3"/>
  <c r="K5" i="3"/>
  <c r="L5" i="3"/>
  <c r="M5" i="3"/>
  <c r="N5" i="3"/>
  <c r="O5" i="3"/>
  <c r="D6" i="3"/>
  <c r="E6" i="3"/>
  <c r="F6" i="3"/>
  <c r="G6" i="3"/>
  <c r="H6" i="3"/>
  <c r="I6" i="3"/>
  <c r="J6" i="3"/>
  <c r="K6" i="3"/>
  <c r="L6" i="3"/>
  <c r="M6" i="3"/>
  <c r="N6" i="3"/>
  <c r="O6" i="3"/>
  <c r="O7" i="3"/>
  <c r="E3" i="2"/>
  <c r="F3" i="2"/>
  <c r="E4" i="2"/>
  <c r="F4" i="2"/>
  <c r="E5" i="2"/>
  <c r="F5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2" i="2"/>
  <c r="F2" i="2"/>
  <c r="Q5" i="2"/>
  <c r="C22" i="1"/>
  <c r="N22" i="1"/>
  <c r="M22" i="1"/>
  <c r="L22" i="1"/>
  <c r="K22" i="1"/>
  <c r="J22" i="1"/>
  <c r="I22" i="1"/>
  <c r="H22" i="1"/>
  <c r="G22" i="1"/>
  <c r="F22" i="1"/>
  <c r="E22" i="1"/>
  <c r="D22" i="1"/>
  <c r="M21" i="1"/>
  <c r="L21" i="1"/>
  <c r="K21" i="1"/>
  <c r="J21" i="1"/>
  <c r="H21" i="1"/>
  <c r="G21" i="1"/>
  <c r="F21" i="1"/>
  <c r="C21" i="1"/>
  <c r="D21" i="1"/>
  <c r="I21" i="1"/>
  <c r="E21" i="1"/>
  <c r="O22" i="1"/>
  <c r="O21" i="1"/>
</calcChain>
</file>

<file path=xl/sharedStrings.xml><?xml version="1.0" encoding="utf-8"?>
<sst xmlns="http://schemas.openxmlformats.org/spreadsheetml/2006/main" count="346" uniqueCount="107">
  <si>
    <t>Sample</t>
  </si>
  <si>
    <t>Reactor</t>
  </si>
  <si>
    <t>IA</t>
  </si>
  <si>
    <t>IB</t>
  </si>
  <si>
    <t>IC</t>
  </si>
  <si>
    <t>ID</t>
  </si>
  <si>
    <t>IE</t>
  </si>
  <si>
    <t>IIA</t>
  </si>
  <si>
    <t>IIB</t>
  </si>
  <si>
    <t>IIC</t>
  </si>
  <si>
    <t>IID</t>
  </si>
  <si>
    <t>IIE</t>
  </si>
  <si>
    <t>IIF</t>
  </si>
  <si>
    <t>IIG</t>
  </si>
  <si>
    <t>N removed</t>
  </si>
  <si>
    <t>SBR</t>
  </si>
  <si>
    <t>1. 10/27/14 (Pame)</t>
  </si>
  <si>
    <t>3. 11/21/14 (Pame)</t>
  </si>
  <si>
    <t>4. 12/19/14 (Pame)</t>
  </si>
  <si>
    <t>5. 1/1/15 (Pame)</t>
  </si>
  <si>
    <t>6. 2/4/15 (Pame)</t>
  </si>
  <si>
    <t>7. 2/11/15 (Pame)</t>
  </si>
  <si>
    <t>2. 8/28/15</t>
  </si>
  <si>
    <t>8. 9/23/14 (Joe)</t>
  </si>
  <si>
    <t>9. 11/11/14 (Joe)</t>
  </si>
  <si>
    <t>10. 2/2/15 (Joe)</t>
  </si>
  <si>
    <t>11. 2/16/15 (Joe)</t>
  </si>
  <si>
    <t>12. 3/29/15 (Joe)</t>
  </si>
  <si>
    <t>13. 4/7/15 (Joe)</t>
  </si>
  <si>
    <t>14. 5/5/15 (Joe)</t>
  </si>
  <si>
    <t>7/22/15 (Joe)</t>
  </si>
  <si>
    <t>SBR-PS</t>
  </si>
  <si>
    <t xml:space="preserve"> 9/23/14 </t>
  </si>
  <si>
    <t xml:space="preserve"> 2/16/15 </t>
  </si>
  <si>
    <t>P uptake</t>
  </si>
  <si>
    <t>Phase/Schedule</t>
  </si>
  <si>
    <t>CODc</t>
  </si>
  <si>
    <t>N assimilation</t>
  </si>
  <si>
    <t>MLSS</t>
    <phoneticPr fontId="0" type="noConversion"/>
  </si>
  <si>
    <t>VSS</t>
    <phoneticPr fontId="0" type="noConversion"/>
  </si>
  <si>
    <t xml:space="preserve"> 1/ 1.2</t>
  </si>
  <si>
    <t>1/1.1</t>
  </si>
  <si>
    <t>2/2.1</t>
  </si>
  <si>
    <t>-</t>
  </si>
  <si>
    <t>2/2.2</t>
  </si>
  <si>
    <t>2/2.3</t>
  </si>
  <si>
    <t>2/2.5</t>
  </si>
  <si>
    <t>5. SBRPS NO2 9/17/15</t>
  </si>
  <si>
    <t>*Values show P and N removal during low-DO stage</t>
  </si>
  <si>
    <r>
      <t>COD</t>
    </r>
    <r>
      <rPr>
        <b/>
        <vertAlign val="subscript"/>
        <sz val="11"/>
        <color indexed="8"/>
        <rFont val="宋体"/>
        <charset val="134"/>
      </rPr>
      <t>in</t>
    </r>
  </si>
  <si>
    <r>
      <t>COD</t>
    </r>
    <r>
      <rPr>
        <b/>
        <vertAlign val="subscript"/>
        <sz val="11"/>
        <color indexed="8"/>
        <rFont val="宋体"/>
        <charset val="134"/>
      </rPr>
      <t>eff</t>
    </r>
  </si>
  <si>
    <r>
      <t>NH</t>
    </r>
    <r>
      <rPr>
        <b/>
        <vertAlign val="subscript"/>
        <sz val="11"/>
        <color indexed="8"/>
        <rFont val="宋体"/>
        <charset val="134"/>
      </rPr>
      <t>3</t>
    </r>
    <r>
      <rPr>
        <b/>
        <sz val="12"/>
        <color theme="1"/>
        <rFont val="Calibri"/>
        <family val="2"/>
        <scheme val="minor"/>
      </rPr>
      <t>-N</t>
    </r>
    <r>
      <rPr>
        <b/>
        <vertAlign val="subscript"/>
        <sz val="11"/>
        <color indexed="8"/>
        <rFont val="宋体"/>
        <charset val="134"/>
      </rPr>
      <t>in</t>
    </r>
  </si>
  <si>
    <r>
      <t>NO</t>
    </r>
    <r>
      <rPr>
        <b/>
        <vertAlign val="subscript"/>
        <sz val="11"/>
        <color indexed="8"/>
        <rFont val="宋体"/>
        <charset val="134"/>
      </rPr>
      <t>2</t>
    </r>
    <r>
      <rPr>
        <b/>
        <sz val="12"/>
        <color theme="1"/>
        <rFont val="Calibri"/>
        <family val="2"/>
        <scheme val="minor"/>
      </rPr>
      <t>-Nin</t>
    </r>
  </si>
  <si>
    <r>
      <t>NH</t>
    </r>
    <r>
      <rPr>
        <b/>
        <vertAlign val="subscript"/>
        <sz val="11"/>
        <color indexed="8"/>
        <rFont val="宋体"/>
        <charset val="134"/>
      </rPr>
      <t>3</t>
    </r>
    <r>
      <rPr>
        <b/>
        <sz val="12"/>
        <color theme="1"/>
        <rFont val="Calibri"/>
        <family val="2"/>
        <scheme val="minor"/>
      </rPr>
      <t>-N</t>
    </r>
    <r>
      <rPr>
        <b/>
        <vertAlign val="subscript"/>
        <sz val="11"/>
        <color indexed="8"/>
        <rFont val="宋体"/>
        <charset val="134"/>
      </rPr>
      <t>eff</t>
    </r>
  </si>
  <si>
    <r>
      <t>NO</t>
    </r>
    <r>
      <rPr>
        <b/>
        <vertAlign val="subscript"/>
        <sz val="11"/>
        <color indexed="8"/>
        <rFont val="宋体"/>
        <charset val="134"/>
      </rPr>
      <t>3</t>
    </r>
    <r>
      <rPr>
        <b/>
        <sz val="12"/>
        <color theme="1"/>
        <rFont val="Calibri"/>
        <family val="2"/>
        <scheme val="minor"/>
      </rPr>
      <t>-N</t>
    </r>
    <r>
      <rPr>
        <b/>
        <vertAlign val="subscript"/>
        <sz val="11"/>
        <color indexed="8"/>
        <rFont val="宋体"/>
        <charset val="134"/>
      </rPr>
      <t>eff</t>
    </r>
  </si>
  <si>
    <r>
      <t>NO</t>
    </r>
    <r>
      <rPr>
        <b/>
        <vertAlign val="subscript"/>
        <sz val="11"/>
        <color indexed="8"/>
        <rFont val="宋体"/>
        <charset val="134"/>
      </rPr>
      <t>2</t>
    </r>
    <r>
      <rPr>
        <b/>
        <sz val="12"/>
        <color theme="1"/>
        <rFont val="Calibri"/>
        <family val="2"/>
        <scheme val="minor"/>
      </rPr>
      <t>-N</t>
    </r>
    <r>
      <rPr>
        <b/>
        <vertAlign val="subscript"/>
        <sz val="11"/>
        <color indexed="8"/>
        <rFont val="宋体"/>
        <charset val="134"/>
      </rPr>
      <t>eff</t>
    </r>
  </si>
  <si>
    <r>
      <t>PO</t>
    </r>
    <r>
      <rPr>
        <b/>
        <vertAlign val="subscript"/>
        <sz val="11"/>
        <color indexed="8"/>
        <rFont val="宋体"/>
        <charset val="134"/>
      </rPr>
      <t>4</t>
    </r>
    <r>
      <rPr>
        <b/>
        <sz val="12"/>
        <color theme="1"/>
        <rFont val="Calibri"/>
        <family val="2"/>
        <scheme val="minor"/>
      </rPr>
      <t>-P</t>
    </r>
    <r>
      <rPr>
        <b/>
        <vertAlign val="subscript"/>
        <sz val="11"/>
        <color indexed="8"/>
        <rFont val="宋体"/>
        <charset val="134"/>
      </rPr>
      <t>in</t>
    </r>
  </si>
  <si>
    <r>
      <t>PO</t>
    </r>
    <r>
      <rPr>
        <b/>
        <vertAlign val="subscript"/>
        <sz val="11"/>
        <color indexed="8"/>
        <rFont val="宋体"/>
        <charset val="134"/>
      </rPr>
      <t>4</t>
    </r>
    <r>
      <rPr>
        <b/>
        <sz val="12"/>
        <color theme="1"/>
        <rFont val="Calibri"/>
        <family val="2"/>
        <scheme val="minor"/>
      </rPr>
      <t>-Prel</t>
    </r>
  </si>
  <si>
    <r>
      <t>PO</t>
    </r>
    <r>
      <rPr>
        <b/>
        <vertAlign val="subscript"/>
        <sz val="11"/>
        <color indexed="8"/>
        <rFont val="宋体"/>
        <charset val="134"/>
      </rPr>
      <t>4</t>
    </r>
    <r>
      <rPr>
        <b/>
        <sz val="12"/>
        <color theme="1"/>
        <rFont val="Calibri"/>
        <family val="2"/>
        <scheme val="minor"/>
      </rPr>
      <t>-P</t>
    </r>
    <r>
      <rPr>
        <b/>
        <vertAlign val="subscript"/>
        <sz val="11"/>
        <color indexed="8"/>
        <rFont val="宋体"/>
        <charset val="134"/>
      </rPr>
      <t>eff</t>
    </r>
  </si>
  <si>
    <t>%Acc - 16sRNA</t>
  </si>
  <si>
    <t>StdDev</t>
  </si>
  <si>
    <t>% Acc/16sRNA (1)</t>
  </si>
  <si>
    <t>Acc TOTAL  [copies ppk1/ng DNA] (1)</t>
  </si>
  <si>
    <t>Acc TOTAL  [copies ppk1/ng DNA] (2)</t>
  </si>
  <si>
    <t>% Acc/16sRNA (2)</t>
  </si>
  <si>
    <t>(2) Calculated from quantification with primers for Acc-ppk1</t>
  </si>
  <si>
    <t>(1) Calculated from the addition of all clades ppk1</t>
  </si>
  <si>
    <t>ND</t>
  </si>
  <si>
    <t>ND: No Data</t>
  </si>
  <si>
    <t>Days</t>
  </si>
  <si>
    <t>Pearson</t>
  </si>
  <si>
    <t>N-removal</t>
  </si>
  <si>
    <t>N removed (mg/L mg VSS)</t>
  </si>
  <si>
    <t>N removed (%)</t>
  </si>
  <si>
    <t>P uptake (%)</t>
  </si>
  <si>
    <t>N removal (%)</t>
  </si>
  <si>
    <t xml:space="preserve"> N removed (mg/L mg VSS)</t>
  </si>
  <si>
    <t>P uptake N removed (mg/L mg VSS)</t>
  </si>
  <si>
    <t>%Acc based on 16sTag</t>
  </si>
  <si>
    <t>Clade</t>
  </si>
  <si>
    <t>% qPCR</t>
  </si>
  <si>
    <t>10.11.13</t>
  </si>
  <si>
    <t>3.7.14</t>
  </si>
  <si>
    <t>10.9.14</t>
  </si>
  <si>
    <t>9.30.14</t>
  </si>
  <si>
    <t>LS_SBR</t>
  </si>
  <si>
    <t>PS_SBR</t>
  </si>
  <si>
    <t>10.18.14</t>
  </si>
  <si>
    <t>Days of Operation</t>
  </si>
  <si>
    <t>Variable 1</t>
  </si>
  <si>
    <t>Variable 2</t>
  </si>
  <si>
    <t>Mean</t>
  </si>
  <si>
    <t>Variance</t>
  </si>
  <si>
    <t>Observations</t>
  </si>
  <si>
    <t>Hypothesized Mean Difference</t>
  </si>
  <si>
    <t>df</t>
  </si>
  <si>
    <t>t Stat</t>
  </si>
  <si>
    <t>P(T&lt;=t) one-tail</t>
  </si>
  <si>
    <t>t Critical one-tail</t>
  </si>
  <si>
    <t>P(T&lt;=t) two-tail</t>
  </si>
  <si>
    <t>t Critical two-tail</t>
  </si>
  <si>
    <t>t-Test: Two-Sample Assuming Unequal Variances</t>
  </si>
  <si>
    <t>(3) Calculated from quantification with primers for Acc-16sRNA</t>
  </si>
  <si>
    <t>%Acc/16sRNA(3)</t>
  </si>
  <si>
    <t>Pearson Correlation Method 1-2</t>
  </si>
  <si>
    <t>Pearson Correlation Method 2-3</t>
  </si>
  <si>
    <t>Pearson Correlation Method 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</si>
</sst>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mm/dd/yy;@"/>
    <numFmt numFmtId="165" formatCode="0.00_);[Red]\(0.00\)"/>
    <numFmt numFmtId="166" formatCode="0.00_);\(0.00\)"/>
    <numFmt numFmtId="167" formatCode="0.000"/>
    <numFmt numFmtId="168" formatCode="0.0000"/>
  </numFmts>
  <fonts count="13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theme="1"/>
      <name val="Calibri"/>
    </font>
    <font>
      <sz val="12"/>
      <color rgb="FF000000"/>
      <name val="Calibri"/>
    </font>
    <font>
      <sz val="12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vertAlign val="subscript"/>
      <sz val="11"/>
      <color indexed="8"/>
      <name val="宋体"/>
      <charset val="134"/>
    </font>
    <font>
      <b/>
      <sz val="12"/>
      <name val="Calibri"/>
      <scheme val="minor"/>
    </font>
    <font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</borders>
  <cellStyleXfs count="205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164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 vertical="center"/>
    </xf>
    <xf numFmtId="14" fontId="4" fillId="0" borderId="0" xfId="0" applyNumberFormat="1" applyFont="1" applyFill="1" applyBorder="1" applyAlignment="1">
      <alignment horizontal="center"/>
    </xf>
    <xf numFmtId="165" fontId="0" fillId="0" borderId="1" xfId="0" applyNumberFormat="1" applyFill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0" fillId="0" borderId="0" xfId="0" applyFill="1" applyBorder="1"/>
    <xf numFmtId="2" fontId="0" fillId="0" borderId="1" xfId="0" applyNumberFormat="1" applyFill="1" applyBorder="1" applyAlignment="1">
      <alignment horizontal="center"/>
    </xf>
    <xf numFmtId="2" fontId="0" fillId="0" borderId="1" xfId="0" applyNumberFormat="1" applyFill="1" applyBorder="1" applyAlignment="1">
      <alignment horizontal="center" vertical="center"/>
    </xf>
    <xf numFmtId="14" fontId="5" fillId="0" borderId="0" xfId="0" applyNumberFormat="1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14" fontId="4" fillId="0" borderId="0" xfId="0" applyNumberFormat="1" applyFont="1" applyFill="1" applyAlignment="1">
      <alignment horizontal="center"/>
    </xf>
    <xf numFmtId="166" fontId="0" fillId="0" borderId="1" xfId="0" applyNumberForma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0" fillId="0" borderId="4" xfId="0" applyNumberForma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 vertical="center"/>
    </xf>
    <xf numFmtId="0" fontId="0" fillId="0" borderId="0" xfId="0" applyFill="1"/>
    <xf numFmtId="0" fontId="0" fillId="0" borderId="1" xfId="0" applyNumberFormat="1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166" fontId="0" fillId="0" borderId="5" xfId="0" applyNumberFormat="1" applyFill="1" applyBorder="1" applyAlignment="1">
      <alignment horizontal="center" vertical="center"/>
    </xf>
    <xf numFmtId="165" fontId="0" fillId="0" borderId="5" xfId="0" applyNumberFormat="1" applyFill="1" applyBorder="1" applyAlignment="1">
      <alignment horizontal="center" vertical="center"/>
    </xf>
    <xf numFmtId="2" fontId="0" fillId="0" borderId="5" xfId="0" applyNumberFormat="1" applyFill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2" fontId="0" fillId="0" borderId="3" xfId="0" applyNumberFormat="1" applyFill="1" applyBorder="1" applyAlignment="1">
      <alignment horizontal="center" vertical="center"/>
    </xf>
    <xf numFmtId="164" fontId="2" fillId="0" borderId="6" xfId="0" applyNumberFormat="1" applyFont="1" applyFill="1" applyBorder="1" applyAlignment="1">
      <alignment horizontal="center" vertical="center"/>
    </xf>
    <xf numFmtId="166" fontId="2" fillId="0" borderId="6" xfId="0" applyNumberFormat="1" applyFont="1" applyFill="1" applyBorder="1" applyAlignment="1">
      <alignment horizontal="center" vertical="center"/>
    </xf>
    <xf numFmtId="165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Border="1"/>
    <xf numFmtId="0" fontId="2" fillId="0" borderId="8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1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/>
    </xf>
    <xf numFmtId="11" fontId="4" fillId="0" borderId="0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1" fontId="4" fillId="0" borderId="0" xfId="0" applyNumberFormat="1" applyFont="1" applyFill="1" applyAlignment="1">
      <alignment horizontal="center"/>
    </xf>
    <xf numFmtId="2" fontId="4" fillId="0" borderId="0" xfId="0" applyNumberFormat="1" applyFont="1" applyFill="1" applyAlignment="1">
      <alignment horizontal="center"/>
    </xf>
    <xf numFmtId="0" fontId="2" fillId="0" borderId="0" xfId="0" applyFont="1" applyAlignment="1"/>
    <xf numFmtId="0" fontId="10" fillId="0" borderId="0" xfId="0" applyFont="1"/>
    <xf numFmtId="11" fontId="5" fillId="0" borderId="0" xfId="0" applyNumberFormat="1" applyFont="1" applyFill="1" applyBorder="1" applyAlignment="1">
      <alignment horizontal="center"/>
    </xf>
    <xf numFmtId="11" fontId="0" fillId="0" borderId="0" xfId="0" applyNumberFormat="1" applyAlignment="1">
      <alignment horizontal="center"/>
    </xf>
    <xf numFmtId="0" fontId="2" fillId="0" borderId="0" xfId="0" applyFont="1"/>
    <xf numFmtId="0" fontId="11" fillId="0" borderId="0" xfId="0" applyFont="1"/>
    <xf numFmtId="1" fontId="0" fillId="0" borderId="5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68" fontId="0" fillId="0" borderId="5" xfId="0" applyNumberFormat="1" applyFill="1" applyBorder="1" applyAlignment="1">
      <alignment horizontal="center" vertical="center"/>
    </xf>
    <xf numFmtId="0" fontId="0" fillId="4" borderId="0" xfId="0" applyFill="1"/>
    <xf numFmtId="167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/>
    <xf numFmtId="2" fontId="0" fillId="0" borderId="0" xfId="0" applyNumberFormat="1" applyBorder="1"/>
    <xf numFmtId="167" fontId="0" fillId="0" borderId="0" xfId="0" applyNumberFormat="1" applyAlignment="1">
      <alignment horizontal="center" vertical="center"/>
    </xf>
    <xf numFmtId="167" fontId="0" fillId="0" borderId="0" xfId="0" applyNumberFormat="1" applyAlignment="1">
      <alignment horizontal="center"/>
    </xf>
    <xf numFmtId="168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 vertical="center"/>
    </xf>
    <xf numFmtId="168" fontId="0" fillId="0" borderId="0" xfId="0" applyNumberFormat="1" applyAlignment="1">
      <alignment horizontal="center" vertical="center"/>
    </xf>
    <xf numFmtId="168" fontId="0" fillId="0" borderId="0" xfId="0" applyNumberFormat="1" applyAlignment="1">
      <alignment horizontal="center"/>
    </xf>
    <xf numFmtId="0" fontId="2" fillId="0" borderId="8" xfId="0" applyNumberFormat="1" applyFont="1" applyBorder="1" applyAlignment="1">
      <alignment wrapText="1"/>
    </xf>
    <xf numFmtId="0" fontId="2" fillId="0" borderId="8" xfId="0" applyNumberFormat="1" applyFont="1" applyFill="1" applyBorder="1" applyAlignment="1">
      <alignment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3" borderId="0" xfId="0" applyFill="1"/>
    <xf numFmtId="0" fontId="0" fillId="0" borderId="0" xfId="0" applyFill="1" applyBorder="1" applyAlignment="1"/>
    <xf numFmtId="0" fontId="0" fillId="0" borderId="8" xfId="0" applyFill="1" applyBorder="1" applyAlignment="1"/>
    <xf numFmtId="0" fontId="12" fillId="0" borderId="10" xfId="0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</cellXfs>
  <cellStyles count="20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externalLink" Target="externalLinks/externalLink1.xml"/><Relationship Id="rId8" Type="http://schemas.openxmlformats.org/officeDocument/2006/relationships/externalLink" Target="externalLinks/externalLink2.xml"/><Relationship Id="rId9" Type="http://schemas.openxmlformats.org/officeDocument/2006/relationships/externalLink" Target="externalLinks/externalLink3.xml"/><Relationship Id="rId10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648115953327616"/>
          <c:y val="0.0833333333333333"/>
          <c:w val="0.805256750084457"/>
          <c:h val="0.822469378827647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strRef>
              <c:f>Data!$A$17:$A$23</c:f>
              <c:strCache>
                <c:ptCount val="7"/>
                <c:pt idx="0">
                  <c:v>10. 2/2/15 (Joe)</c:v>
                </c:pt>
                <c:pt idx="1">
                  <c:v>11. 2/16/15 (Joe)</c:v>
                </c:pt>
                <c:pt idx="2">
                  <c:v>12. 3/29/15 (Joe)</c:v>
                </c:pt>
                <c:pt idx="3">
                  <c:v>13. 4/7/15 (Joe)</c:v>
                </c:pt>
                <c:pt idx="4">
                  <c:v>14. 5/5/15 (Joe)</c:v>
                </c:pt>
                <c:pt idx="5">
                  <c:v>7/22/15 (Joe)</c:v>
                </c:pt>
                <c:pt idx="6">
                  <c:v>5. SBRPS NO2 9/17/15</c:v>
                </c:pt>
              </c:strCache>
            </c:strRef>
          </c:xVal>
          <c:yVal>
            <c:numRef>
              <c:f>Data!$L$17:$L$23</c:f>
              <c:numCache>
                <c:formatCode>0.0000</c:formatCode>
                <c:ptCount val="7"/>
                <c:pt idx="0">
                  <c:v>0.0</c:v>
                </c:pt>
                <c:pt idx="1">
                  <c:v>0.00143020805444587</c:v>
                </c:pt>
                <c:pt idx="2">
                  <c:v>0.00061389855491066</c:v>
                </c:pt>
                <c:pt idx="3">
                  <c:v>0.00101456084452571</c:v>
                </c:pt>
                <c:pt idx="4">
                  <c:v>0.000648586051380292</c:v>
                </c:pt>
                <c:pt idx="5">
                  <c:v>0.00156786207875039</c:v>
                </c:pt>
                <c:pt idx="6">
                  <c:v>0.000469106767655038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0174032"/>
        <c:axId val="-2090110960"/>
      </c:scatterChart>
      <c:valAx>
        <c:axId val="-2090174032"/>
        <c:scaling>
          <c:orientation val="minMax"/>
        </c:scaling>
        <c:delete val="0"/>
        <c:axPos val="b"/>
        <c:majorTickMark val="out"/>
        <c:minorTickMark val="none"/>
        <c:tickLblPos val="nextTo"/>
        <c:crossAx val="-2090110960"/>
        <c:crosses val="autoZero"/>
        <c:crossBetween val="midCat"/>
      </c:valAx>
      <c:valAx>
        <c:axId val="-2090110960"/>
        <c:scaling>
          <c:orientation val="minMax"/>
        </c:scaling>
        <c:delete val="0"/>
        <c:axPos val="l"/>
        <c:majorGridlines/>
        <c:numFmt formatCode="0.0000" sourceLinked="1"/>
        <c:majorTickMark val="out"/>
        <c:minorTickMark val="none"/>
        <c:tickLblPos val="nextTo"/>
        <c:crossAx val="-20901740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AccQuantification!$G$2:$G$23</c:f>
                <c:numCache>
                  <c:formatCode>General</c:formatCode>
                  <c:ptCount val="22"/>
                  <c:pt idx="0">
                    <c:v>0.536472617583957</c:v>
                  </c:pt>
                  <c:pt idx="1">
                    <c:v>0.795419689745205</c:v>
                  </c:pt>
                  <c:pt idx="2">
                    <c:v>8.502016234773844</c:v>
                  </c:pt>
                  <c:pt idx="3">
                    <c:v>16.24754991781643</c:v>
                  </c:pt>
                  <c:pt idx="4">
                    <c:v>7.260134540389127</c:v>
                  </c:pt>
                  <c:pt idx="5">
                    <c:v>6.753309353081697</c:v>
                  </c:pt>
                  <c:pt idx="6">
                    <c:v>0.829030472829259</c:v>
                  </c:pt>
                  <c:pt idx="7">
                    <c:v>2.463656189241278</c:v>
                  </c:pt>
                  <c:pt idx="8">
                    <c:v>2.403130988259352</c:v>
                  </c:pt>
                  <c:pt idx="9">
                    <c:v>1.574868264620392</c:v>
                  </c:pt>
                  <c:pt idx="10">
                    <c:v>2.166470891838154</c:v>
                  </c:pt>
                  <c:pt idx="11">
                    <c:v>7.019298869324582</c:v>
                  </c:pt>
                  <c:pt idx="12">
                    <c:v>1.598544652069171</c:v>
                  </c:pt>
                  <c:pt idx="13">
                    <c:v>1.991455640237236</c:v>
                  </c:pt>
                  <c:pt idx="14">
                    <c:v>0.392204231275816</c:v>
                  </c:pt>
                  <c:pt idx="15">
                    <c:v>0.19392995210886</c:v>
                  </c:pt>
                  <c:pt idx="16">
                    <c:v>0.304222371622545</c:v>
                  </c:pt>
                  <c:pt idx="17">
                    <c:v>0.724346114633074</c:v>
                  </c:pt>
                  <c:pt idx="18">
                    <c:v>0.686412029744369</c:v>
                  </c:pt>
                  <c:pt idx="19">
                    <c:v>0.783417361384782</c:v>
                  </c:pt>
                  <c:pt idx="20">
                    <c:v>2.987204363537864</c:v>
                  </c:pt>
                  <c:pt idx="21">
                    <c:v>0.0437815110481046</c:v>
                  </c:pt>
                </c:numCache>
              </c:numRef>
            </c:plus>
            <c:minus>
              <c:numRef>
                <c:f>AccQuantification!$G$2:$G$23</c:f>
                <c:numCache>
                  <c:formatCode>General</c:formatCode>
                  <c:ptCount val="22"/>
                  <c:pt idx="0">
                    <c:v>0.536472617583957</c:v>
                  </c:pt>
                  <c:pt idx="1">
                    <c:v>0.795419689745205</c:v>
                  </c:pt>
                  <c:pt idx="2">
                    <c:v>8.502016234773844</c:v>
                  </c:pt>
                  <c:pt idx="3">
                    <c:v>16.24754991781643</c:v>
                  </c:pt>
                  <c:pt idx="4">
                    <c:v>7.260134540389127</c:v>
                  </c:pt>
                  <c:pt idx="5">
                    <c:v>6.753309353081697</c:v>
                  </c:pt>
                  <c:pt idx="6">
                    <c:v>0.829030472829259</c:v>
                  </c:pt>
                  <c:pt idx="7">
                    <c:v>2.463656189241278</c:v>
                  </c:pt>
                  <c:pt idx="8">
                    <c:v>2.403130988259352</c:v>
                  </c:pt>
                  <c:pt idx="9">
                    <c:v>1.574868264620392</c:v>
                  </c:pt>
                  <c:pt idx="10">
                    <c:v>2.166470891838154</c:v>
                  </c:pt>
                  <c:pt idx="11">
                    <c:v>7.019298869324582</c:v>
                  </c:pt>
                  <c:pt idx="12">
                    <c:v>1.598544652069171</c:v>
                  </c:pt>
                  <c:pt idx="13">
                    <c:v>1.991455640237236</c:v>
                  </c:pt>
                  <c:pt idx="14">
                    <c:v>0.392204231275816</c:v>
                  </c:pt>
                  <c:pt idx="15">
                    <c:v>0.19392995210886</c:v>
                  </c:pt>
                  <c:pt idx="16">
                    <c:v>0.304222371622545</c:v>
                  </c:pt>
                  <c:pt idx="17">
                    <c:v>0.724346114633074</c:v>
                  </c:pt>
                  <c:pt idx="18">
                    <c:v>0.686412029744369</c:v>
                  </c:pt>
                  <c:pt idx="19">
                    <c:v>0.783417361384782</c:v>
                  </c:pt>
                  <c:pt idx="20">
                    <c:v>2.987204363537864</c:v>
                  </c:pt>
                  <c:pt idx="21">
                    <c:v>0.0437815110481046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AccQuantification!$A$2:$A$23</c:f>
              <c:strCache>
                <c:ptCount val="22"/>
                <c:pt idx="0">
                  <c:v>SBR</c:v>
                </c:pt>
                <c:pt idx="1">
                  <c:v>SBR</c:v>
                </c:pt>
                <c:pt idx="2">
                  <c:v>SBR</c:v>
                </c:pt>
                <c:pt idx="3">
                  <c:v>SBR</c:v>
                </c:pt>
                <c:pt idx="4">
                  <c:v>SBR</c:v>
                </c:pt>
                <c:pt idx="5">
                  <c:v>SBR</c:v>
                </c:pt>
                <c:pt idx="6">
                  <c:v>SBR</c:v>
                </c:pt>
                <c:pt idx="7">
                  <c:v>SBR</c:v>
                </c:pt>
                <c:pt idx="8">
                  <c:v>SBR</c:v>
                </c:pt>
                <c:pt idx="9">
                  <c:v>SBR</c:v>
                </c:pt>
                <c:pt idx="10">
                  <c:v>SBR</c:v>
                </c:pt>
                <c:pt idx="11">
                  <c:v>SBR</c:v>
                </c:pt>
                <c:pt idx="12">
                  <c:v>SBR</c:v>
                </c:pt>
                <c:pt idx="13">
                  <c:v>SBR-PS</c:v>
                </c:pt>
                <c:pt idx="14">
                  <c:v>SBR-PS</c:v>
                </c:pt>
                <c:pt idx="15">
                  <c:v>SBR-PS</c:v>
                </c:pt>
                <c:pt idx="16">
                  <c:v>SBR-PS</c:v>
                </c:pt>
                <c:pt idx="17">
                  <c:v>SBR-PS</c:v>
                </c:pt>
                <c:pt idx="18">
                  <c:v>SBR-PS</c:v>
                </c:pt>
                <c:pt idx="19">
                  <c:v>SBR-PS</c:v>
                </c:pt>
                <c:pt idx="20">
                  <c:v>SBR-PS</c:v>
                </c:pt>
                <c:pt idx="21">
                  <c:v>SBR-PS</c:v>
                </c:pt>
              </c:strCache>
            </c:strRef>
          </c:xVal>
          <c:yVal>
            <c:numRef>
              <c:f>AccQuantification!$F$2:$F$23</c:f>
              <c:numCache>
                <c:formatCode>0.00</c:formatCode>
                <c:ptCount val="22"/>
                <c:pt idx="0">
                  <c:v>2.598044250776663</c:v>
                </c:pt>
                <c:pt idx="1">
                  <c:v>1.470529623753052</c:v>
                </c:pt>
                <c:pt idx="2">
                  <c:v>46.72740587451564</c:v>
                </c:pt>
                <c:pt idx="3">
                  <c:v>46.95598316764332</c:v>
                </c:pt>
                <c:pt idx="4">
                  <c:v>26.34019231235397</c:v>
                </c:pt>
                <c:pt idx="5">
                  <c:v>18.9488859163925</c:v>
                </c:pt>
                <c:pt idx="6">
                  <c:v>3.481491723731757</c:v>
                </c:pt>
                <c:pt idx="7">
                  <c:v>9.074315925856967</c:v>
                </c:pt>
                <c:pt idx="8">
                  <c:v>15.27789227368672</c:v>
                </c:pt>
                <c:pt idx="9">
                  <c:v>4.035116015133912</c:v>
                </c:pt>
                <c:pt idx="10">
                  <c:v>5.90921730273664</c:v>
                </c:pt>
                <c:pt idx="11">
                  <c:v>20.86381183797295</c:v>
                </c:pt>
                <c:pt idx="12">
                  <c:v>8.558756379796923</c:v>
                </c:pt>
                <c:pt idx="13">
                  <c:v>9.091537968322002</c:v>
                </c:pt>
                <c:pt idx="14">
                  <c:v>2.477705547331351</c:v>
                </c:pt>
                <c:pt idx="15">
                  <c:v>1.209935242885165</c:v>
                </c:pt>
                <c:pt idx="16">
                  <c:v>1.025929958861482</c:v>
                </c:pt>
                <c:pt idx="17">
                  <c:v>2.717758944930311</c:v>
                </c:pt>
                <c:pt idx="18">
                  <c:v>2.765886488426077</c:v>
                </c:pt>
                <c:pt idx="19">
                  <c:v>6.2628285378212</c:v>
                </c:pt>
                <c:pt idx="20">
                  <c:v>11.77263095763523</c:v>
                </c:pt>
                <c:pt idx="21">
                  <c:v>2.395684759718217</c:v>
                </c:pt>
              </c:numCache>
            </c:numRef>
          </c:yVal>
          <c:smooth val="0"/>
        </c:ser>
        <c:ser>
          <c:idx val="1"/>
          <c:order val="1"/>
          <c:tx>
            <c:v>M2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2"/>
              </a:solidFill>
              <a:ln w="9525">
                <a:solidFill>
                  <a:schemeClr val="accent2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AccQuantification!$K$2:$K$23</c:f>
                <c:numCache>
                  <c:formatCode>General</c:formatCode>
                  <c:ptCount val="22"/>
                  <c:pt idx="0">
                    <c:v>0.163813642378862</c:v>
                  </c:pt>
                  <c:pt idx="1">
                    <c:v>0.278807492364403</c:v>
                  </c:pt>
                  <c:pt idx="2">
                    <c:v>15.77516361141876</c:v>
                  </c:pt>
                  <c:pt idx="3">
                    <c:v>17.9381617501462</c:v>
                  </c:pt>
                  <c:pt idx="4">
                    <c:v>10.35585803555221</c:v>
                  </c:pt>
                  <c:pt idx="5">
                    <c:v>5.109271738431233</c:v>
                  </c:pt>
                  <c:pt idx="6">
                    <c:v>2.839055813801258</c:v>
                  </c:pt>
                  <c:pt idx="7">
                    <c:v>11.88824910594157</c:v>
                  </c:pt>
                  <c:pt idx="8">
                    <c:v>8.261692885121615</c:v>
                  </c:pt>
                  <c:pt idx="9">
                    <c:v>3.941313782558192</c:v>
                  </c:pt>
                  <c:pt idx="10">
                    <c:v>6.352564639746339</c:v>
                  </c:pt>
                  <c:pt idx="11">
                    <c:v>2.62875738320099</c:v>
                  </c:pt>
                  <c:pt idx="12">
                    <c:v>9.765073137592843</c:v>
                  </c:pt>
                  <c:pt idx="13">
                    <c:v>2.705597502902076</c:v>
                  </c:pt>
                  <c:pt idx="14">
                    <c:v>1.354323291786653</c:v>
                  </c:pt>
                  <c:pt idx="15">
                    <c:v>2.339507393081579</c:v>
                  </c:pt>
                  <c:pt idx="16">
                    <c:v>2.257222644065067</c:v>
                  </c:pt>
                  <c:pt idx="17">
                    <c:v>4.682939363855413</c:v>
                  </c:pt>
                  <c:pt idx="18">
                    <c:v>4.666368804149013</c:v>
                  </c:pt>
                  <c:pt idx="19">
                    <c:v>3.805636175956243</c:v>
                  </c:pt>
                  <c:pt idx="20">
                    <c:v>12.07262038435</c:v>
                  </c:pt>
                  <c:pt idx="21">
                    <c:v>0.180920340167323</c:v>
                  </c:pt>
                </c:numCache>
              </c:numRef>
            </c:plus>
            <c:minus>
              <c:numRef>
                <c:f>AccQuantification!$K$2:$K$23</c:f>
                <c:numCache>
                  <c:formatCode>General</c:formatCode>
                  <c:ptCount val="22"/>
                  <c:pt idx="0">
                    <c:v>0.163813642378862</c:v>
                  </c:pt>
                  <c:pt idx="1">
                    <c:v>0.278807492364403</c:v>
                  </c:pt>
                  <c:pt idx="2">
                    <c:v>15.77516361141876</c:v>
                  </c:pt>
                  <c:pt idx="3">
                    <c:v>17.9381617501462</c:v>
                  </c:pt>
                  <c:pt idx="4">
                    <c:v>10.35585803555221</c:v>
                  </c:pt>
                  <c:pt idx="5">
                    <c:v>5.109271738431233</c:v>
                  </c:pt>
                  <c:pt idx="6">
                    <c:v>2.839055813801258</c:v>
                  </c:pt>
                  <c:pt idx="7">
                    <c:v>11.88824910594157</c:v>
                  </c:pt>
                  <c:pt idx="8">
                    <c:v>8.261692885121615</c:v>
                  </c:pt>
                  <c:pt idx="9">
                    <c:v>3.941313782558192</c:v>
                  </c:pt>
                  <c:pt idx="10">
                    <c:v>6.352564639746339</c:v>
                  </c:pt>
                  <c:pt idx="11">
                    <c:v>2.62875738320099</c:v>
                  </c:pt>
                  <c:pt idx="12">
                    <c:v>9.765073137592843</c:v>
                  </c:pt>
                  <c:pt idx="13">
                    <c:v>2.705597502902076</c:v>
                  </c:pt>
                  <c:pt idx="14">
                    <c:v>1.354323291786653</c:v>
                  </c:pt>
                  <c:pt idx="15">
                    <c:v>2.339507393081579</c:v>
                  </c:pt>
                  <c:pt idx="16">
                    <c:v>2.257222644065067</c:v>
                  </c:pt>
                  <c:pt idx="17">
                    <c:v>4.682939363855413</c:v>
                  </c:pt>
                  <c:pt idx="18">
                    <c:v>4.666368804149013</c:v>
                  </c:pt>
                  <c:pt idx="19">
                    <c:v>3.805636175956243</c:v>
                  </c:pt>
                  <c:pt idx="20">
                    <c:v>12.07262038435</c:v>
                  </c:pt>
                  <c:pt idx="21">
                    <c:v>0.180920340167323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AccQuantification!$A$2:$A$23</c:f>
              <c:strCache>
                <c:ptCount val="22"/>
                <c:pt idx="0">
                  <c:v>SBR</c:v>
                </c:pt>
                <c:pt idx="1">
                  <c:v>SBR</c:v>
                </c:pt>
                <c:pt idx="2">
                  <c:v>SBR</c:v>
                </c:pt>
                <c:pt idx="3">
                  <c:v>SBR</c:v>
                </c:pt>
                <c:pt idx="4">
                  <c:v>SBR</c:v>
                </c:pt>
                <c:pt idx="5">
                  <c:v>SBR</c:v>
                </c:pt>
                <c:pt idx="6">
                  <c:v>SBR</c:v>
                </c:pt>
                <c:pt idx="7">
                  <c:v>SBR</c:v>
                </c:pt>
                <c:pt idx="8">
                  <c:v>SBR</c:v>
                </c:pt>
                <c:pt idx="9">
                  <c:v>SBR</c:v>
                </c:pt>
                <c:pt idx="10">
                  <c:v>SBR</c:v>
                </c:pt>
                <c:pt idx="11">
                  <c:v>SBR</c:v>
                </c:pt>
                <c:pt idx="12">
                  <c:v>SBR</c:v>
                </c:pt>
                <c:pt idx="13">
                  <c:v>SBR-PS</c:v>
                </c:pt>
                <c:pt idx="14">
                  <c:v>SBR-PS</c:v>
                </c:pt>
                <c:pt idx="15">
                  <c:v>SBR-PS</c:v>
                </c:pt>
                <c:pt idx="16">
                  <c:v>SBR-PS</c:v>
                </c:pt>
                <c:pt idx="17">
                  <c:v>SBR-PS</c:v>
                </c:pt>
                <c:pt idx="18">
                  <c:v>SBR-PS</c:v>
                </c:pt>
                <c:pt idx="19">
                  <c:v>SBR-PS</c:v>
                </c:pt>
                <c:pt idx="20">
                  <c:v>SBR-PS</c:v>
                </c:pt>
                <c:pt idx="21">
                  <c:v>SBR-PS</c:v>
                </c:pt>
              </c:strCache>
            </c:strRef>
          </c:xVal>
          <c:yVal>
            <c:numRef>
              <c:f>AccQuantification!$J$2:$J$23</c:f>
              <c:numCache>
                <c:formatCode>0.00</c:formatCode>
                <c:ptCount val="22"/>
                <c:pt idx="0">
                  <c:v>1.921492589208802</c:v>
                </c:pt>
                <c:pt idx="1">
                  <c:v>0.594737081210667</c:v>
                </c:pt>
                <c:pt idx="2">
                  <c:v>40.58747706494606</c:v>
                </c:pt>
                <c:pt idx="3">
                  <c:v>46.57518452035023</c:v>
                </c:pt>
                <c:pt idx="4">
                  <c:v>45.81736643049758</c:v>
                </c:pt>
                <c:pt idx="5">
                  <c:v>9.496621908547652</c:v>
                </c:pt>
                <c:pt idx="6">
                  <c:v>9.9689644142031</c:v>
                </c:pt>
                <c:pt idx="7">
                  <c:v>29.35062897785135</c:v>
                </c:pt>
                <c:pt idx="8">
                  <c:v>33.8809932679469</c:v>
                </c:pt>
                <c:pt idx="9">
                  <c:v>9.882311359760047</c:v>
                </c:pt>
                <c:pt idx="10">
                  <c:v>21.31625553899798</c:v>
                </c:pt>
                <c:pt idx="11">
                  <c:v>17.6908566408555</c:v>
                </c:pt>
                <c:pt idx="12">
                  <c:v>23.29185245196495</c:v>
                </c:pt>
                <c:pt idx="13">
                  <c:v>7.744655505626134</c:v>
                </c:pt>
                <c:pt idx="14">
                  <c:v>4.03312129562107</c:v>
                </c:pt>
                <c:pt idx="15">
                  <c:v>6.176089582693164</c:v>
                </c:pt>
                <c:pt idx="16">
                  <c:v>7.600124205659839</c:v>
                </c:pt>
                <c:pt idx="17">
                  <c:v>14.41319794082104</c:v>
                </c:pt>
                <c:pt idx="18">
                  <c:v>14.33599267219777</c:v>
                </c:pt>
                <c:pt idx="19">
                  <c:v>12.0101953907581</c:v>
                </c:pt>
                <c:pt idx="20">
                  <c:v>36.0173036149915</c:v>
                </c:pt>
                <c:pt idx="21">
                  <c:v>2.284943219560553</c:v>
                </c:pt>
              </c:numCache>
            </c:numRef>
          </c:yVal>
          <c:smooth val="0"/>
        </c:ser>
        <c:ser>
          <c:idx val="2"/>
          <c:order val="2"/>
          <c:tx>
            <c:v>M3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10"/>
            <c:spPr>
              <a:solidFill>
                <a:schemeClr val="accent3"/>
              </a:solidFill>
              <a:ln w="9525">
                <a:solidFill>
                  <a:schemeClr val="accent3"/>
                </a:solidFill>
                <a:round/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AccQuantification!$M$2:$M$23</c:f>
                <c:numCache>
                  <c:formatCode>General</c:formatCode>
                  <c:ptCount val="22"/>
                  <c:pt idx="0">
                    <c:v>0.310760222895414</c:v>
                  </c:pt>
                  <c:pt idx="1">
                    <c:v>1.47174779472211</c:v>
                  </c:pt>
                  <c:pt idx="2">
                    <c:v>3.274212199669916</c:v>
                  </c:pt>
                  <c:pt idx="3">
                    <c:v>8.273721820466905</c:v>
                  </c:pt>
                  <c:pt idx="4">
                    <c:v>4.245393057578538</c:v>
                  </c:pt>
                  <c:pt idx="5">
                    <c:v>1.010403638602281</c:v>
                  </c:pt>
                  <c:pt idx="6">
                    <c:v>1.932852296240251</c:v>
                  </c:pt>
                  <c:pt idx="7">
                    <c:v>2.995455399324812</c:v>
                  </c:pt>
                  <c:pt idx="8">
                    <c:v>3.038696456450338</c:v>
                  </c:pt>
                  <c:pt idx="9">
                    <c:v>1.551495094063951</c:v>
                  </c:pt>
                  <c:pt idx="10">
                    <c:v>3.6286269586174</c:v>
                  </c:pt>
                  <c:pt idx="11">
                    <c:v>3.566557696917796</c:v>
                  </c:pt>
                  <c:pt idx="12">
                    <c:v>2.09367910890716</c:v>
                  </c:pt>
                  <c:pt idx="13">
                    <c:v>0.927998373497204</c:v>
                  </c:pt>
                  <c:pt idx="14">
                    <c:v>0.455559522336054</c:v>
                  </c:pt>
                  <c:pt idx="15">
                    <c:v>1.832857434983017</c:v>
                  </c:pt>
                  <c:pt idx="16">
                    <c:v>1.404655253112411</c:v>
                  </c:pt>
                  <c:pt idx="17">
                    <c:v>2.736305625406828</c:v>
                  </c:pt>
                  <c:pt idx="18">
                    <c:v>1.817716701881824</c:v>
                  </c:pt>
                  <c:pt idx="19">
                    <c:v>1.932589368878796</c:v>
                  </c:pt>
                  <c:pt idx="20">
                    <c:v>3.844285826784381</c:v>
                  </c:pt>
                  <c:pt idx="21">
                    <c:v>0.19755749042053</c:v>
                  </c:pt>
                </c:numCache>
              </c:numRef>
            </c:plus>
            <c:minus>
              <c:numRef>
                <c:f>AccQuantification!$M$2:$M$23</c:f>
                <c:numCache>
                  <c:formatCode>General</c:formatCode>
                  <c:ptCount val="22"/>
                  <c:pt idx="0">
                    <c:v>0.310760222895414</c:v>
                  </c:pt>
                  <c:pt idx="1">
                    <c:v>1.47174779472211</c:v>
                  </c:pt>
                  <c:pt idx="2">
                    <c:v>3.274212199669916</c:v>
                  </c:pt>
                  <c:pt idx="3">
                    <c:v>8.273721820466905</c:v>
                  </c:pt>
                  <c:pt idx="4">
                    <c:v>4.245393057578538</c:v>
                  </c:pt>
                  <c:pt idx="5">
                    <c:v>1.010403638602281</c:v>
                  </c:pt>
                  <c:pt idx="6">
                    <c:v>1.932852296240251</c:v>
                  </c:pt>
                  <c:pt idx="7">
                    <c:v>2.995455399324812</c:v>
                  </c:pt>
                  <c:pt idx="8">
                    <c:v>3.038696456450338</c:v>
                  </c:pt>
                  <c:pt idx="9">
                    <c:v>1.551495094063951</c:v>
                  </c:pt>
                  <c:pt idx="10">
                    <c:v>3.6286269586174</c:v>
                  </c:pt>
                  <c:pt idx="11">
                    <c:v>3.566557696917796</c:v>
                  </c:pt>
                  <c:pt idx="12">
                    <c:v>2.09367910890716</c:v>
                  </c:pt>
                  <c:pt idx="13">
                    <c:v>0.927998373497204</c:v>
                  </c:pt>
                  <c:pt idx="14">
                    <c:v>0.455559522336054</c:v>
                  </c:pt>
                  <c:pt idx="15">
                    <c:v>1.832857434983017</c:v>
                  </c:pt>
                  <c:pt idx="16">
                    <c:v>1.404655253112411</c:v>
                  </c:pt>
                  <c:pt idx="17">
                    <c:v>2.736305625406828</c:v>
                  </c:pt>
                  <c:pt idx="18">
                    <c:v>1.817716701881824</c:v>
                  </c:pt>
                  <c:pt idx="19">
                    <c:v>1.932589368878796</c:v>
                  </c:pt>
                  <c:pt idx="20">
                    <c:v>3.844285826784381</c:v>
                  </c:pt>
                  <c:pt idx="21">
                    <c:v>0.19755749042053</c:v>
                  </c:pt>
                </c:numCache>
              </c:numRef>
            </c:minus>
            <c:spPr>
              <a:noFill/>
              <a:ln w="9525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xVal>
            <c:strRef>
              <c:f>AccQuantification!$A$2:$A$23</c:f>
              <c:strCache>
                <c:ptCount val="22"/>
                <c:pt idx="0">
                  <c:v>SBR</c:v>
                </c:pt>
                <c:pt idx="1">
                  <c:v>SBR</c:v>
                </c:pt>
                <c:pt idx="2">
                  <c:v>SBR</c:v>
                </c:pt>
                <c:pt idx="3">
                  <c:v>SBR</c:v>
                </c:pt>
                <c:pt idx="4">
                  <c:v>SBR</c:v>
                </c:pt>
                <c:pt idx="5">
                  <c:v>SBR</c:v>
                </c:pt>
                <c:pt idx="6">
                  <c:v>SBR</c:v>
                </c:pt>
                <c:pt idx="7">
                  <c:v>SBR</c:v>
                </c:pt>
                <c:pt idx="8">
                  <c:v>SBR</c:v>
                </c:pt>
                <c:pt idx="9">
                  <c:v>SBR</c:v>
                </c:pt>
                <c:pt idx="10">
                  <c:v>SBR</c:v>
                </c:pt>
                <c:pt idx="11">
                  <c:v>SBR</c:v>
                </c:pt>
                <c:pt idx="12">
                  <c:v>SBR</c:v>
                </c:pt>
                <c:pt idx="13">
                  <c:v>SBR-PS</c:v>
                </c:pt>
                <c:pt idx="14">
                  <c:v>SBR-PS</c:v>
                </c:pt>
                <c:pt idx="15">
                  <c:v>SBR-PS</c:v>
                </c:pt>
                <c:pt idx="16">
                  <c:v>SBR-PS</c:v>
                </c:pt>
                <c:pt idx="17">
                  <c:v>SBR-PS</c:v>
                </c:pt>
                <c:pt idx="18">
                  <c:v>SBR-PS</c:v>
                </c:pt>
                <c:pt idx="19">
                  <c:v>SBR-PS</c:v>
                </c:pt>
                <c:pt idx="20">
                  <c:v>SBR-PS</c:v>
                </c:pt>
                <c:pt idx="21">
                  <c:v>SBR-PS</c:v>
                </c:pt>
              </c:strCache>
            </c:strRef>
          </c:xVal>
          <c:yVal>
            <c:numRef>
              <c:f>AccQuantification!$L$2:$L$23</c:f>
              <c:numCache>
                <c:formatCode>0.00</c:formatCode>
                <c:ptCount val="22"/>
                <c:pt idx="0">
                  <c:v>4.212060112973634</c:v>
                </c:pt>
                <c:pt idx="1">
                  <c:v>3.049817300062547</c:v>
                </c:pt>
                <c:pt idx="2">
                  <c:v>16.62187069615178</c:v>
                </c:pt>
                <c:pt idx="3">
                  <c:v>19.83327953549672</c:v>
                </c:pt>
                <c:pt idx="4">
                  <c:v>18.49214233773087</c:v>
                </c:pt>
                <c:pt idx="5">
                  <c:v>6.772434788876806</c:v>
                </c:pt>
                <c:pt idx="6">
                  <c:v>7.907126954459503</c:v>
                </c:pt>
                <c:pt idx="7">
                  <c:v>12.25458266767804</c:v>
                </c:pt>
                <c:pt idx="8">
                  <c:v>14.69336861077364</c:v>
                </c:pt>
                <c:pt idx="9">
                  <c:v>3.415658848211804</c:v>
                </c:pt>
                <c:pt idx="10">
                  <c:v>11.12177384853594</c:v>
                </c:pt>
                <c:pt idx="11">
                  <c:v>13.41887038852469</c:v>
                </c:pt>
                <c:pt idx="12">
                  <c:v>8.43255371403187</c:v>
                </c:pt>
                <c:pt idx="13">
                  <c:v>4.122005724833966</c:v>
                </c:pt>
                <c:pt idx="14">
                  <c:v>3.425698696039047</c:v>
                </c:pt>
                <c:pt idx="15">
                  <c:v>5.314748673546783</c:v>
                </c:pt>
                <c:pt idx="16">
                  <c:v>5.759546093603937</c:v>
                </c:pt>
                <c:pt idx="17">
                  <c:v>8.917408667649056</c:v>
                </c:pt>
                <c:pt idx="18">
                  <c:v>8.22820487153415</c:v>
                </c:pt>
                <c:pt idx="19">
                  <c:v>7.619778889474137</c:v>
                </c:pt>
                <c:pt idx="20">
                  <c:v>13.1190353525774</c:v>
                </c:pt>
                <c:pt idx="21">
                  <c:v>1.256735359593729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405952"/>
        <c:axId val="-2090183600"/>
      </c:scatterChart>
      <c:valAx>
        <c:axId val="-2092405952"/>
        <c:scaling>
          <c:orientation val="minMax"/>
          <c:max val="22.0"/>
          <c:min val="0.0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/>
                  <a:t>SAMPLE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charset="0"/>
                  <a:ea typeface="Times New Roman" charset="0"/>
                  <a:cs typeface="Times New Roman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2090183600"/>
        <c:crosses val="autoZero"/>
        <c:crossBetween val="midCat"/>
        <c:majorUnit val="1.0"/>
      </c:valAx>
      <c:valAx>
        <c:axId val="-2090183600"/>
        <c:scaling>
          <c:orientation val="minMax"/>
          <c:max val="7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charset="0"/>
                    <a:ea typeface="Times New Roman" charset="0"/>
                    <a:cs typeface="Times New Roman" charset="0"/>
                  </a:defRPr>
                </a:pPr>
                <a:r>
                  <a:rPr lang="en-US" sz="1400"/>
                  <a:t>%Acc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charset="0"/>
                  <a:ea typeface="Times New Roman" charset="0"/>
                  <a:cs typeface="Times New Roman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charset="0"/>
                <a:ea typeface="Times New Roman" charset="0"/>
                <a:cs typeface="Times New Roman" charset="0"/>
              </a:defRPr>
            </a:pPr>
            <a:endParaRPr lang="en-US"/>
          </a:p>
        </c:txPr>
        <c:crossAx val="-2092405952"/>
        <c:crosses val="autoZero"/>
        <c:crossBetween val="midCat"/>
      </c:valAx>
      <c:spPr>
        <a:solidFill>
          <a:schemeClr val="bg1"/>
        </a:solidFill>
        <a:ln w="3175">
          <a:solidFill>
            <a:schemeClr val="accent1"/>
          </a:solidFill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charset="0"/>
              <a:ea typeface="Times New Roman" charset="0"/>
              <a:cs typeface="Times New Roman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>
          <a:latin typeface="Times New Roman" charset="0"/>
          <a:ea typeface="Times New Roman" charset="0"/>
          <a:cs typeface="Times New Roman" charset="0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xVal>
            <c:numRef>
              <c:f>CloningVsqPCR!$D$2:$D$61</c:f>
              <c:numCache>
                <c:formatCode>0.00</c:formatCode>
                <c:ptCount val="60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3.0</c:v>
                </c:pt>
                <c:pt idx="7">
                  <c:v>0.0</c:v>
                </c:pt>
                <c:pt idx="8">
                  <c:v>97.0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  <c:pt idx="13">
                  <c:v>0.0</c:v>
                </c:pt>
                <c:pt idx="14">
                  <c:v>64.0</c:v>
                </c:pt>
                <c:pt idx="15">
                  <c:v>0.0196393063162794</c:v>
                </c:pt>
                <c:pt idx="16">
                  <c:v>0.0285842795278964</c:v>
                </c:pt>
                <c:pt idx="17">
                  <c:v>0.0157399389752087</c:v>
                </c:pt>
                <c:pt idx="18">
                  <c:v>4.0</c:v>
                </c:pt>
                <c:pt idx="19">
                  <c:v>0.00571138974236276</c:v>
                </c:pt>
                <c:pt idx="20">
                  <c:v>14.0</c:v>
                </c:pt>
                <c:pt idx="21">
                  <c:v>18.0</c:v>
                </c:pt>
                <c:pt idx="22">
                  <c:v>0.0</c:v>
                </c:pt>
                <c:pt idx="23">
                  <c:v>0.0</c:v>
                </c:pt>
                <c:pt idx="24">
                  <c:v>0.0</c:v>
                </c:pt>
                <c:pt idx="25">
                  <c:v>3.0</c:v>
                </c:pt>
                <c:pt idx="26">
                  <c:v>82.0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10.0</c:v>
                </c:pt>
                <c:pt idx="33">
                  <c:v>3.0</c:v>
                </c:pt>
                <c:pt idx="34">
                  <c:v>3.0</c:v>
                </c:pt>
                <c:pt idx="35">
                  <c:v>0.0</c:v>
                </c:pt>
                <c:pt idx="36">
                  <c:v>2.0</c:v>
                </c:pt>
                <c:pt idx="37">
                  <c:v>2.0</c:v>
                </c:pt>
                <c:pt idx="38">
                  <c:v>6.0</c:v>
                </c:pt>
                <c:pt idx="39">
                  <c:v>0.0</c:v>
                </c:pt>
                <c:pt idx="40">
                  <c:v>0.0</c:v>
                </c:pt>
                <c:pt idx="41">
                  <c:v>0.0</c:v>
                </c:pt>
                <c:pt idx="42">
                  <c:v>2.0</c:v>
                </c:pt>
                <c:pt idx="43">
                  <c:v>85.0</c:v>
                </c:pt>
                <c:pt idx="44">
                  <c:v>2.0</c:v>
                </c:pt>
                <c:pt idx="45">
                  <c:v>2.0</c:v>
                </c:pt>
                <c:pt idx="46">
                  <c:v>0.0</c:v>
                </c:pt>
                <c:pt idx="47">
                  <c:v>0.0</c:v>
                </c:pt>
                <c:pt idx="48">
                  <c:v>0.0</c:v>
                </c:pt>
                <c:pt idx="49">
                  <c:v>0.0</c:v>
                </c:pt>
                <c:pt idx="50">
                  <c:v>4.0</c:v>
                </c:pt>
                <c:pt idx="51">
                  <c:v>0.0</c:v>
                </c:pt>
                <c:pt idx="52">
                  <c:v>0.0</c:v>
                </c:pt>
                <c:pt idx="53">
                  <c:v>0.0</c:v>
                </c:pt>
                <c:pt idx="54">
                  <c:v>0.0</c:v>
                </c:pt>
                <c:pt idx="55">
                  <c:v>89.0</c:v>
                </c:pt>
                <c:pt idx="56">
                  <c:v>4.0</c:v>
                </c:pt>
                <c:pt idx="57">
                  <c:v>3.0</c:v>
                </c:pt>
                <c:pt idx="58">
                  <c:v>0.0</c:v>
                </c:pt>
                <c:pt idx="59">
                  <c:v>0.0</c:v>
                </c:pt>
              </c:numCache>
            </c:numRef>
          </c:xVal>
          <c:yVal>
            <c:numRef>
              <c:f>CloningVsqPCR!$E$2:$E$61</c:f>
              <c:numCache>
                <c:formatCode>0.00</c:formatCode>
                <c:ptCount val="60"/>
                <c:pt idx="0">
                  <c:v>0.00188413282375734</c:v>
                </c:pt>
                <c:pt idx="1">
                  <c:v>0.0362625432988527</c:v>
                </c:pt>
                <c:pt idx="2">
                  <c:v>1.002186006530739</c:v>
                </c:pt>
                <c:pt idx="3">
                  <c:v>0.00117309573397397</c:v>
                </c:pt>
                <c:pt idx="4">
                  <c:v>0.00341074990392314</c:v>
                </c:pt>
                <c:pt idx="5">
                  <c:v>0.0648928098054058</c:v>
                </c:pt>
                <c:pt idx="6">
                  <c:v>0.246920543897569</c:v>
                </c:pt>
                <c:pt idx="7">
                  <c:v>0.00676758628342986</c:v>
                </c:pt>
                <c:pt idx="8">
                  <c:v>96.67078904143398</c:v>
                </c:pt>
                <c:pt idx="9">
                  <c:v>0.0913923602714563</c:v>
                </c:pt>
                <c:pt idx="10">
                  <c:v>1.659640869269036</c:v>
                </c:pt>
                <c:pt idx="11">
                  <c:v>0.2146802607479</c:v>
                </c:pt>
                <c:pt idx="12">
                  <c:v>0.00638431510077801</c:v>
                </c:pt>
                <c:pt idx="13">
                  <c:v>1.150548064017128</c:v>
                </c:pt>
                <c:pt idx="14">
                  <c:v>62.4765049198765</c:v>
                </c:pt>
                <c:pt idx="15">
                  <c:v>0.0196393063162794</c:v>
                </c:pt>
                <c:pt idx="16">
                  <c:v>0.0285842795278964</c:v>
                </c:pt>
                <c:pt idx="17">
                  <c:v>0.0157399389752087</c:v>
                </c:pt>
                <c:pt idx="18">
                  <c:v>0.383199473061231</c:v>
                </c:pt>
                <c:pt idx="19">
                  <c:v>0.00571138974236276</c:v>
                </c:pt>
                <c:pt idx="20">
                  <c:v>28.02877372111702</c:v>
                </c:pt>
                <c:pt idx="21">
                  <c:v>5.566695117984583</c:v>
                </c:pt>
                <c:pt idx="22">
                  <c:v>0.767484960918098</c:v>
                </c:pt>
                <c:pt idx="23">
                  <c:v>1.550734513362904</c:v>
                </c:pt>
                <c:pt idx="24">
                  <c:v>0.0837946742896166</c:v>
                </c:pt>
                <c:pt idx="25">
                  <c:v>0.00457407491508163</c:v>
                </c:pt>
                <c:pt idx="26">
                  <c:v>90.9784158895126</c:v>
                </c:pt>
                <c:pt idx="27">
                  <c:v>0.00137909954538563</c:v>
                </c:pt>
                <c:pt idx="28">
                  <c:v>0.0154958470596508</c:v>
                </c:pt>
                <c:pt idx="29">
                  <c:v>0.0403487965635214</c:v>
                </c:pt>
                <c:pt idx="30">
                  <c:v>0.0724479275217149</c:v>
                </c:pt>
                <c:pt idx="31">
                  <c:v>0.0113000894437517</c:v>
                </c:pt>
                <c:pt idx="32">
                  <c:v>4.832792951630986</c:v>
                </c:pt>
                <c:pt idx="33">
                  <c:v>0.00121482866738876</c:v>
                </c:pt>
                <c:pt idx="34">
                  <c:v>3.938744587645714</c:v>
                </c:pt>
                <c:pt idx="35">
                  <c:v>0.0194912332045993</c:v>
                </c:pt>
                <c:pt idx="36">
                  <c:v>0.134651080244551</c:v>
                </c:pt>
                <c:pt idx="37">
                  <c:v>0.0264544165669446</c:v>
                </c:pt>
                <c:pt idx="38">
                  <c:v>0.0921075156051996</c:v>
                </c:pt>
                <c:pt idx="39">
                  <c:v>0.0469310047068118</c:v>
                </c:pt>
                <c:pt idx="40">
                  <c:v>0.0188535167318049</c:v>
                </c:pt>
                <c:pt idx="41">
                  <c:v>0.793071398364797</c:v>
                </c:pt>
                <c:pt idx="42">
                  <c:v>3.22879163185529</c:v>
                </c:pt>
                <c:pt idx="43">
                  <c:v>91.47309289915296</c:v>
                </c:pt>
                <c:pt idx="44">
                  <c:v>2.02600034835383</c:v>
                </c:pt>
                <c:pt idx="45">
                  <c:v>0.00745295190277031</c:v>
                </c:pt>
                <c:pt idx="46">
                  <c:v>0.098662330310532</c:v>
                </c:pt>
                <c:pt idx="47">
                  <c:v>2.053930906204512</c:v>
                </c:pt>
                <c:pt idx="48">
                  <c:v>0.0606562515568694</c:v>
                </c:pt>
                <c:pt idx="49">
                  <c:v>0.000298063505044727</c:v>
                </c:pt>
                <c:pt idx="50">
                  <c:v>0.119094188817462</c:v>
                </c:pt>
                <c:pt idx="51">
                  <c:v>0.00378972177181925</c:v>
                </c:pt>
                <c:pt idx="52">
                  <c:v>0.0201887480126291</c:v>
                </c:pt>
                <c:pt idx="53">
                  <c:v>0.538923531003878</c:v>
                </c:pt>
                <c:pt idx="54">
                  <c:v>0.880622102271485</c:v>
                </c:pt>
                <c:pt idx="55">
                  <c:v>96.8419610672533</c:v>
                </c:pt>
                <c:pt idx="56">
                  <c:v>0.553956334560823</c:v>
                </c:pt>
                <c:pt idx="57">
                  <c:v>0.0210818611474693</c:v>
                </c:pt>
                <c:pt idx="58">
                  <c:v>0.0152303008862862</c:v>
                </c:pt>
                <c:pt idx="59">
                  <c:v>0.944197829212936</c:v>
                </c:pt>
              </c:numCache>
            </c:numRef>
          </c:yVal>
          <c:smooth val="0"/>
        </c:ser>
        <c:ser>
          <c:idx val="1"/>
          <c:order val="1"/>
          <c:spPr>
            <a:ln w="47625">
              <a:noFill/>
            </a:ln>
          </c:spPr>
          <c:trendline>
            <c:trendlineType val="linear"/>
            <c:dispRSqr val="0"/>
            <c:dispEq val="0"/>
          </c:trendline>
          <c:xVal>
            <c:numRef>
              <c:f>CloningVsqPCR!$N$1:$N$2</c:f>
              <c:numCache>
                <c:formatCode>General</c:formatCode>
                <c:ptCount val="2"/>
                <c:pt idx="0">
                  <c:v>0.0</c:v>
                </c:pt>
                <c:pt idx="1">
                  <c:v>100.0</c:v>
                </c:pt>
              </c:numCache>
            </c:numRef>
          </c:xVal>
          <c:yVal>
            <c:numRef>
              <c:f>CloningVsqPCR!$O$1:$O$2</c:f>
              <c:numCache>
                <c:formatCode>General</c:formatCode>
                <c:ptCount val="2"/>
                <c:pt idx="0">
                  <c:v>0.0</c:v>
                </c:pt>
                <c:pt idx="1">
                  <c:v>100.0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2382848"/>
        <c:axId val="-2092380000"/>
      </c:scatterChart>
      <c:valAx>
        <c:axId val="-209238284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-2092380000"/>
        <c:crosses val="autoZero"/>
        <c:crossBetween val="midCat"/>
      </c:valAx>
      <c:valAx>
        <c:axId val="-20923800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-209238284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215900</xdr:colOff>
      <xdr:row>25</xdr:row>
      <xdr:rowOff>0</xdr:rowOff>
    </xdr:from>
    <xdr:to>
      <xdr:col>8</xdr:col>
      <xdr:colOff>482600</xdr:colOff>
      <xdr:row>39</xdr:row>
      <xdr:rowOff>76200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101600</xdr:colOff>
      <xdr:row>24</xdr:row>
      <xdr:rowOff>127000</xdr:rowOff>
    </xdr:from>
    <xdr:to>
      <xdr:col>14</xdr:col>
      <xdr:colOff>939800</xdr:colOff>
      <xdr:row>39</xdr:row>
      <xdr:rowOff>177800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355600</xdr:colOff>
      <xdr:row>1</xdr:row>
      <xdr:rowOff>177800</xdr:rowOff>
    </xdr:from>
    <xdr:to>
      <xdr:col>11</xdr:col>
      <xdr:colOff>800100</xdr:colOff>
      <xdr:row>16</xdr:row>
      <xdr:rowOff>63500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lades_Abundan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Clades_Abundance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melacamejo/Dropbox/Paper1/OTUsJRDistribution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A"/>
      <sheetName val="IB"/>
      <sheetName val="IC "/>
      <sheetName val="ID"/>
      <sheetName val="IE"/>
      <sheetName val="IIA"/>
      <sheetName val="IIB"/>
      <sheetName val="IIC"/>
      <sheetName val="IID"/>
      <sheetName val="IIE"/>
      <sheetName val="IIF"/>
      <sheetName val="IIG"/>
      <sheetName val="ppk1"/>
      <sheetName val="16sRNA (3)"/>
      <sheetName val="16sRNA"/>
      <sheetName val="16sRNA-Acc"/>
      <sheetName val="TOTAL"/>
      <sheetName val="Abundance-sum ppk1"/>
      <sheetName val="Abundance-16sRNA"/>
      <sheetName val="Denitrification"/>
      <sheetName val="Denit.cs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3">
          <cell r="O3">
            <v>801.6125334550859</v>
          </cell>
          <cell r="P3">
            <v>155.28053401404782</v>
          </cell>
          <cell r="Q3">
            <v>590.79131075342741</v>
          </cell>
          <cell r="R3">
            <v>27.22619465543108</v>
          </cell>
          <cell r="Y3">
            <v>2.5980442507766628</v>
          </cell>
          <cell r="Z3">
            <v>0.53647261758395692</v>
          </cell>
          <cell r="AC3">
            <v>1.9214925892088019</v>
          </cell>
          <cell r="AD3">
            <v>0.16381364237886167</v>
          </cell>
          <cell r="AG3">
            <v>4.2120601129736341</v>
          </cell>
          <cell r="AH3">
            <v>0.31076022289541444</v>
          </cell>
        </row>
        <row r="4">
          <cell r="O4">
            <v>537.66868446893704</v>
          </cell>
          <cell r="P4">
            <v>148.15571535718638</v>
          </cell>
          <cell r="Q4">
            <v>216.47486433177218</v>
          </cell>
          <cell r="R4">
            <v>7.3577227206985869</v>
          </cell>
          <cell r="Y4">
            <v>1.4705296237530525</v>
          </cell>
          <cell r="Z4">
            <v>0.79541968974520538</v>
          </cell>
          <cell r="AC4">
            <v>0.59473708121066693</v>
          </cell>
          <cell r="AD4">
            <v>0.2788074923644035</v>
          </cell>
          <cell r="AG4">
            <v>3.0498173000625473</v>
          </cell>
          <cell r="AH4">
            <v>1.47174779472211</v>
          </cell>
        </row>
        <row r="6">
          <cell r="O6">
            <v>22946.452259035563</v>
          </cell>
          <cell r="P6">
            <v>1963.8641225264787</v>
          </cell>
          <cell r="Q6">
            <v>19140.002385789416</v>
          </cell>
          <cell r="R6">
            <v>6587.1783974071232</v>
          </cell>
          <cell r="Y6">
            <v>46.72740587451564</v>
          </cell>
          <cell r="Z6">
            <v>8.5020162347738442</v>
          </cell>
          <cell r="AC6">
            <v>40.587477064946064</v>
          </cell>
          <cell r="AD6">
            <v>15.775163611418762</v>
          </cell>
          <cell r="AG6">
            <v>16.621870696151781</v>
          </cell>
          <cell r="AH6">
            <v>3.2742121996699156</v>
          </cell>
        </row>
        <row r="7">
          <cell r="O7">
            <v>18630.616195606366</v>
          </cell>
          <cell r="P7">
            <v>931.22757495011138</v>
          </cell>
          <cell r="Q7">
            <v>18432.192466158511</v>
          </cell>
          <cell r="R7">
            <v>3138.8355309650465</v>
          </cell>
          <cell r="Y7">
            <v>46.955983167643318</v>
          </cell>
          <cell r="Z7">
            <v>16.247549917816432</v>
          </cell>
          <cell r="AC7">
            <v>46.575184520350227</v>
          </cell>
          <cell r="AD7">
            <v>17.938161750146197</v>
          </cell>
          <cell r="AG7">
            <v>19.833279535496718</v>
          </cell>
          <cell r="AH7">
            <v>8.2737218204669052</v>
          </cell>
        </row>
        <row r="8">
          <cell r="O8">
            <v>14747.360626339583</v>
          </cell>
          <cell r="P8">
            <v>3247.1844597011764</v>
          </cell>
          <cell r="Q8">
            <v>28996.053231360609</v>
          </cell>
          <cell r="R8">
            <v>4910.8361295934537</v>
          </cell>
          <cell r="Y8">
            <v>26.340192312353974</v>
          </cell>
          <cell r="Z8">
            <v>7.2601345403891271</v>
          </cell>
          <cell r="AC8">
            <v>45.817366430497579</v>
          </cell>
          <cell r="AD8">
            <v>10.355858035552208</v>
          </cell>
          <cell r="AG8">
            <v>18.492142337730868</v>
          </cell>
          <cell r="AH8">
            <v>4.2453930575785384</v>
          </cell>
        </row>
        <row r="11">
          <cell r="O11">
            <v>7632.1181063184722</v>
          </cell>
          <cell r="P11">
            <v>2588.8555955722363</v>
          </cell>
          <cell r="Q11">
            <v>3630.340768594891</v>
          </cell>
          <cell r="R11">
            <v>1909.7385485357033</v>
          </cell>
          <cell r="Y11">
            <v>18.948885916392502</v>
          </cell>
          <cell r="Z11">
            <v>6.7533093530816979</v>
          </cell>
          <cell r="AC11">
            <v>9.4966219085476524</v>
          </cell>
          <cell r="AD11">
            <v>5.1092717384312332</v>
          </cell>
          <cell r="AG11">
            <v>6.7724347888768062</v>
          </cell>
          <cell r="AH11">
            <v>1.0104036386022808</v>
          </cell>
        </row>
        <row r="13">
          <cell r="O13">
            <v>2770.1148276699068</v>
          </cell>
          <cell r="P13">
            <v>330.28003362667613</v>
          </cell>
          <cell r="Q13">
            <v>9765.3988067019636</v>
          </cell>
          <cell r="R13">
            <v>2623.0571362149067</v>
          </cell>
          <cell r="Y13">
            <v>11.772630957635233</v>
          </cell>
          <cell r="Z13">
            <v>2.9872043635378636</v>
          </cell>
          <cell r="AC13">
            <v>36.017303614991491</v>
          </cell>
          <cell r="AD13">
            <v>12.072620384349996</v>
          </cell>
          <cell r="AG13">
            <v>13.1190353525774</v>
          </cell>
          <cell r="AH13">
            <v>3.8442858267843811</v>
          </cell>
        </row>
      </sheetData>
      <sheetData sheetId="18">
        <row r="3">
          <cell r="C3">
            <v>1.6405151943328641E-2</v>
          </cell>
          <cell r="D3">
            <v>86.973950464272406</v>
          </cell>
          <cell r="E3">
            <v>0</v>
          </cell>
          <cell r="F3">
            <v>1.0498924079348275</v>
          </cell>
          <cell r="G3">
            <v>8.9834063603668232E-2</v>
          </cell>
          <cell r="H3">
            <v>0.73072260209340434</v>
          </cell>
          <cell r="I3">
            <v>0</v>
          </cell>
          <cell r="J3">
            <v>0.42919697828368714</v>
          </cell>
          <cell r="K3">
            <v>5.1248791902780413</v>
          </cell>
          <cell r="L3">
            <v>9.6950361058459361E-2</v>
          </cell>
          <cell r="M3">
            <v>0.58728064652299716</v>
          </cell>
          <cell r="N3">
            <v>4.9008881340091905</v>
          </cell>
        </row>
        <row r="4">
          <cell r="C4">
            <v>0.57499026832560174</v>
          </cell>
          <cell r="D4">
            <v>50.930359520509704</v>
          </cell>
          <cell r="E4">
            <v>17.376031883979056</v>
          </cell>
          <cell r="F4">
            <v>0.13764274756471148</v>
          </cell>
          <cell r="G4">
            <v>0.36020654278496111</v>
          </cell>
          <cell r="H4">
            <v>1.9825332998512548</v>
          </cell>
          <cell r="I4">
            <v>0.19999651592633011</v>
          </cell>
          <cell r="J4">
            <v>1.3386437095371013</v>
          </cell>
          <cell r="K4">
            <v>14.549351271925163</v>
          </cell>
          <cell r="L4">
            <v>0.10130068920571302</v>
          </cell>
          <cell r="M4">
            <v>0.62746886728738183</v>
          </cell>
          <cell r="N4">
            <v>11.821474683103023</v>
          </cell>
        </row>
        <row r="6">
          <cell r="C6">
            <v>2.0682899789952532E-2</v>
          </cell>
          <cell r="D6">
            <v>1.262665855829955E-2</v>
          </cell>
          <cell r="E6">
            <v>2.6341756115295141</v>
          </cell>
          <cell r="F6">
            <v>4.6945348147233872E-4</v>
          </cell>
          <cell r="G6">
            <v>5.4924645300741967E-2</v>
          </cell>
          <cell r="H6">
            <v>6.342857451943633E-3</v>
          </cell>
          <cell r="I6">
            <v>3.7991898974602575E-2</v>
          </cell>
          <cell r="J6">
            <v>2.3741818089710203E-3</v>
          </cell>
          <cell r="K6">
            <v>90.665603289236756</v>
          </cell>
          <cell r="L6">
            <v>3.402464322481219E-2</v>
          </cell>
          <cell r="M6">
            <v>6.3926936301943016</v>
          </cell>
          <cell r="N6">
            <v>0.13809023044864541</v>
          </cell>
        </row>
        <row r="7">
          <cell r="C7">
            <v>1.6673811643153473E-3</v>
          </cell>
          <cell r="D7">
            <v>3.2107860490083615E-2</v>
          </cell>
          <cell r="E7">
            <v>0.88628693245193113</v>
          </cell>
          <cell r="F7">
            <v>2.3552993495941975E-4</v>
          </cell>
          <cell r="G7">
            <v>3.6954636227064873E-2</v>
          </cell>
          <cell r="H7">
            <v>5.7480079439158546E-2</v>
          </cell>
          <cell r="I7">
            <v>0.21865398458411964</v>
          </cell>
          <cell r="J7">
            <v>5.9928697102816994E-3</v>
          </cell>
          <cell r="K7">
            <v>85.630672249383167</v>
          </cell>
          <cell r="L7">
            <v>5.9633232720149809E-2</v>
          </cell>
          <cell r="M7">
            <v>12.88019248987918</v>
          </cell>
          <cell r="N7">
            <v>0.19012275401560089</v>
          </cell>
        </row>
        <row r="8">
          <cell r="C8">
            <v>2.1917133425790242E-2</v>
          </cell>
          <cell r="D8">
            <v>0.14266640746015136</v>
          </cell>
          <cell r="E8">
            <v>17.024619343311361</v>
          </cell>
          <cell r="F8">
            <v>1.1727982899817811E-3</v>
          </cell>
          <cell r="G8">
            <v>8.8372002853992063E-2</v>
          </cell>
          <cell r="H8">
            <v>7.7865800806749194E-2</v>
          </cell>
          <cell r="I8">
            <v>1.2439392345593148</v>
          </cell>
          <cell r="J8">
            <v>5.3335102982804087E-3</v>
          </cell>
          <cell r="K8">
            <v>55.151287596282771</v>
          </cell>
          <cell r="L8">
            <v>24.245061776900112</v>
          </cell>
          <cell r="M8">
            <v>1.5981734663278093</v>
          </cell>
          <cell r="N8">
            <v>0.39959092948368241</v>
          </cell>
        </row>
        <row r="11">
          <cell r="C11">
            <v>1.2850952330916418E-2</v>
          </cell>
          <cell r="D11">
            <v>6.1337096692804195E-3</v>
          </cell>
          <cell r="E11">
            <v>0.88156090836901713</v>
          </cell>
          <cell r="F11">
            <v>1.2209488053215012E-3</v>
          </cell>
          <cell r="G11">
            <v>2.2470203564297565E-2</v>
          </cell>
          <cell r="H11">
            <v>2.1121415521576097</v>
          </cell>
          <cell r="I11">
            <v>1.4711269756573591E-2</v>
          </cell>
          <cell r="J11">
            <v>1.5824408697564134E-3</v>
          </cell>
          <cell r="K11">
            <v>8.7177426305686048</v>
          </cell>
          <cell r="L11">
            <v>0.14301105306980369</v>
          </cell>
          <cell r="M11">
            <v>87.583298493966808</v>
          </cell>
          <cell r="N11">
            <v>0.50327583687201105</v>
          </cell>
        </row>
        <row r="13">
          <cell r="C13">
            <v>0.76975278411322234</v>
          </cell>
          <cell r="D13">
            <v>1.2407880256589783</v>
          </cell>
          <cell r="E13">
            <v>6.6127119542780761</v>
          </cell>
          <cell r="F13">
            <v>1.2565772576440169E-2</v>
          </cell>
          <cell r="G13">
            <v>0.36634658073153265</v>
          </cell>
          <cell r="H13">
            <v>2.4525855535253474</v>
          </cell>
          <cell r="I13">
            <v>1.4236883024142686</v>
          </cell>
          <cell r="J13">
            <v>60.000097656824344</v>
          </cell>
          <cell r="K13">
            <v>18.773407868885357</v>
          </cell>
          <cell r="L13">
            <v>0.11760168736280124</v>
          </cell>
          <cell r="M13">
            <v>4.4981827402293808</v>
          </cell>
          <cell r="N13">
            <v>3.7322710734002404</v>
          </cell>
        </row>
      </sheetData>
      <sheetData sheetId="19">
        <row r="6">
          <cell r="C6">
            <v>9.6645825314704645E-3</v>
          </cell>
          <cell r="D6">
            <v>5.9001099929258966E-3</v>
          </cell>
          <cell r="E6">
            <v>1.2308819294469007</v>
          </cell>
          <cell r="F6">
            <v>2.1936343367962382E-4</v>
          </cell>
          <cell r="G6">
            <v>2.5664861934815781E-2</v>
          </cell>
          <cell r="H6">
            <v>2.963852745611663E-3</v>
          </cell>
          <cell r="I6">
            <v>1.7752628833298492E-2</v>
          </cell>
          <cell r="J6">
            <v>1.1093935700768065E-3</v>
          </cell>
          <cell r="K6">
            <v>42.365684437539869</v>
          </cell>
          <cell r="L6">
            <v>1.5898833137013881E-2</v>
          </cell>
          <cell r="M6">
            <v>2.9871398988951992</v>
          </cell>
          <cell r="N6">
            <v>6.4525982454792533E-2</v>
          </cell>
        </row>
        <row r="7">
          <cell r="C7">
            <v>7.8293521885636956E-4</v>
          </cell>
          <cell r="D7">
            <v>1.5076561567214064E-2</v>
          </cell>
          <cell r="E7">
            <v>0.41616474281915117</v>
          </cell>
          <cell r="F7">
            <v>1.105953966143064E-4</v>
          </cell>
          <cell r="G7">
            <v>1.7352412766444402E-2</v>
          </cell>
          <cell r="H7">
            <v>2.6990336426199298E-2</v>
          </cell>
          <cell r="I7">
            <v>0.10267112819670066</v>
          </cell>
          <cell r="J7">
            <v>2.8140108924186698E-3</v>
          </cell>
          <cell r="K7">
            <v>40.208724047760185</v>
          </cell>
          <cell r="L7">
            <v>2.8001370718395115E-2</v>
          </cell>
          <cell r="M7">
            <v>6.0480210175077271</v>
          </cell>
          <cell r="N7">
            <v>8.9274008373425473E-2</v>
          </cell>
        </row>
        <row r="8">
          <cell r="C8">
            <v>5.7730150937083642E-3</v>
          </cell>
          <cell r="D8">
            <v>3.757860609013039E-2</v>
          </cell>
          <cell r="E8">
            <v>4.4843174754744268</v>
          </cell>
          <cell r="F8">
            <v>3.0891732501719997E-4</v>
          </cell>
          <cell r="G8">
            <v>2.3277355502020453E-2</v>
          </cell>
          <cell r="H8">
            <v>2.0510001678052212E-2</v>
          </cell>
          <cell r="I8">
            <v>0.3276559866317475</v>
          </cell>
          <cell r="J8">
            <v>1.4048568695662637E-3</v>
          </cell>
          <cell r="K8">
            <v>14.526955215600307</v>
          </cell>
          <cell r="L8">
            <v>6.3861958982845151</v>
          </cell>
          <cell r="M8">
            <v>0.42096196451575868</v>
          </cell>
          <cell r="N8">
            <v>0.1052530192887247</v>
          </cell>
        </row>
        <row r="11">
          <cell r="C11">
            <v>2.4351122963553358E-3</v>
          </cell>
          <cell r="D11">
            <v>1.1622696476746824E-3</v>
          </cell>
          <cell r="E11">
            <v>0.16704597081035855</v>
          </cell>
          <cell r="F11">
            <v>2.3135619621792849E-4</v>
          </cell>
          <cell r="G11">
            <v>4.2578532385799082E-3</v>
          </cell>
          <cell r="H11">
            <v>0.40022729311106736</v>
          </cell>
          <cell r="I11">
            <v>2.7876217230258832E-3</v>
          </cell>
          <cell r="J11">
            <v>2.9985491510451208E-4</v>
          </cell>
          <cell r="K11">
            <v>1.6519151055511596</v>
          </cell>
          <cell r="L11">
            <v>2.7099001294028639E-2</v>
          </cell>
          <cell r="M11">
            <v>16.596059313435283</v>
          </cell>
          <cell r="N11">
            <v>9.5365164173647002E-2</v>
          </cell>
        </row>
        <row r="13">
          <cell r="C13">
            <v>9.0620154559772348E-2</v>
          </cell>
          <cell r="D13">
            <v>0.1460733952273599</v>
          </cell>
          <cell r="E13">
            <v>0.77849017466858672</v>
          </cell>
          <cell r="F13">
            <v>1.479322032400034E-3</v>
          </cell>
          <cell r="G13">
            <v>4.3128630975438571E-2</v>
          </cell>
          <cell r="H13">
            <v>0.28873384613681452</v>
          </cell>
          <cell r="I13">
            <v>0.16760556983025374</v>
          </cell>
          <cell r="J13">
            <v>7.0635900713586768</v>
          </cell>
          <cell r="K13">
            <v>2.2101240265755271</v>
          </cell>
          <cell r="L13">
            <v>1.3844812653174542E-2</v>
          </cell>
          <cell r="M13">
            <v>0.52955445380724897</v>
          </cell>
          <cell r="N13">
            <v>0.43938649980998157</v>
          </cell>
        </row>
      </sheetData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IA"/>
      <sheetName val="IB"/>
      <sheetName val="IC "/>
      <sheetName val="ID"/>
      <sheetName val="IE"/>
      <sheetName val="IIA"/>
      <sheetName val="IIB"/>
      <sheetName val="IIC"/>
      <sheetName val="IID"/>
      <sheetName val="IIE"/>
      <sheetName val="IIF"/>
      <sheetName val="IIG"/>
      <sheetName val="ppk1"/>
      <sheetName val="16sRNA"/>
      <sheetName val="16sRNA-Acc"/>
      <sheetName val="TOTAL"/>
      <sheetName val="Abundance-ppk1 sum"/>
      <sheetName val="Abundance-16sRNA"/>
      <sheetName val="Denitrification"/>
      <sheetName val="Denit.cs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3">
          <cell r="O3">
            <v>2066.5093792491043</v>
          </cell>
          <cell r="P3">
            <v>271.76265089207124</v>
          </cell>
          <cell r="Q3">
            <v>6124.4814555413441</v>
          </cell>
          <cell r="R3">
            <v>1287.7031334455239</v>
          </cell>
          <cell r="Y3">
            <v>3.4814917237317573</v>
          </cell>
          <cell r="Z3">
            <v>0.82903047282925946</v>
          </cell>
          <cell r="AC3">
            <v>9.9689644142031</v>
          </cell>
          <cell r="AD3">
            <v>2.839055813801258</v>
          </cell>
          <cell r="AG3">
            <v>7.9071269544595033</v>
          </cell>
          <cell r="AH3">
            <v>1.932852296240251</v>
          </cell>
        </row>
        <row r="5">
          <cell r="O5">
            <v>4533.5127574090211</v>
          </cell>
          <cell r="P5">
            <v>930.19982237761383</v>
          </cell>
          <cell r="Q5">
            <v>16455.836834134756</v>
          </cell>
          <cell r="R5">
            <v>6067.6950994090148</v>
          </cell>
          <cell r="Y5">
            <v>9.0743159258569666</v>
          </cell>
          <cell r="Z5">
            <v>2.463656189241278</v>
          </cell>
          <cell r="AC5">
            <v>29.35062897785135</v>
          </cell>
          <cell r="AD5">
            <v>11.888249105941572</v>
          </cell>
          <cell r="AG5">
            <v>12.254582667678044</v>
          </cell>
          <cell r="AH5">
            <v>2.9954553993248116</v>
          </cell>
        </row>
        <row r="6">
          <cell r="O6">
            <v>8788.3283631455779</v>
          </cell>
          <cell r="P6">
            <v>585.47337682122497</v>
          </cell>
          <cell r="Q6">
            <v>21736.386851224466</v>
          </cell>
          <cell r="R6">
            <v>4449.1935907055695</v>
          </cell>
          <cell r="Y6">
            <v>15.277892273686717</v>
          </cell>
          <cell r="Z6">
            <v>2.4031309882593526</v>
          </cell>
          <cell r="AC6">
            <v>33.880993267946899</v>
          </cell>
          <cell r="AD6">
            <v>8.2616928851216151</v>
          </cell>
          <cell r="AG6">
            <v>14.693368610773639</v>
          </cell>
          <cell r="AH6">
            <v>3.0386964564503383</v>
          </cell>
        </row>
        <row r="7">
          <cell r="O7">
            <v>2106.2392302666917</v>
          </cell>
          <cell r="P7">
            <v>612.5798838195999</v>
          </cell>
          <cell r="Q7">
            <v>5321.0668767435582</v>
          </cell>
          <cell r="R7">
            <v>1641.7249455421634</v>
          </cell>
          <cell r="Y7">
            <v>4.0351160151339123</v>
          </cell>
          <cell r="Z7">
            <v>1.5748682646203922</v>
          </cell>
          <cell r="AC7">
            <v>9.8823113597600472</v>
          </cell>
          <cell r="AD7">
            <v>3.9413137825581925</v>
          </cell>
          <cell r="AG7">
            <v>3.4156588482118035</v>
          </cell>
          <cell r="AH7">
            <v>1.5514950940639509</v>
          </cell>
        </row>
        <row r="8">
          <cell r="O8">
            <v>4676.72565154528</v>
          </cell>
          <cell r="P8">
            <v>804.64745251947124</v>
          </cell>
          <cell r="Q8">
            <v>18364.774133873201</v>
          </cell>
          <cell r="R8">
            <v>359.78580475599779</v>
          </cell>
          <cell r="Y8">
            <v>5.909217302736641</v>
          </cell>
          <cell r="Z8">
            <v>2.1664708918381543</v>
          </cell>
          <cell r="AC8">
            <v>21.316255538997982</v>
          </cell>
          <cell r="AD8">
            <v>6.3525646397463387</v>
          </cell>
          <cell r="AG8">
            <v>11.121773848535941</v>
          </cell>
          <cell r="AH8">
            <v>3.6286269586173998</v>
          </cell>
        </row>
        <row r="9">
          <cell r="O9">
            <v>17376.778548736806</v>
          </cell>
          <cell r="P9">
            <v>5794.0280829236208</v>
          </cell>
          <cell r="Q9">
            <v>14470.814823059511</v>
          </cell>
          <cell r="R9">
            <v>2104.0070694609822</v>
          </cell>
          <cell r="Y9">
            <v>20.863811837972946</v>
          </cell>
          <cell r="Z9">
            <v>7.0192988693245821</v>
          </cell>
          <cell r="AC9">
            <v>17.690856640855497</v>
          </cell>
          <cell r="AD9">
            <v>2.6287573832009898</v>
          </cell>
          <cell r="AG9">
            <v>13.41887038852469</v>
          </cell>
          <cell r="AH9">
            <v>3.5665576969177963</v>
          </cell>
        </row>
        <row r="10">
          <cell r="O10">
            <v>5529.3500693811893</v>
          </cell>
          <cell r="P10">
            <v>375.47887271830632</v>
          </cell>
          <cell r="Q10">
            <v>4676.3581575129474</v>
          </cell>
          <cell r="R10">
            <v>1305.4817773686998</v>
          </cell>
          <cell r="Y10">
            <v>9.0915379683220028</v>
          </cell>
          <cell r="Z10">
            <v>1.9914556402372356</v>
          </cell>
          <cell r="AC10">
            <v>7.7446555056261346</v>
          </cell>
          <cell r="AD10">
            <v>2.7055975029020769</v>
          </cell>
          <cell r="AG10">
            <v>4.1220057248339659</v>
          </cell>
          <cell r="AH10">
            <v>0.9279983734972036</v>
          </cell>
        </row>
        <row r="11">
          <cell r="O11">
            <v>1252.3719983200274</v>
          </cell>
          <cell r="P11">
            <v>138.57607497550006</v>
          </cell>
          <cell r="Q11">
            <v>2055.1501118399319</v>
          </cell>
          <cell r="R11">
            <v>650.26536145794148</v>
          </cell>
          <cell r="Y11">
            <v>2.4777055473313512</v>
          </cell>
          <cell r="Z11">
            <v>0.39220423127581605</v>
          </cell>
          <cell r="AC11">
            <v>4.0331212956210702</v>
          </cell>
          <cell r="AD11">
            <v>1.3543232917866532</v>
          </cell>
          <cell r="AG11">
            <v>3.425698696039047</v>
          </cell>
          <cell r="AH11">
            <v>0.45555952233605418</v>
          </cell>
        </row>
        <row r="12">
          <cell r="O12">
            <v>988.18736438800056</v>
          </cell>
          <cell r="P12">
            <v>96.619790103295287</v>
          </cell>
          <cell r="Q12">
            <v>5176.6792961300425</v>
          </cell>
          <cell r="R12">
            <v>1852.4064131782027</v>
          </cell>
          <cell r="Y12">
            <v>1.2099352428851646</v>
          </cell>
          <cell r="Z12">
            <v>0.19392995210885983</v>
          </cell>
          <cell r="AC12">
            <v>6.1760895826931641</v>
          </cell>
          <cell r="AD12">
            <v>2.3395073930815786</v>
          </cell>
          <cell r="AG12">
            <v>5.3147486735467826</v>
          </cell>
          <cell r="AH12">
            <v>1.8328574349830173</v>
          </cell>
        </row>
        <row r="13">
          <cell r="O13">
            <v>635.4056875914423</v>
          </cell>
          <cell r="P13">
            <v>102.28835384495719</v>
          </cell>
          <cell r="Q13">
            <v>4872.0280239986359</v>
          </cell>
          <cell r="R13">
            <v>847.69364407787054</v>
          </cell>
          <cell r="Y13">
            <v>1.0259299588614816</v>
          </cell>
          <cell r="Z13">
            <v>0.30422237162254478</v>
          </cell>
          <cell r="AC13">
            <v>7.6001242056598395</v>
          </cell>
          <cell r="AD13">
            <v>2.2572226440650667</v>
          </cell>
          <cell r="AG13">
            <v>5.7595460936039373</v>
          </cell>
          <cell r="AH13">
            <v>1.4046552531124106</v>
          </cell>
        </row>
        <row r="14">
          <cell r="O14">
            <v>1724.8900703655845</v>
          </cell>
          <cell r="P14">
            <v>276.71344464191304</v>
          </cell>
          <cell r="Q14">
            <v>9739.3331935749738</v>
          </cell>
          <cell r="R14">
            <v>2487.8344571314778</v>
          </cell>
          <cell r="Y14">
            <v>2.7177589449303108</v>
          </cell>
          <cell r="Z14">
            <v>0.72434611463307397</v>
          </cell>
          <cell r="AC14">
            <v>14.413197940821037</v>
          </cell>
          <cell r="AD14">
            <v>4.6829393638554135</v>
          </cell>
          <cell r="AG14">
            <v>8.917408667649056</v>
          </cell>
          <cell r="AH14">
            <v>2.7363056254068283</v>
          </cell>
        </row>
        <row r="15">
          <cell r="O15">
            <v>1718.0342588265241</v>
          </cell>
          <cell r="P15">
            <v>341.7223648706547</v>
          </cell>
          <cell r="Q15">
            <v>9474.3549866061076</v>
          </cell>
          <cell r="R15">
            <v>2779.0047485993105</v>
          </cell>
          <cell r="Y15">
            <v>2.7658864884260774</v>
          </cell>
          <cell r="Z15">
            <v>0.68641202974436932</v>
          </cell>
          <cell r="AC15">
            <v>14.335992672197774</v>
          </cell>
          <cell r="AD15">
            <v>4.6663688041490134</v>
          </cell>
          <cell r="AG15">
            <v>8.2282048715341496</v>
          </cell>
          <cell r="AH15">
            <v>1.8177167018818241</v>
          </cell>
        </row>
        <row r="16">
          <cell r="O16">
            <v>2994.483660094972</v>
          </cell>
          <cell r="P16">
            <v>157.93227287652897</v>
          </cell>
          <cell r="Q16">
            <v>5922.6335414879686</v>
          </cell>
          <cell r="R16">
            <v>1756.7307539370736</v>
          </cell>
          <cell r="Y16">
            <v>6.2628285378211999</v>
          </cell>
          <cell r="Z16">
            <v>0.78341736138478202</v>
          </cell>
          <cell r="AC16">
            <v>12.010195390758103</v>
          </cell>
          <cell r="AD16">
            <v>3.8056361759562432</v>
          </cell>
          <cell r="AG16">
            <v>7.6197788894741372</v>
          </cell>
          <cell r="AH16">
            <v>1.9325893688787961</v>
          </cell>
        </row>
        <row r="18">
          <cell r="O18">
            <v>6201.0015155748461</v>
          </cell>
          <cell r="P18">
            <v>1039.7690836035968</v>
          </cell>
          <cell r="Q18">
            <v>18321.404655349943</v>
          </cell>
          <cell r="R18">
            <v>7502.5276157149037</v>
          </cell>
          <cell r="Y18">
            <v>8.5587563797969235</v>
          </cell>
          <cell r="Z18">
            <v>1.5985446520691713</v>
          </cell>
          <cell r="AC18">
            <v>23.291852451964949</v>
          </cell>
          <cell r="AD18">
            <v>9.765073137592843</v>
          </cell>
          <cell r="AG18">
            <v>8.4325537140318705</v>
          </cell>
          <cell r="AH18">
            <v>2.09367910890716</v>
          </cell>
        </row>
        <row r="21">
          <cell r="O21">
            <v>2188.6727468012546</v>
          </cell>
          <cell r="P21">
            <v>39.995323484326967</v>
          </cell>
          <cell r="Q21">
            <v>2086.3023459563428</v>
          </cell>
          <cell r="R21">
            <v>165.18077114408646</v>
          </cell>
          <cell r="Y21">
            <v>2.3956847597182169</v>
          </cell>
          <cell r="Z21">
            <v>4.3781511048104627E-2</v>
          </cell>
          <cell r="AC21">
            <v>2.2849432195605535</v>
          </cell>
          <cell r="AD21">
            <v>0.18092034016732306</v>
          </cell>
          <cell r="AG21">
            <v>1.2567353595937287</v>
          </cell>
          <cell r="AH21">
            <v>0.19755749042052997</v>
          </cell>
        </row>
      </sheetData>
      <sheetData sheetId="17">
        <row r="3">
          <cell r="C3">
            <v>0.19888884496365081</v>
          </cell>
          <cell r="D3">
            <v>1.51758311591657E-2</v>
          </cell>
          <cell r="E3">
            <v>5.5919831136675063E-2</v>
          </cell>
          <cell r="F3">
            <v>0.65174605981065414</v>
          </cell>
          <cell r="G3">
            <v>2.995138311279083E-2</v>
          </cell>
          <cell r="H3">
            <v>0.27562692175343001</v>
          </cell>
          <cell r="I3">
            <v>0.18977317997495935</v>
          </cell>
          <cell r="J3">
            <v>3.6429500596436265E-2</v>
          </cell>
          <cell r="K3">
            <v>22.512948580637829</v>
          </cell>
          <cell r="L3">
            <v>0.11462807727262903</v>
          </cell>
          <cell r="M3">
            <v>75.888118338661869</v>
          </cell>
          <cell r="N3">
            <v>3.0793450919913451E-2</v>
          </cell>
        </row>
        <row r="5">
          <cell r="C5">
            <v>8.2079893815591318E-2</v>
          </cell>
          <cell r="D5">
            <v>4.4809413558057282E-3</v>
          </cell>
          <cell r="E5">
            <v>89.106498675167643</v>
          </cell>
          <cell r="F5">
            <v>1.3512540530924795E-3</v>
          </cell>
          <cell r="G5">
            <v>1.5197840739201137E-2</v>
          </cell>
          <cell r="H5">
            <v>4.9688790950989652E-2</v>
          </cell>
          <cell r="I5">
            <v>5.7070373567620118E-2</v>
          </cell>
          <cell r="J5">
            <v>1.1506500526165182E-2</v>
          </cell>
          <cell r="K5">
            <v>5.3635855465292588</v>
          </cell>
          <cell r="L5">
            <v>1.3151752826128563E-3</v>
          </cell>
          <cell r="M5">
            <v>5.299961459547939</v>
          </cell>
          <cell r="N5">
            <v>7.2635484640807685E-3</v>
          </cell>
        </row>
        <row r="6">
          <cell r="C6">
            <v>2.825776090477581E-2</v>
          </cell>
          <cell r="D6">
            <v>2.8753860800246707E-3</v>
          </cell>
          <cell r="E6">
            <v>95.806776669165473</v>
          </cell>
          <cell r="F6">
            <v>4.2581753557984793E-4</v>
          </cell>
          <cell r="G6">
            <v>1.6042063529389101E-2</v>
          </cell>
          <cell r="H6">
            <v>1.7072551119179789E-2</v>
          </cell>
          <cell r="I6">
            <v>7.785186574884845E-3</v>
          </cell>
          <cell r="J6">
            <v>9.0984437831746149E-3</v>
          </cell>
          <cell r="K6">
            <v>0.8944122915181979</v>
          </cell>
          <cell r="L6">
            <v>1.317009370527453E-3</v>
          </cell>
          <cell r="M6">
            <v>3.2122165865910643</v>
          </cell>
          <cell r="N6">
            <v>3.7202338277476992E-3</v>
          </cell>
        </row>
        <row r="7">
          <cell r="C7">
            <v>0.11433188556320775</v>
          </cell>
          <cell r="D7">
            <v>8.6149151610385062E-3</v>
          </cell>
          <cell r="E7">
            <v>84.250025806878938</v>
          </cell>
          <cell r="F7">
            <v>2.5592193217687355E-3</v>
          </cell>
          <cell r="G7">
            <v>1.2266802153557086E-2</v>
          </cell>
          <cell r="H7">
            <v>8.8860336109129578E-2</v>
          </cell>
          <cell r="I7">
            <v>3.756730731058839E-2</v>
          </cell>
          <cell r="J7">
            <v>2.3710810847184381E-2</v>
          </cell>
          <cell r="K7">
            <v>3.7242785075493239</v>
          </cell>
          <cell r="L7">
            <v>1.3114263399386782E-3</v>
          </cell>
          <cell r="M7">
            <v>11.719522396508115</v>
          </cell>
          <cell r="N7">
            <v>1.6950586257204508E-2</v>
          </cell>
        </row>
        <row r="8">
          <cell r="C8">
            <v>2.0008964348948891E-2</v>
          </cell>
          <cell r="D8">
            <v>2.7143933131420902E-3</v>
          </cell>
          <cell r="E8">
            <v>95.076497196892731</v>
          </cell>
          <cell r="F8">
            <v>6.6253914034540757E-4</v>
          </cell>
          <cell r="G8">
            <v>2.3545351106918931E-2</v>
          </cell>
          <cell r="H8">
            <v>2.883344691969069E-2</v>
          </cell>
          <cell r="I8">
            <v>1.5549931085501314E-2</v>
          </cell>
          <cell r="J8">
            <v>1.0253003460017368E-2</v>
          </cell>
          <cell r="K8">
            <v>1.3881724741439623</v>
          </cell>
          <cell r="L8">
            <v>4.2345953212514267E-4</v>
          </cell>
          <cell r="M8">
            <v>3.4292740731838989</v>
          </cell>
          <cell r="N8">
            <v>4.0651668727292546E-3</v>
          </cell>
        </row>
        <row r="9">
          <cell r="C9">
            <v>3.8268208276944901E-3</v>
          </cell>
          <cell r="D9">
            <v>8.7251962038602758E-4</v>
          </cell>
          <cell r="E9">
            <v>98.219096499919942</v>
          </cell>
          <cell r="F9">
            <v>4.5241936274639913E-5</v>
          </cell>
          <cell r="G9">
            <v>9.1028249820338334E-3</v>
          </cell>
          <cell r="H9">
            <v>1.0566973933286272E-2</v>
          </cell>
          <cell r="I9">
            <v>3.2088102408564531E-3</v>
          </cell>
          <cell r="J9">
            <v>7.9052506545249594E-3</v>
          </cell>
          <cell r="K9">
            <v>0.33860035496553287</v>
          </cell>
          <cell r="L9">
            <v>5.2580411844305522E-4</v>
          </cell>
          <cell r="M9">
            <v>1.4052686188288577</v>
          </cell>
          <cell r="N9">
            <v>9.802799721666481E-4</v>
          </cell>
        </row>
        <row r="10">
          <cell r="C10">
            <v>0.1317261053797022</v>
          </cell>
          <cell r="D10">
            <v>2.5882475749011796E-2</v>
          </cell>
          <cell r="E10">
            <v>9.0096457985730377E-2</v>
          </cell>
          <cell r="F10">
            <v>4.5924336141069694E-2</v>
          </cell>
          <cell r="G10">
            <v>1.8467179881876142E-2</v>
          </cell>
          <cell r="H10">
            <v>0.97539780058244141</v>
          </cell>
          <cell r="I10">
            <v>2.5401912104961601</v>
          </cell>
          <cell r="J10">
            <v>93.024294571603562</v>
          </cell>
          <cell r="K10">
            <v>2.2456298843599476</v>
          </cell>
          <cell r="L10">
            <v>5.3721398121006989E-3</v>
          </cell>
          <cell r="M10">
            <v>0.13258912420344682</v>
          </cell>
          <cell r="N10">
            <v>0.76442871380496569</v>
          </cell>
        </row>
        <row r="11">
          <cell r="C11">
            <v>5.8727559571320601E-2</v>
          </cell>
          <cell r="D11">
            <v>2.8861626898285048E-4</v>
          </cell>
          <cell r="E11">
            <v>0.11529423608109342</v>
          </cell>
          <cell r="F11">
            <v>3.6702423167964031E-3</v>
          </cell>
          <cell r="G11">
            <v>1.9571403568206483E-2</v>
          </cell>
          <cell r="H11">
            <v>0.65599572187011634</v>
          </cell>
          <cell r="I11">
            <v>0.68567820864200302</v>
          </cell>
          <cell r="J11">
            <v>97.470001581026693</v>
          </cell>
          <cell r="K11">
            <v>0.60768507851731668</v>
          </cell>
          <cell r="L11">
            <v>1.5039462425763254E-2</v>
          </cell>
          <cell r="M11">
            <v>2.0256732471456769E-2</v>
          </cell>
          <cell r="N11">
            <v>0.34779115724024934</v>
          </cell>
        </row>
        <row r="12">
          <cell r="C12">
            <v>9.6974401974689197</v>
          </cell>
          <cell r="D12">
            <v>1.2227168960043049</v>
          </cell>
          <cell r="E12">
            <v>5.8355877898807114</v>
          </cell>
          <cell r="F12">
            <v>1.9272125311922631E-2</v>
          </cell>
          <cell r="G12">
            <v>4.3780226078138931E-2</v>
          </cell>
          <cell r="H12">
            <v>26.313486881928988</v>
          </cell>
          <cell r="I12">
            <v>20.788825558253578</v>
          </cell>
          <cell r="J12">
            <v>24.577918949466511</v>
          </cell>
          <cell r="K12">
            <v>9.0341836124180155</v>
          </cell>
          <cell r="L12">
            <v>0</v>
          </cell>
          <cell r="M12">
            <v>0.40263351688598903</v>
          </cell>
          <cell r="N12">
            <v>2.0641542463029223</v>
          </cell>
        </row>
        <row r="13">
          <cell r="C13">
            <v>4.6818886923911052</v>
          </cell>
          <cell r="D13">
            <v>0.25186809388893383</v>
          </cell>
          <cell r="E13">
            <v>3.8900695033240775</v>
          </cell>
          <cell r="F13">
            <v>1.1079313139856784E-2</v>
          </cell>
          <cell r="G13">
            <v>1.5898376017941446E-2</v>
          </cell>
          <cell r="H13">
            <v>20.960469542967374</v>
          </cell>
          <cell r="I13">
            <v>21.154231996863775</v>
          </cell>
          <cell r="J13">
            <v>22.12109891701455</v>
          </cell>
          <cell r="K13">
            <v>24.80001422119555</v>
          </cell>
          <cell r="L13">
            <v>2.6332767638830778E-3</v>
          </cell>
          <cell r="M13">
            <v>0.15880876275267677</v>
          </cell>
          <cell r="N13">
            <v>1.9519393036802828</v>
          </cell>
        </row>
        <row r="14">
          <cell r="C14">
            <v>1.7368401718888558E-2</v>
          </cell>
          <cell r="D14">
            <v>5.1779068757739362E-2</v>
          </cell>
          <cell r="E14">
            <v>4.0172236855200039</v>
          </cell>
          <cell r="F14">
            <v>1.2889822349211471E-3</v>
          </cell>
          <cell r="G14">
            <v>1.9437316724186034E-2</v>
          </cell>
          <cell r="H14">
            <v>18.99357306610343</v>
          </cell>
          <cell r="I14">
            <v>17.793317678164691</v>
          </cell>
          <cell r="J14">
            <v>19.516792893406091</v>
          </cell>
          <cell r="K14">
            <v>37.710069710802607</v>
          </cell>
          <cell r="L14">
            <v>3.5416244325986988E-3</v>
          </cell>
          <cell r="M14">
            <v>0.29426671106472185</v>
          </cell>
          <cell r="N14">
            <v>1.5813408610701214</v>
          </cell>
        </row>
        <row r="15">
          <cell r="C15">
            <v>3.4985473539670382</v>
          </cell>
          <cell r="D15">
            <v>8.7502400447088541E-2</v>
          </cell>
          <cell r="E15">
            <v>4.3796700780773996</v>
          </cell>
          <cell r="F15">
            <v>2.8361311723509161E-3</v>
          </cell>
          <cell r="G15">
            <v>1.4814127938579095E-2</v>
          </cell>
          <cell r="H15">
            <v>13.966774486198716</v>
          </cell>
          <cell r="I15">
            <v>16.928355155396719</v>
          </cell>
          <cell r="J15">
            <v>24.024153295787016</v>
          </cell>
          <cell r="K15">
            <v>35.492469254358753</v>
          </cell>
          <cell r="L15">
            <v>6.7728711867466422E-5</v>
          </cell>
          <cell r="M15">
            <v>0.32350296309441157</v>
          </cell>
          <cell r="N15">
            <v>1.2813070248500626</v>
          </cell>
        </row>
        <row r="16">
          <cell r="C16">
            <v>1.1254813817931819</v>
          </cell>
          <cell r="D16">
            <v>0.109662316701375</v>
          </cell>
          <cell r="E16">
            <v>7.440289215018379</v>
          </cell>
          <cell r="F16">
            <v>1.2322596878245121E-2</v>
          </cell>
          <cell r="G16">
            <v>1.6799022852255721E-2</v>
          </cell>
          <cell r="H16">
            <v>8.013200196200966</v>
          </cell>
          <cell r="I16">
            <v>10.369641383231368</v>
          </cell>
          <cell r="J16">
            <v>45.934936141695978</v>
          </cell>
          <cell r="K16">
            <v>24.368636482703515</v>
          </cell>
          <cell r="L16">
            <v>1.1010737569544173E-3</v>
          </cell>
          <cell r="M16">
            <v>0.41178995124625778</v>
          </cell>
          <cell r="N16">
            <v>2.1961402379214991</v>
          </cell>
        </row>
        <row r="18">
          <cell r="C18">
            <v>7.8385833116134951E-3</v>
          </cell>
          <cell r="D18">
            <v>9.949277129534034E-4</v>
          </cell>
          <cell r="E18">
            <v>90.556971898402765</v>
          </cell>
          <cell r="F18">
            <v>2.9850129248254691E-2</v>
          </cell>
          <cell r="G18">
            <v>2.6686933705186849E-2</v>
          </cell>
          <cell r="H18">
            <v>8.8664886837834262E-3</v>
          </cell>
          <cell r="I18">
            <v>1.5958682527555488E-3</v>
          </cell>
          <cell r="J18">
            <v>2.1405157604302487E-3</v>
          </cell>
          <cell r="K18">
            <v>2.4396302768883071</v>
          </cell>
          <cell r="L18">
            <v>4.7725041584020269E-4</v>
          </cell>
          <cell r="M18">
            <v>6.9206183813002422</v>
          </cell>
          <cell r="N18">
            <v>4.3287463178745414E-3</v>
          </cell>
        </row>
        <row r="21">
          <cell r="C21">
            <v>1.3592249952228734</v>
          </cell>
          <cell r="D21">
            <v>7.3061690027836829E-2</v>
          </cell>
          <cell r="E21">
            <v>0.21392877651346598</v>
          </cell>
          <cell r="F21">
            <v>0.18502488912577564</v>
          </cell>
          <cell r="G21">
            <v>5.3995873654759462E-2</v>
          </cell>
          <cell r="H21">
            <v>19.789770716734274</v>
          </cell>
          <cell r="I21">
            <v>8.1500692054663642</v>
          </cell>
          <cell r="J21">
            <v>67.114638298813006</v>
          </cell>
          <cell r="K21">
            <v>2.622303511875784</v>
          </cell>
          <cell r="L21">
            <v>1.4613028606021911E-3</v>
          </cell>
          <cell r="M21">
            <v>0.14551756137401403</v>
          </cell>
          <cell r="N21">
            <v>0.29100317833124145</v>
          </cell>
        </row>
      </sheetData>
      <sheetData sheetId="18">
        <row r="3">
          <cell r="C3">
            <v>6.9242986768351901E-3</v>
          </cell>
          <cell r="D3">
            <v>5.283453058138591E-4</v>
          </cell>
          <cell r="E3">
            <v>1.9468442929481166E-3</v>
          </cell>
          <cell r="F3">
            <v>2.2690485132055755E-2</v>
          </cell>
          <cell r="G3">
            <v>1.0427549242150041E-3</v>
          </cell>
          <cell r="H3">
            <v>9.595928469222274E-3</v>
          </cell>
          <cell r="I3">
            <v>6.6069375546907822E-3</v>
          </cell>
          <cell r="J3">
            <v>1.2682900482617399E-3</v>
          </cell>
          <cell r="K3">
            <v>0.78378644160289224</v>
          </cell>
          <cell r="L3">
            <v>3.9907670233194229E-3</v>
          </cell>
          <cell r="M3">
            <v>2.642038559256275</v>
          </cell>
          <cell r="N3">
            <v>1.0720714452281876E-3</v>
          </cell>
        </row>
        <row r="5">
          <cell r="C5">
            <v>7.4481888764346893E-3</v>
          </cell>
          <cell r="D5">
            <v>4.0661477507819024E-4</v>
          </cell>
          <cell r="E5">
            <v>8.0858052002542635</v>
          </cell>
          <cell r="F5">
            <v>1.226170617385586E-4</v>
          </cell>
          <cell r="G5">
            <v>1.3791000825837064E-3</v>
          </cell>
          <cell r="H5">
            <v>4.5089178706314292E-3</v>
          </cell>
          <cell r="I5">
            <v>5.1787459975926155E-3</v>
          </cell>
          <cell r="J5">
            <v>1.0441362097546225E-3</v>
          </cell>
          <cell r="K5">
            <v>0.4867086974456668</v>
          </cell>
          <cell r="L5">
            <v>1.1934316012307277E-4</v>
          </cell>
          <cell r="M5">
            <v>0.48093524678803989</v>
          </cell>
          <cell r="N5">
            <v>6.5911733505842022E-4</v>
          </cell>
        </row>
        <row r="6">
          <cell r="C6">
            <v>4.3171902699876089E-3</v>
          </cell>
          <cell r="D6">
            <v>4.3929838775875254E-4</v>
          </cell>
          <cell r="E6">
            <v>14.637256130406719</v>
          </cell>
          <cell r="F6">
            <v>6.5055944368356769E-5</v>
          </cell>
          <cell r="G6">
            <v>2.4508891844964515E-3</v>
          </cell>
          <cell r="H6">
            <v>2.6083259683583842E-3</v>
          </cell>
          <cell r="I6">
            <v>1.1894124182164274E-3</v>
          </cell>
          <cell r="J6">
            <v>1.390050439775364E-3</v>
          </cell>
          <cell r="K6">
            <v>0.13664734638076306</v>
          </cell>
          <cell r="L6">
            <v>2.0121127286354382E-4</v>
          </cell>
          <cell r="M6">
            <v>0.49075898969687942</v>
          </cell>
          <cell r="N6">
            <v>5.6837331653254535E-4</v>
          </cell>
        </row>
        <row r="7">
          <cell r="C7">
            <v>4.6134242247655721E-3</v>
          </cell>
          <cell r="D7">
            <v>3.4762182135326415E-4</v>
          </cell>
          <cell r="E7">
            <v>3.3995862840878259</v>
          </cell>
          <cell r="F7">
            <v>1.0326746871509172E-4</v>
          </cell>
          <cell r="G7">
            <v>4.9497969824297352E-4</v>
          </cell>
          <cell r="H7">
            <v>3.5856176534413099E-3</v>
          </cell>
          <cell r="I7">
            <v>1.5158844337441251E-3</v>
          </cell>
          <cell r="J7">
            <v>9.5675872581284574E-4</v>
          </cell>
          <cell r="K7">
            <v>0.15027895850631301</v>
          </cell>
          <cell r="L7">
            <v>5.2917574269550101E-5</v>
          </cell>
          <cell r="M7">
            <v>0.47289632511870455</v>
          </cell>
          <cell r="N7">
            <v>6.8397582072354714E-4</v>
          </cell>
        </row>
        <row r="8">
          <cell r="C8">
            <v>1.1823731834064936E-3</v>
          </cell>
          <cell r="D8">
            <v>1.6039939932451874E-4</v>
          </cell>
          <cell r="E8">
            <v>5.6182768231947025</v>
          </cell>
          <cell r="F8">
            <v>3.9150877518693421E-5</v>
          </cell>
          <cell r="G8">
            <v>1.3913459616001465E-3</v>
          </cell>
          <cell r="H8">
            <v>1.7038310343537473E-3</v>
          </cell>
          <cell r="I8">
            <v>9.1887921826806719E-4</v>
          </cell>
          <cell r="J8">
            <v>6.0587225450953284E-4</v>
          </cell>
          <cell r="K8">
            <v>8.2030128033942343E-2</v>
          </cell>
          <cell r="L8">
            <v>2.5023143942426555E-5</v>
          </cell>
          <cell r="M8">
            <v>0.20264325689084453</v>
          </cell>
          <cell r="N8">
            <v>2.4021954422843517E-4</v>
          </cell>
        </row>
        <row r="9">
          <cell r="C9">
            <v>7.9842069686653712E-4</v>
          </cell>
          <cell r="D9">
            <v>1.8204085184673663E-4</v>
          </cell>
          <cell r="E9">
            <v>20.492247482700368</v>
          </cell>
          <cell r="F9">
            <v>9.439192456196498E-6</v>
          </cell>
          <cell r="G9">
            <v>1.8991962761915335E-3</v>
          </cell>
          <cell r="H9">
            <v>2.2046735584084964E-3</v>
          </cell>
          <cell r="I9">
            <v>6.6948013088989687E-4</v>
          </cell>
          <cell r="J9">
            <v>1.649336621880212E-3</v>
          </cell>
          <cell r="K9">
            <v>7.0644940942717269E-2</v>
          </cell>
          <cell r="L9">
            <v>1.0970278190827143E-4</v>
          </cell>
          <cell r="M9">
            <v>0.29319260045053408</v>
          </cell>
          <cell r="N9">
            <v>2.0452376887818301E-4</v>
          </cell>
        </row>
        <row r="12">
          <cell r="C12">
            <v>0.11733274660688918</v>
          </cell>
          <cell r="D12">
            <v>1.4794082645467633E-2</v>
          </cell>
          <cell r="E12">
            <v>7.0606833299270214E-2</v>
          </cell>
          <cell r="F12">
            <v>2.3318023620194441E-4</v>
          </cell>
          <cell r="G12">
            <v>5.2971238473420456E-4</v>
          </cell>
          <cell r="H12">
            <v>0.31837615141642345</v>
          </cell>
          <cell r="I12">
            <v>0.25153132701122866</v>
          </cell>
          <cell r="J12">
            <v>0.29737690333734657</v>
          </cell>
          <cell r="K12">
            <v>0.10930777143360168</v>
          </cell>
          <cell r="L12">
            <v>0</v>
          </cell>
          <cell r="M12">
            <v>4.8716048204715725E-3</v>
          </cell>
          <cell r="N12">
            <v>2.4974929693529702E-2</v>
          </cell>
        </row>
        <row r="13">
          <cell r="C13">
            <v>4.8032898735788421E-2</v>
          </cell>
          <cell r="D13">
            <v>2.5839902320199371E-3</v>
          </cell>
          <cell r="E13">
            <v>3.9909388455135753E-2</v>
          </cell>
          <cell r="F13">
            <v>1.1366599273786743E-4</v>
          </cell>
          <cell r="G13">
            <v>1.6310620254051034E-4</v>
          </cell>
          <cell r="H13">
            <v>0.21503973655933856</v>
          </cell>
          <cell r="I13">
            <v>0.21702760362288692</v>
          </cell>
          <cell r="J13">
            <v>0.22694698101903504</v>
          </cell>
          <cell r="K13">
            <v>0.25443077569715306</v>
          </cell>
          <cell r="L13">
            <v>2.7015575220414616E-5</v>
          </cell>
          <cell r="M13">
            <v>1.629266674376965E-3</v>
          </cell>
          <cell r="N13">
            <v>2.0025530095248219E-2</v>
          </cell>
        </row>
        <row r="14">
          <cell r="C14">
            <v>4.7203129130652353E-4</v>
          </cell>
          <cell r="D14">
            <v>1.4072302727650772E-3</v>
          </cell>
          <cell r="E14">
            <v>0.10917845605107897</v>
          </cell>
          <cell r="F14">
            <v>3.50314299881321E-5</v>
          </cell>
          <cell r="G14">
            <v>5.28259413926001E-4</v>
          </cell>
          <cell r="H14">
            <v>0.51619953096590021</v>
          </cell>
          <cell r="I14">
            <v>0.48357948279818708</v>
          </cell>
          <cell r="J14">
            <v>0.53041938462406713</v>
          </cell>
          <cell r="K14">
            <v>1.0248687927047933</v>
          </cell>
          <cell r="L14">
            <v>9.6252814812788475E-5</v>
          </cell>
          <cell r="M14">
            <v>7.997459861913709E-3</v>
          </cell>
          <cell r="N14">
            <v>4.2977032701571216E-2</v>
          </cell>
        </row>
        <row r="15">
          <cell r="C15">
            <v>9.6765848554562342E-2</v>
          </cell>
          <cell r="D15">
            <v>2.4202170710145013E-3</v>
          </cell>
          <cell r="E15">
            <v>0.12113670292718262</v>
          </cell>
          <cell r="F15">
            <v>7.8444168890094072E-5</v>
          </cell>
          <cell r="G15">
            <v>4.0974196303131174E-4</v>
          </cell>
          <cell r="H15">
            <v>0.38630512838271092</v>
          </cell>
          <cell r="I15">
            <v>0.46821908795589717</v>
          </cell>
          <cell r="J15">
            <v>0.66448080996694125</v>
          </cell>
          <cell r="K15">
            <v>0.98168141151508825</v>
          </cell>
          <cell r="L15">
            <v>1.8732992903272828E-6</v>
          </cell>
          <cell r="M15">
            <v>8.9477247458863308E-3</v>
          </cell>
          <cell r="N15">
            <v>3.5439497875582038E-2</v>
          </cell>
        </row>
        <row r="16">
          <cell r="C16">
            <v>7.0486969166807772E-2</v>
          </cell>
          <cell r="D16">
            <v>6.8679628656095771E-3</v>
          </cell>
          <cell r="E16">
            <v>0.4659725562546041</v>
          </cell>
          <cell r="F16">
            <v>7.7174311389139987E-4</v>
          </cell>
          <cell r="G16">
            <v>1.0520939972661764E-3</v>
          </cell>
          <cell r="H16">
            <v>0.5018529886804185</v>
          </cell>
          <cell r="I16">
            <v>0.64943285981873122</v>
          </cell>
          <cell r="J16">
            <v>2.8768262895120804</v>
          </cell>
          <cell r="K16">
            <v>1.5261659199166642</v>
          </cell>
          <cell r="L16">
            <v>6.8958361473001297E-5</v>
          </cell>
          <cell r="M16">
            <v>2.5789698582530642E-2</v>
          </cell>
          <cell r="N16">
            <v>0.13754049755112205</v>
          </cell>
        </row>
        <row r="18">
          <cell r="C18">
            <v>6.7088524926841697E-4</v>
          </cell>
          <cell r="D18">
            <v>8.515343910676705E-5</v>
          </cell>
          <cell r="E18">
            <v>7.7505506097054528</v>
          </cell>
          <cell r="F18">
            <v>2.5547998414126266E-3</v>
          </cell>
          <cell r="G18">
            <v>2.2840696410648554E-3</v>
          </cell>
          <cell r="H18">
            <v>7.5886116588728633E-4</v>
          </cell>
          <cell r="I18">
            <v>1.3658647589586924E-4</v>
          </cell>
          <cell r="J18">
            <v>1.8320152920638257E-4</v>
          </cell>
          <cell r="K18">
            <v>0.20880201196663534</v>
          </cell>
          <cell r="L18">
            <v>4.0846700413330696E-5</v>
          </cell>
          <cell r="M18">
            <v>0.59231886723093308</v>
          </cell>
          <cell r="N18">
            <v>3.7048685164631174E-4</v>
          </cell>
        </row>
        <row r="21">
          <cell r="C21">
            <v>3.2562746060835042E-2</v>
          </cell>
          <cell r="D21">
            <v>1.7503277731894511E-3</v>
          </cell>
          <cell r="E21">
            <v>5.1250590955847488E-3</v>
          </cell>
          <cell r="F21">
            <v>4.4326130704717354E-3</v>
          </cell>
          <cell r="G21">
            <v>1.2935709160237763E-3</v>
          </cell>
          <cell r="H21">
            <v>0.47410052104398165</v>
          </cell>
          <cell r="I21">
            <v>0.19524996586184523</v>
          </cell>
          <cell r="J21">
            <v>1.6078551612646685</v>
          </cell>
          <cell r="K21">
            <v>6.282212558756374E-2</v>
          </cell>
          <cell r="L21">
            <v>3.5008209924773034E-5</v>
          </cell>
          <cell r="M21">
            <v>3.4861420405508572E-3</v>
          </cell>
          <cell r="N21">
            <v>6.9715187935771757E-3</v>
          </cell>
        </row>
      </sheetData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UsJRDistribution.csv"/>
    </sheetNames>
    <sheetDataSet>
      <sheetData sheetId="0">
        <row r="3">
          <cell r="B3">
            <v>2.9584849E-2</v>
          </cell>
          <cell r="D3">
            <v>0.22953986600000001</v>
          </cell>
          <cell r="E3">
            <v>0.21498624499999999</v>
          </cell>
          <cell r="F3">
            <v>0.20777833899999998</v>
          </cell>
          <cell r="G3">
            <v>5.3615771E-2</v>
          </cell>
          <cell r="H3">
            <v>0.19654398000000001</v>
          </cell>
          <cell r="I3">
            <v>0.46153255500000001</v>
          </cell>
          <cell r="J3">
            <v>0.39406134500000001</v>
          </cell>
          <cell r="K3">
            <v>0.40418763699999999</v>
          </cell>
          <cell r="L3">
            <v>0.34282907700000004</v>
          </cell>
          <cell r="M3">
            <v>0.53684774000000002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opLeftCell="A4" workbookViewId="0">
      <selection activeCell="A14" sqref="A14"/>
    </sheetView>
  </sheetViews>
  <sheetFormatPr baseColWidth="10" defaultRowHeight="16" x14ac:dyDescent="0.2"/>
  <cols>
    <col min="1" max="1" width="18.33203125" customWidth="1"/>
    <col min="2" max="2" width="14.1640625" bestFit="1" customWidth="1"/>
    <col min="12" max="12" width="16.5" bestFit="1" customWidth="1"/>
    <col min="13" max="13" width="13.6640625" bestFit="1" customWidth="1"/>
    <col min="15" max="15" width="13.1640625" bestFit="1" customWidth="1"/>
    <col min="19" max="19" width="8.33203125" bestFit="1" customWidth="1"/>
    <col min="20" max="20" width="12.33203125" bestFit="1" customWidth="1"/>
  </cols>
  <sheetData>
    <row r="1" spans="1:20" s="46" customFormat="1" ht="17" thickBot="1" x14ac:dyDescent="0.25">
      <c r="A1" s="40" t="s">
        <v>0</v>
      </c>
      <c r="B1" s="40" t="s">
        <v>35</v>
      </c>
      <c r="C1" s="41" t="s">
        <v>49</v>
      </c>
      <c r="D1" s="41" t="s">
        <v>50</v>
      </c>
      <c r="E1" s="42" t="s">
        <v>36</v>
      </c>
      <c r="F1" s="42" t="s">
        <v>37</v>
      </c>
      <c r="G1" s="42" t="s">
        <v>51</v>
      </c>
      <c r="H1" s="42" t="s">
        <v>52</v>
      </c>
      <c r="I1" s="42" t="s">
        <v>53</v>
      </c>
      <c r="J1" s="42" t="s">
        <v>54</v>
      </c>
      <c r="K1" s="42" t="s">
        <v>55</v>
      </c>
      <c r="L1" s="43" t="s">
        <v>72</v>
      </c>
      <c r="M1" s="43" t="s">
        <v>73</v>
      </c>
      <c r="N1" s="42" t="s">
        <v>56</v>
      </c>
      <c r="O1" s="42" t="s">
        <v>57</v>
      </c>
      <c r="P1" s="42" t="s">
        <v>58</v>
      </c>
      <c r="Q1" s="44" t="s">
        <v>38</v>
      </c>
      <c r="R1" s="44" t="s">
        <v>39</v>
      </c>
      <c r="S1" s="45" t="s">
        <v>34</v>
      </c>
      <c r="T1" s="46" t="s">
        <v>74</v>
      </c>
    </row>
    <row r="2" spans="1:20" x14ac:dyDescent="0.2">
      <c r="A2" s="34">
        <v>41340</v>
      </c>
      <c r="B2" s="35"/>
      <c r="C2" s="35">
        <v>60</v>
      </c>
      <c r="D2" s="35">
        <v>29.366900000000001</v>
      </c>
      <c r="E2" s="36">
        <f>C2-D2</f>
        <v>30.633099999999999</v>
      </c>
      <c r="F2" s="37">
        <f t="shared" ref="F2:F14" si="0">E2/20</f>
        <v>1.531655</v>
      </c>
      <c r="G2" s="37">
        <v>7.56</v>
      </c>
      <c r="H2" s="36">
        <v>0</v>
      </c>
      <c r="I2" s="37">
        <v>6.4025000000000443E-2</v>
      </c>
      <c r="J2" s="38">
        <v>5.6529489032258065</v>
      </c>
      <c r="K2" s="38">
        <v>0</v>
      </c>
      <c r="L2" s="69">
        <f>(G2+H2-I2-J2-K2)/R2</f>
        <v>2.1184208008898772E-3</v>
      </c>
      <c r="M2" s="37">
        <f>(G2+H2-I2-J2-K2)*100/(G2+H2)</f>
        <v>24.378652073732717</v>
      </c>
      <c r="N2" s="36">
        <v>9.8800000000000008</v>
      </c>
      <c r="O2" s="36"/>
      <c r="P2" s="36">
        <v>13.743339968421056</v>
      </c>
      <c r="Q2" s="64">
        <v>1100</v>
      </c>
      <c r="R2" s="64">
        <v>870</v>
      </c>
      <c r="S2" s="39" t="s">
        <v>43</v>
      </c>
    </row>
    <row r="3" spans="1:20" x14ac:dyDescent="0.2">
      <c r="A3" s="1">
        <v>41368</v>
      </c>
      <c r="B3" s="18"/>
      <c r="C3" s="14">
        <v>150</v>
      </c>
      <c r="D3" s="18">
        <v>11.904800000000002</v>
      </c>
      <c r="E3" s="7">
        <f>C3-D3</f>
        <v>138.09520000000001</v>
      </c>
      <c r="F3" s="14">
        <f t="shared" si="0"/>
        <v>6.9047600000000005</v>
      </c>
      <c r="G3" s="14">
        <v>7.56</v>
      </c>
      <c r="H3" s="7">
        <v>0</v>
      </c>
      <c r="I3" s="14">
        <v>0.56403500000000095</v>
      </c>
      <c r="J3" s="22">
        <v>7.5440806451612913E-2</v>
      </c>
      <c r="K3" s="22">
        <v>2.0371826086956521E-2</v>
      </c>
      <c r="L3" s="69">
        <f t="shared" ref="L3:L23" si="1">(G3+H3-I3-J3-K3)/R3</f>
        <v>4.3950015079372165E-3</v>
      </c>
      <c r="M3" s="37">
        <f t="shared" ref="M3:M23" si="2">(G3+H3-I3-J3-K3)*100/(G3+H3)</f>
        <v>91.271856712452774</v>
      </c>
      <c r="N3" s="7">
        <v>9.8800000000000008</v>
      </c>
      <c r="O3" s="7"/>
      <c r="P3" s="7">
        <v>0.83000117894736836</v>
      </c>
      <c r="Q3" s="65">
        <v>2080</v>
      </c>
      <c r="R3" s="65">
        <v>1570</v>
      </c>
      <c r="S3" s="20" t="s">
        <v>43</v>
      </c>
    </row>
    <row r="4" spans="1:20" x14ac:dyDescent="0.2">
      <c r="A4" s="1">
        <v>41523</v>
      </c>
      <c r="B4" s="18"/>
      <c r="C4" s="14">
        <v>150</v>
      </c>
      <c r="D4" s="18">
        <v>31.073999999999998</v>
      </c>
      <c r="E4" s="7">
        <f t="shared" ref="E4:E7" si="3">C4-D4</f>
        <v>118.926</v>
      </c>
      <c r="F4" s="14">
        <f t="shared" si="0"/>
        <v>5.9462999999999999</v>
      </c>
      <c r="G4" s="14">
        <v>7.56</v>
      </c>
      <c r="H4" s="7">
        <v>0</v>
      </c>
      <c r="I4" s="14">
        <v>0.71861399999999998</v>
      </c>
      <c r="J4" s="22">
        <v>0</v>
      </c>
      <c r="K4" s="22">
        <v>0</v>
      </c>
      <c r="L4" s="69">
        <f t="shared" si="1"/>
        <v>3.0138264317180617E-3</v>
      </c>
      <c r="M4" s="37">
        <f t="shared" si="2"/>
        <v>90.494523809523812</v>
      </c>
      <c r="N4" s="7">
        <v>9.8800000000000008</v>
      </c>
      <c r="O4" s="7">
        <v>68.50685</v>
      </c>
      <c r="P4" s="7">
        <v>0.71322200000000002</v>
      </c>
      <c r="Q4" s="65">
        <v>2760</v>
      </c>
      <c r="R4" s="65">
        <v>2270</v>
      </c>
      <c r="S4" s="71">
        <f>(O4-P4)/R4</f>
        <v>2.9865034361233479E-2</v>
      </c>
      <c r="T4">
        <f>(O4-P4)*100/O4</f>
        <v>98.958904109589042</v>
      </c>
    </row>
    <row r="5" spans="1:20" x14ac:dyDescent="0.2">
      <c r="A5" s="1">
        <v>41558</v>
      </c>
      <c r="B5" s="18"/>
      <c r="C5" s="14">
        <v>150</v>
      </c>
      <c r="D5" s="18">
        <v>18.435600000000001</v>
      </c>
      <c r="E5" s="7">
        <f t="shared" si="3"/>
        <v>131.56440000000001</v>
      </c>
      <c r="F5" s="14">
        <f t="shared" si="0"/>
        <v>6.57822</v>
      </c>
      <c r="G5" s="14">
        <v>7.56</v>
      </c>
      <c r="H5" s="7">
        <v>0</v>
      </c>
      <c r="I5" s="14">
        <v>0.40715400000000002</v>
      </c>
      <c r="J5" s="22">
        <v>6.5790000000000015E-2</v>
      </c>
      <c r="K5" s="22">
        <v>1.2249460146249</v>
      </c>
      <c r="L5" s="69">
        <f t="shared" si="1"/>
        <v>4.5797734260743239E-3</v>
      </c>
      <c r="M5" s="37">
        <f t="shared" si="2"/>
        <v>77.541137372686507</v>
      </c>
      <c r="N5" s="7">
        <v>9.8800000000000008</v>
      </c>
      <c r="O5" s="7">
        <v>37.002479999999998</v>
      </c>
      <c r="P5" s="7">
        <v>2.0770259999999996</v>
      </c>
      <c r="Q5" s="65">
        <f>(1.0914-1.075)*100*1000</f>
        <v>1639.999999999997</v>
      </c>
      <c r="R5" s="65">
        <f>(1.0914-1.0786)*100*1000</f>
        <v>1279.9999999999923</v>
      </c>
      <c r="S5" s="71">
        <f t="shared" ref="S5:S23" si="4">(O5-P5)/R5</f>
        <v>2.7285510937500167E-2</v>
      </c>
      <c r="T5">
        <f t="shared" ref="T5:T23" si="5">(O5-P5)*100/O5</f>
        <v>94.386792452830193</v>
      </c>
    </row>
    <row r="6" spans="1:20" x14ac:dyDescent="0.2">
      <c r="A6" s="2">
        <v>41675</v>
      </c>
      <c r="B6" s="18"/>
      <c r="C6" s="14">
        <v>150</v>
      </c>
      <c r="D6" s="18">
        <v>20</v>
      </c>
      <c r="E6" s="7">
        <f>C6-D6</f>
        <v>130</v>
      </c>
      <c r="F6" s="14">
        <f>E6/20</f>
        <v>6.5</v>
      </c>
      <c r="G6" s="14">
        <v>7.56</v>
      </c>
      <c r="H6" s="7">
        <v>0</v>
      </c>
      <c r="I6" s="14">
        <v>0.155</v>
      </c>
      <c r="J6" s="22">
        <v>0</v>
      </c>
      <c r="K6" s="22">
        <v>0</v>
      </c>
      <c r="L6" s="69">
        <f>(G6+H6-I6-J6-K6)/R6</f>
        <v>2.8701550387596848E-3</v>
      </c>
      <c r="M6" s="37">
        <f t="shared" si="2"/>
        <v>97.949735449735442</v>
      </c>
      <c r="N6" s="7">
        <v>9.8800000000000008</v>
      </c>
      <c r="O6" s="7">
        <v>49.710678590215664</v>
      </c>
      <c r="P6" s="22">
        <v>0.96</v>
      </c>
      <c r="Q6" s="65">
        <v>3380.000000000005</v>
      </c>
      <c r="R6" s="65">
        <v>2580.0000000000045</v>
      </c>
      <c r="S6" s="71">
        <f t="shared" si="4"/>
        <v>1.8895611856672705E-2</v>
      </c>
      <c r="T6">
        <f t="shared" si="5"/>
        <v>98.068825396825403</v>
      </c>
    </row>
    <row r="7" spans="1:20" x14ac:dyDescent="0.2">
      <c r="A7" s="1">
        <v>41915</v>
      </c>
      <c r="B7" s="18"/>
      <c r="C7" s="13">
        <v>150</v>
      </c>
      <c r="D7" s="18">
        <v>12</v>
      </c>
      <c r="E7" s="7">
        <f t="shared" si="3"/>
        <v>138</v>
      </c>
      <c r="F7" s="14">
        <f t="shared" si="0"/>
        <v>6.9</v>
      </c>
      <c r="G7" s="33">
        <v>7.56</v>
      </c>
      <c r="H7" s="7">
        <v>0</v>
      </c>
      <c r="I7" s="14">
        <v>0</v>
      </c>
      <c r="J7" s="22">
        <v>1.8748881748881701</v>
      </c>
      <c r="K7" s="22">
        <v>6.8652100840336128E-2</v>
      </c>
      <c r="L7" s="69">
        <f t="shared" si="1"/>
        <v>2.4526024996818748E-3</v>
      </c>
      <c r="M7" s="37">
        <f t="shared" si="2"/>
        <v>74.291795294596483</v>
      </c>
      <c r="N7" s="7">
        <v>9.8800000000000008</v>
      </c>
      <c r="O7" s="7">
        <v>28.459273797841021</v>
      </c>
      <c r="P7" s="7">
        <v>0</v>
      </c>
      <c r="Q7" s="65">
        <v>2830</v>
      </c>
      <c r="R7" s="65">
        <v>2290</v>
      </c>
      <c r="S7" s="71">
        <f t="shared" si="4"/>
        <v>1.242763047940656E-2</v>
      </c>
      <c r="T7">
        <f t="shared" si="5"/>
        <v>100</v>
      </c>
    </row>
    <row r="8" spans="1:20" x14ac:dyDescent="0.2">
      <c r="A8" s="3" t="s">
        <v>16</v>
      </c>
      <c r="B8" s="19"/>
      <c r="C8" s="14">
        <v>150</v>
      </c>
      <c r="D8" s="14">
        <v>10</v>
      </c>
      <c r="E8" s="14">
        <f>C8-D8</f>
        <v>140</v>
      </c>
      <c r="F8" s="14">
        <f t="shared" si="0"/>
        <v>7</v>
      </c>
      <c r="G8" s="14">
        <v>7.56</v>
      </c>
      <c r="H8" s="7">
        <v>0</v>
      </c>
      <c r="I8" s="14">
        <v>0</v>
      </c>
      <c r="J8" s="14">
        <v>9.9132620628679224E-2</v>
      </c>
      <c r="K8" s="14">
        <v>0.10985974966068467</v>
      </c>
      <c r="L8" s="69">
        <f t="shared" si="1"/>
        <v>2.4667810837955152E-3</v>
      </c>
      <c r="M8" s="37">
        <f t="shared" si="2"/>
        <v>97.235550657548089</v>
      </c>
      <c r="N8" s="14">
        <v>9.8800000000000008</v>
      </c>
      <c r="O8" s="14">
        <v>56.820412168792934</v>
      </c>
      <c r="P8" s="14">
        <v>2.4900000000000002</v>
      </c>
      <c r="Q8" s="65">
        <v>3520</v>
      </c>
      <c r="R8" s="65">
        <v>2980</v>
      </c>
      <c r="S8" s="71">
        <f t="shared" si="4"/>
        <v>1.8231681935836554E-2</v>
      </c>
      <c r="T8">
        <f t="shared" si="5"/>
        <v>95.617772020725397</v>
      </c>
    </row>
    <row r="9" spans="1:20" x14ac:dyDescent="0.2">
      <c r="A9" s="3" t="s">
        <v>17</v>
      </c>
      <c r="B9" s="19"/>
      <c r="C9" s="14">
        <v>150</v>
      </c>
      <c r="D9" s="14">
        <v>28</v>
      </c>
      <c r="E9" s="14">
        <f>C9-D9</f>
        <v>122</v>
      </c>
      <c r="F9" s="14">
        <f t="shared" si="0"/>
        <v>6.1</v>
      </c>
      <c r="G9" s="14">
        <v>7.56</v>
      </c>
      <c r="H9" s="7">
        <v>0</v>
      </c>
      <c r="I9" s="14">
        <v>0.66666666666666663</v>
      </c>
      <c r="J9" s="14">
        <v>1.1075516866158868</v>
      </c>
      <c r="K9" s="14">
        <v>9.8173291355109535E-2</v>
      </c>
      <c r="L9" s="69">
        <f t="shared" si="1"/>
        <v>1.750033340111488E-3</v>
      </c>
      <c r="M9" s="37">
        <f t="shared" si="2"/>
        <v>75.232914753470055</v>
      </c>
      <c r="N9" s="14">
        <v>9.8800000000000008</v>
      </c>
      <c r="O9" s="14">
        <v>38.763493621197256</v>
      </c>
      <c r="P9" s="14">
        <v>0.56918547595682045</v>
      </c>
      <c r="Q9" s="65">
        <v>3620</v>
      </c>
      <c r="R9" s="65">
        <v>3250</v>
      </c>
      <c r="S9" s="71">
        <f t="shared" si="4"/>
        <v>1.1752094813920134E-2</v>
      </c>
      <c r="T9">
        <f t="shared" si="5"/>
        <v>98.531645569620252</v>
      </c>
    </row>
    <row r="10" spans="1:20" x14ac:dyDescent="0.2">
      <c r="A10" s="3" t="s">
        <v>18</v>
      </c>
      <c r="B10" s="19"/>
      <c r="C10" s="14">
        <v>150</v>
      </c>
      <c r="D10" s="14">
        <v>20</v>
      </c>
      <c r="E10" s="14">
        <f>C10-D10</f>
        <v>130</v>
      </c>
      <c r="F10" s="14">
        <f t="shared" si="0"/>
        <v>6.5</v>
      </c>
      <c r="G10" s="14">
        <v>7.56</v>
      </c>
      <c r="H10" s="7">
        <v>0</v>
      </c>
      <c r="I10" s="14">
        <v>0.29629629629629628</v>
      </c>
      <c r="J10" s="14">
        <v>4.2504151763554798</v>
      </c>
      <c r="K10" s="14">
        <v>4.6869051843726812E-2</v>
      </c>
      <c r="L10" s="69">
        <f t="shared" si="1"/>
        <v>1.6034699867591906E-3</v>
      </c>
      <c r="M10" s="37">
        <f t="shared" si="2"/>
        <v>39.238352850588576</v>
      </c>
      <c r="N10" s="14">
        <v>9.8800000000000008</v>
      </c>
      <c r="O10" s="14">
        <v>34.543670264965655</v>
      </c>
      <c r="P10" s="14">
        <v>0</v>
      </c>
      <c r="Q10" s="65">
        <v>2120.0000000000109</v>
      </c>
      <c r="R10" s="65">
        <v>1849.9999999999961</v>
      </c>
      <c r="S10" s="71">
        <f t="shared" si="4"/>
        <v>1.8672254197278772E-2</v>
      </c>
      <c r="T10">
        <f t="shared" si="5"/>
        <v>100</v>
      </c>
    </row>
    <row r="11" spans="1:20" x14ac:dyDescent="0.2">
      <c r="A11" s="3" t="s">
        <v>19</v>
      </c>
      <c r="B11" s="19"/>
      <c r="C11" s="14">
        <v>150</v>
      </c>
      <c r="D11" s="14">
        <v>16</v>
      </c>
      <c r="E11" s="14">
        <f t="shared" ref="E11:E14" si="6">C11-D11</f>
        <v>134</v>
      </c>
      <c r="F11" s="14">
        <f t="shared" si="0"/>
        <v>6.7</v>
      </c>
      <c r="G11" s="14">
        <v>7.56</v>
      </c>
      <c r="H11" s="7">
        <v>0</v>
      </c>
      <c r="I11" s="14">
        <v>7.407407407407407E-2</v>
      </c>
      <c r="J11" s="14">
        <v>0.10355899403733078</v>
      </c>
      <c r="K11" s="14">
        <v>0</v>
      </c>
      <c r="L11" s="69">
        <f t="shared" si="1"/>
        <v>2.6747706274958608E-3</v>
      </c>
      <c r="M11" s="37">
        <f t="shared" si="2"/>
        <v>97.650356241912618</v>
      </c>
      <c r="N11" s="14">
        <v>9.8800000000000008</v>
      </c>
      <c r="O11" s="14">
        <v>56.471672040534315</v>
      </c>
      <c r="P11" s="14">
        <v>0</v>
      </c>
      <c r="Q11" s="65">
        <v>3140.0000000000095</v>
      </c>
      <c r="R11" s="65">
        <v>2760.0000000000068</v>
      </c>
      <c r="S11" s="71">
        <f t="shared" si="4"/>
        <v>2.0460750739323977E-2</v>
      </c>
      <c r="T11">
        <f t="shared" si="5"/>
        <v>100</v>
      </c>
    </row>
    <row r="12" spans="1:20" x14ac:dyDescent="0.2">
      <c r="A12" s="3" t="s">
        <v>20</v>
      </c>
      <c r="B12" s="19"/>
      <c r="C12" s="14">
        <v>150</v>
      </c>
      <c r="D12" s="14">
        <v>18.329999999999998</v>
      </c>
      <c r="E12" s="14">
        <f t="shared" si="6"/>
        <v>131.67000000000002</v>
      </c>
      <c r="F12" s="14">
        <f t="shared" si="0"/>
        <v>6.5835000000000008</v>
      </c>
      <c r="G12" s="14">
        <v>7.56</v>
      </c>
      <c r="H12" s="7">
        <v>0</v>
      </c>
      <c r="I12" s="14">
        <v>0</v>
      </c>
      <c r="J12" s="14">
        <v>1.3755462880402405</v>
      </c>
      <c r="K12" s="14">
        <v>0</v>
      </c>
      <c r="L12" s="69">
        <f t="shared" si="1"/>
        <v>2.0614845706532531E-3</v>
      </c>
      <c r="M12" s="37">
        <f t="shared" si="2"/>
        <v>81.804943279890992</v>
      </c>
      <c r="N12" s="14">
        <v>9.8800000000000008</v>
      </c>
      <c r="O12" s="14">
        <v>39.386094674556212</v>
      </c>
      <c r="P12" s="14">
        <v>0.56200000000000006</v>
      </c>
      <c r="Q12" s="65">
        <v>3300</v>
      </c>
      <c r="R12" s="65">
        <v>3000</v>
      </c>
      <c r="S12" s="71">
        <f t="shared" si="4"/>
        <v>1.2941364891518738E-2</v>
      </c>
      <c r="T12">
        <f t="shared" si="5"/>
        <v>98.573100469483578</v>
      </c>
    </row>
    <row r="13" spans="1:20" x14ac:dyDescent="0.2">
      <c r="A13" s="3" t="s">
        <v>21</v>
      </c>
      <c r="B13" s="19"/>
      <c r="C13" s="14">
        <v>150</v>
      </c>
      <c r="D13" s="14">
        <v>30</v>
      </c>
      <c r="E13" s="14">
        <f t="shared" si="6"/>
        <v>120</v>
      </c>
      <c r="F13" s="14">
        <f t="shared" si="0"/>
        <v>6</v>
      </c>
      <c r="G13" s="14">
        <v>7.56</v>
      </c>
      <c r="H13" s="7">
        <v>0</v>
      </c>
      <c r="I13" s="14">
        <v>0</v>
      </c>
      <c r="J13" s="14">
        <v>1.9688480869422664</v>
      </c>
      <c r="K13" s="14">
        <v>0.29462504220769253</v>
      </c>
      <c r="L13" s="69">
        <f t="shared" si="1"/>
        <v>2.3435959605531153E-3</v>
      </c>
      <c r="M13" s="37">
        <f t="shared" si="2"/>
        <v>70.059879244048162</v>
      </c>
      <c r="N13" s="14">
        <v>9.8800000000000008</v>
      </c>
      <c r="O13" s="14">
        <v>10.355029585798817</v>
      </c>
      <c r="P13" s="14">
        <v>0.54</v>
      </c>
      <c r="Q13" s="65">
        <v>2680</v>
      </c>
      <c r="R13" s="65">
        <v>2260</v>
      </c>
      <c r="S13" s="71">
        <f t="shared" si="4"/>
        <v>4.3429334450437252E-3</v>
      </c>
      <c r="T13">
        <f t="shared" si="5"/>
        <v>94.785142857142858</v>
      </c>
    </row>
    <row r="14" spans="1:20" x14ac:dyDescent="0.2">
      <c r="A14" s="3" t="s">
        <v>22</v>
      </c>
      <c r="B14" s="19"/>
      <c r="C14" s="14">
        <v>150</v>
      </c>
      <c r="D14" s="14">
        <v>20</v>
      </c>
      <c r="E14" s="14">
        <f t="shared" si="6"/>
        <v>130</v>
      </c>
      <c r="F14" s="14">
        <f t="shared" si="0"/>
        <v>6.5</v>
      </c>
      <c r="G14" s="14">
        <v>7.56</v>
      </c>
      <c r="H14" s="7">
        <v>0</v>
      </c>
      <c r="I14" s="14">
        <v>0.51090000000000002</v>
      </c>
      <c r="J14" s="14">
        <v>1.5640000000000001</v>
      </c>
      <c r="K14" s="14">
        <v>0</v>
      </c>
      <c r="L14" s="69">
        <f t="shared" si="1"/>
        <v>1.5991545189504371E-3</v>
      </c>
      <c r="M14" s="37">
        <f t="shared" si="2"/>
        <v>72.554232804232797</v>
      </c>
      <c r="N14" s="14">
        <v>9.8800000000000008</v>
      </c>
      <c r="O14" s="21">
        <v>40.260407743703958</v>
      </c>
      <c r="P14" s="14">
        <v>0.09</v>
      </c>
      <c r="Q14" s="65">
        <v>3900</v>
      </c>
      <c r="R14" s="65">
        <v>3430</v>
      </c>
      <c r="S14" s="71">
        <f t="shared" si="4"/>
        <v>1.1711489138106108E-2</v>
      </c>
      <c r="T14">
        <f t="shared" si="5"/>
        <v>99.776455319148923</v>
      </c>
    </row>
    <row r="15" spans="1:20" x14ac:dyDescent="0.2">
      <c r="A15" s="11" t="s">
        <v>23</v>
      </c>
      <c r="B15" s="19" t="s">
        <v>40</v>
      </c>
      <c r="C15" s="14"/>
      <c r="D15" s="14"/>
      <c r="E15" s="14"/>
      <c r="F15" s="14"/>
      <c r="G15" s="14">
        <v>8.7894736842105274</v>
      </c>
      <c r="H15" s="7">
        <v>0</v>
      </c>
      <c r="I15" s="14">
        <v>0.63157894736842113</v>
      </c>
      <c r="J15" s="22">
        <v>6.5919999999999996</v>
      </c>
      <c r="K15" s="10">
        <v>0</v>
      </c>
      <c r="L15" s="69">
        <f t="shared" si="1"/>
        <v>1.0204707273802497E-3</v>
      </c>
      <c r="M15" s="37">
        <f t="shared" si="2"/>
        <v>17.815568862275459</v>
      </c>
      <c r="N15" s="14">
        <v>7.9035639412997902</v>
      </c>
      <c r="O15" s="22">
        <v>10.052410901467505</v>
      </c>
      <c r="P15" s="14">
        <v>0.10482180293501001</v>
      </c>
      <c r="Q15" s="67">
        <v>1993.1034482758648</v>
      </c>
      <c r="R15" s="65">
        <v>1534.4827586206891</v>
      </c>
      <c r="S15" s="71">
        <f t="shared" si="4"/>
        <v>6.4826985136503925E-3</v>
      </c>
      <c r="T15">
        <f t="shared" si="5"/>
        <v>98.957247132429615</v>
      </c>
    </row>
    <row r="16" spans="1:20" x14ac:dyDescent="0.2">
      <c r="A16" s="11" t="s">
        <v>24</v>
      </c>
      <c r="B16" s="19" t="s">
        <v>41</v>
      </c>
      <c r="C16" s="14"/>
      <c r="D16" s="14"/>
      <c r="E16" s="14"/>
      <c r="F16" s="14"/>
      <c r="G16" s="23">
        <v>10.210526315789474</v>
      </c>
      <c r="H16" s="24">
        <v>5.8250000000000002</v>
      </c>
      <c r="I16" s="14">
        <v>0</v>
      </c>
      <c r="J16" s="22">
        <v>14.93914</v>
      </c>
      <c r="K16" s="25">
        <v>0</v>
      </c>
      <c r="L16" s="69">
        <f t="shared" si="1"/>
        <v>4.0822894736842081E-4</v>
      </c>
      <c r="M16" s="37">
        <f t="shared" si="2"/>
        <v>6.8372331172561012</v>
      </c>
      <c r="N16" s="14">
        <v>6.0796645702306087</v>
      </c>
      <c r="O16" s="14">
        <v>6.4360587002096441</v>
      </c>
      <c r="P16" s="9">
        <v>4.2662473794549269</v>
      </c>
      <c r="Q16" s="65">
        <v>2046.4285714285761</v>
      </c>
      <c r="R16" s="65">
        <v>2685.7142857142912</v>
      </c>
      <c r="S16" s="71">
        <f t="shared" si="4"/>
        <v>8.0790847049377597E-4</v>
      </c>
      <c r="T16">
        <f t="shared" si="5"/>
        <v>33.713355048859938</v>
      </c>
    </row>
    <row r="17" spans="1:20" x14ac:dyDescent="0.2">
      <c r="A17" s="11" t="s">
        <v>25</v>
      </c>
      <c r="B17" s="19" t="s">
        <v>42</v>
      </c>
      <c r="C17" s="13"/>
      <c r="D17" s="13"/>
      <c r="E17" s="13"/>
      <c r="F17" s="13"/>
      <c r="G17" s="26">
        <v>21.131399999999999</v>
      </c>
      <c r="H17" s="27">
        <v>1.2613529218287469</v>
      </c>
      <c r="I17" s="13">
        <v>18.245159999999998</v>
      </c>
      <c r="J17" s="13">
        <v>4.7001247621503701</v>
      </c>
      <c r="K17" s="13">
        <v>0</v>
      </c>
      <c r="L17" s="69">
        <v>0</v>
      </c>
      <c r="M17" s="37">
        <v>0</v>
      </c>
      <c r="N17" s="13">
        <v>7.1464393179538606</v>
      </c>
      <c r="O17" s="13">
        <v>3.3851554663991976</v>
      </c>
      <c r="P17" s="13">
        <v>0.18806419257773319</v>
      </c>
      <c r="Q17" s="66">
        <v>2653.3333333333371</v>
      </c>
      <c r="R17" s="66">
        <v>2060.00000000001</v>
      </c>
      <c r="S17" s="71">
        <f t="shared" si="4"/>
        <v>1.5519860552531306E-3</v>
      </c>
      <c r="T17">
        <f t="shared" si="5"/>
        <v>94.444444444444443</v>
      </c>
    </row>
    <row r="18" spans="1:20" x14ac:dyDescent="0.2">
      <c r="A18" s="11" t="s">
        <v>26</v>
      </c>
      <c r="B18" s="19" t="s">
        <v>42</v>
      </c>
      <c r="C18" s="13"/>
      <c r="D18" s="13"/>
      <c r="E18" s="13"/>
      <c r="F18" s="13"/>
      <c r="G18" s="26">
        <v>33.294840000000001</v>
      </c>
      <c r="H18" s="28">
        <v>0.94553290159384473</v>
      </c>
      <c r="I18" s="13">
        <v>26.543099999999999</v>
      </c>
      <c r="J18" s="13">
        <v>4.3141746415726114</v>
      </c>
      <c r="K18" s="13">
        <v>0.13175861624761392</v>
      </c>
      <c r="L18" s="69">
        <f t="shared" si="1"/>
        <v>1.4302080544458728E-3</v>
      </c>
      <c r="M18" s="37">
        <f t="shared" si="2"/>
        <v>9.4956315257369006</v>
      </c>
      <c r="N18" s="9" t="s">
        <v>43</v>
      </c>
      <c r="O18" s="13">
        <v>3.6419876272201157</v>
      </c>
      <c r="P18" s="13">
        <v>5.9868289762522446E-2</v>
      </c>
      <c r="Q18" s="66">
        <v>2986.6666666666633</v>
      </c>
      <c r="R18" s="68">
        <v>2273.3333333333348</v>
      </c>
      <c r="S18" s="71">
        <f t="shared" si="4"/>
        <v>1.5757123185297321E-3</v>
      </c>
      <c r="T18">
        <f t="shared" si="5"/>
        <v>98.356164383561648</v>
      </c>
    </row>
    <row r="19" spans="1:20" x14ac:dyDescent="0.2">
      <c r="A19" s="11" t="s">
        <v>27</v>
      </c>
      <c r="B19" s="19" t="s">
        <v>44</v>
      </c>
      <c r="C19" s="13">
        <v>52.5</v>
      </c>
      <c r="D19" s="13">
        <v>37.5</v>
      </c>
      <c r="E19" s="14">
        <f t="shared" ref="E19" si="7">C19-D19</f>
        <v>15</v>
      </c>
      <c r="F19" s="14">
        <f>E19/20</f>
        <v>0.75</v>
      </c>
      <c r="G19" s="13">
        <v>8.5466940000000005</v>
      </c>
      <c r="H19" s="28">
        <v>0</v>
      </c>
      <c r="I19" s="13">
        <v>3.9026000000000005E-2</v>
      </c>
      <c r="J19" s="9">
        <v>6.3782585458665579</v>
      </c>
      <c r="K19" s="13">
        <v>0</v>
      </c>
      <c r="L19" s="69">
        <f t="shared" si="1"/>
        <v>6.1389855491065983E-4</v>
      </c>
      <c r="M19" s="37">
        <f t="shared" si="2"/>
        <v>24.9150075354686</v>
      </c>
      <c r="N19" s="13">
        <v>5.3081726853108879</v>
      </c>
      <c r="O19" s="13">
        <v>32.500678794461038</v>
      </c>
      <c r="P19" s="13">
        <v>0</v>
      </c>
      <c r="Q19" s="66">
        <v>4540.0000000000036</v>
      </c>
      <c r="R19" s="68">
        <v>3468.6666666666679</v>
      </c>
      <c r="S19" s="71">
        <f t="shared" si="4"/>
        <v>9.3697901579264924E-3</v>
      </c>
      <c r="T19">
        <f t="shared" si="5"/>
        <v>100</v>
      </c>
    </row>
    <row r="20" spans="1:20" x14ac:dyDescent="0.2">
      <c r="A20" s="11" t="s">
        <v>28</v>
      </c>
      <c r="B20" s="19" t="s">
        <v>45</v>
      </c>
      <c r="C20" s="13"/>
      <c r="D20" s="13"/>
      <c r="E20" s="13"/>
      <c r="F20" s="13"/>
      <c r="G20" s="13">
        <v>11.804123711340207</v>
      </c>
      <c r="H20" s="28">
        <v>0</v>
      </c>
      <c r="I20" s="13">
        <v>0</v>
      </c>
      <c r="J20" s="13">
        <v>8.3072706672082433</v>
      </c>
      <c r="K20" s="13">
        <v>0</v>
      </c>
      <c r="L20" s="69">
        <f t="shared" si="1"/>
        <v>1.0145608445257133E-3</v>
      </c>
      <c r="M20" s="37">
        <f t="shared" si="2"/>
        <v>29.623995221030608</v>
      </c>
      <c r="N20" s="13">
        <v>8.3763236491990209</v>
      </c>
      <c r="O20" s="13">
        <v>39.97</v>
      </c>
      <c r="P20" s="13">
        <v>8.1455335324463737E-2</v>
      </c>
      <c r="Q20" s="66">
        <v>4420.0000000000018</v>
      </c>
      <c r="R20" s="68">
        <v>3446.666666666672</v>
      </c>
      <c r="S20" s="71">
        <f t="shared" si="4"/>
        <v>1.157307872282654E-2</v>
      </c>
      <c r="T20">
        <f t="shared" si="5"/>
        <v>99.796208818302574</v>
      </c>
    </row>
    <row r="21" spans="1:20" x14ac:dyDescent="0.2">
      <c r="A21" s="11" t="s">
        <v>29</v>
      </c>
      <c r="B21" s="19" t="s">
        <v>45</v>
      </c>
      <c r="C21" s="13"/>
      <c r="D21" s="13"/>
      <c r="E21" s="13"/>
      <c r="F21" s="13"/>
      <c r="G21" s="29">
        <v>9.0234375</v>
      </c>
      <c r="H21" s="29">
        <v>0</v>
      </c>
      <c r="I21" s="13">
        <v>0</v>
      </c>
      <c r="J21" s="30">
        <v>6.6514656549520765</v>
      </c>
      <c r="K21" s="13">
        <v>0</v>
      </c>
      <c r="L21" s="69">
        <f t="shared" si="1"/>
        <v>6.4858605138029264E-4</v>
      </c>
      <c r="M21" s="37">
        <f t="shared" si="2"/>
        <v>26.286787546851446</v>
      </c>
      <c r="N21" s="13">
        <v>15.47651371164811</v>
      </c>
      <c r="O21" s="13">
        <v>49.6877545479229</v>
      </c>
      <c r="P21" s="13">
        <v>1.3575889220743959E-2</v>
      </c>
      <c r="Q21" s="66">
        <v>4571.4285714285597</v>
      </c>
      <c r="R21" s="68">
        <v>3657.142857142851</v>
      </c>
      <c r="S21" s="71">
        <f t="shared" si="4"/>
        <v>1.3582783226988892E-2</v>
      </c>
      <c r="T21">
        <f t="shared" si="5"/>
        <v>99.972677595628426</v>
      </c>
    </row>
    <row r="22" spans="1:20" x14ac:dyDescent="0.2">
      <c r="A22" s="11" t="s">
        <v>30</v>
      </c>
      <c r="B22" s="19" t="s">
        <v>46</v>
      </c>
      <c r="C22" s="13"/>
      <c r="D22" s="13"/>
      <c r="E22" s="13"/>
      <c r="F22" s="13"/>
      <c r="G22" s="29">
        <v>6.9905660377358494</v>
      </c>
      <c r="H22" s="29">
        <v>0</v>
      </c>
      <c r="I22" s="13">
        <v>0.20754716981132076</v>
      </c>
      <c r="J22" s="30">
        <v>0.35478434504792333</v>
      </c>
      <c r="K22" s="13">
        <v>0</v>
      </c>
      <c r="L22" s="69">
        <f t="shared" si="1"/>
        <v>1.5678620787503885E-3</v>
      </c>
      <c r="M22" s="37">
        <f t="shared" si="2"/>
        <v>91.955851474348194</v>
      </c>
      <c r="N22" s="13">
        <v>19.277486910994764</v>
      </c>
      <c r="O22" s="13">
        <v>45.109947643979055</v>
      </c>
      <c r="P22" s="31">
        <v>0.46073298429319365</v>
      </c>
      <c r="Q22" s="66">
        <v>5335.7142857142844</v>
      </c>
      <c r="R22" s="68">
        <v>4100.0000000000082</v>
      </c>
      <c r="S22" s="71">
        <f t="shared" si="4"/>
        <v>1.089005235602092E-2</v>
      </c>
      <c r="T22">
        <f t="shared" si="5"/>
        <v>98.978644382544104</v>
      </c>
    </row>
    <row r="23" spans="1:20" x14ac:dyDescent="0.2">
      <c r="A23" s="11" t="s">
        <v>47</v>
      </c>
      <c r="B23" s="19"/>
      <c r="C23" s="13"/>
      <c r="D23" s="13"/>
      <c r="E23" s="13"/>
      <c r="F23" s="13"/>
      <c r="G23" s="13">
        <v>7.6509433962264159</v>
      </c>
      <c r="H23" s="13">
        <v>0</v>
      </c>
      <c r="I23" s="13">
        <v>4.716981132075472E-2</v>
      </c>
      <c r="J23" s="13">
        <v>5.9705870607028757</v>
      </c>
      <c r="K23" s="13">
        <v>0</v>
      </c>
      <c r="L23" s="69">
        <f t="shared" si="1"/>
        <v>4.6910676765503828E-4</v>
      </c>
      <c r="M23" s="37">
        <f t="shared" si="2"/>
        <v>21.346211043834185</v>
      </c>
      <c r="N23" s="13">
        <v>20.607329842931936</v>
      </c>
      <c r="O23" s="13">
        <v>25.298429319371728</v>
      </c>
      <c r="P23" s="13">
        <v>4.9005235602094244</v>
      </c>
      <c r="Q23" s="66"/>
      <c r="R23" s="66">
        <v>3481.4814809999998</v>
      </c>
      <c r="S23" s="71">
        <f t="shared" si="4"/>
        <v>5.8589729316334983E-3</v>
      </c>
      <c r="T23">
        <f t="shared" si="5"/>
        <v>80.629139072847678</v>
      </c>
    </row>
    <row r="24" spans="1:20" x14ac:dyDescent="0.2"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</row>
    <row r="27" spans="1:20" x14ac:dyDescent="0.2">
      <c r="A27" t="s">
        <v>48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topLeftCell="B1" workbookViewId="0">
      <selection activeCell="C26" sqref="C26"/>
    </sheetView>
  </sheetViews>
  <sheetFormatPr baseColWidth="10" defaultRowHeight="16" x14ac:dyDescent="0.2"/>
  <cols>
    <col min="3" max="3" width="16.33203125" bestFit="1" customWidth="1"/>
  </cols>
  <sheetData>
    <row r="1" spans="1:17" ht="17" thickBot="1" x14ac:dyDescent="0.25">
      <c r="A1" s="46" t="s">
        <v>1</v>
      </c>
      <c r="B1" s="46" t="s">
        <v>0</v>
      </c>
      <c r="C1" s="40" t="s">
        <v>88</v>
      </c>
      <c r="D1" s="46" t="s">
        <v>2</v>
      </c>
      <c r="E1" s="46" t="s">
        <v>3</v>
      </c>
      <c r="F1" s="46" t="s">
        <v>4</v>
      </c>
      <c r="G1" s="46" t="s">
        <v>5</v>
      </c>
      <c r="H1" s="46" t="s">
        <v>6</v>
      </c>
      <c r="I1" s="46" t="s">
        <v>7</v>
      </c>
      <c r="J1" s="46" t="s">
        <v>8</v>
      </c>
      <c r="K1" s="46" t="s">
        <v>9</v>
      </c>
      <c r="L1" s="46" t="s">
        <v>10</v>
      </c>
      <c r="M1" s="46" t="s">
        <v>11</v>
      </c>
      <c r="N1" s="46" t="s">
        <v>12</v>
      </c>
      <c r="O1" s="46" t="s">
        <v>13</v>
      </c>
      <c r="P1" s="47" t="s">
        <v>14</v>
      </c>
      <c r="Q1" s="48" t="s">
        <v>34</v>
      </c>
    </row>
    <row r="2" spans="1:17" x14ac:dyDescent="0.2">
      <c r="A2" s="4" t="s">
        <v>15</v>
      </c>
      <c r="B2" s="5">
        <v>41340</v>
      </c>
      <c r="C2" s="63">
        <v>1</v>
      </c>
      <c r="D2" s="8">
        <f>'[1]Abundance-sum ppk1'!C3</f>
        <v>1.6405151943328641E-2</v>
      </c>
      <c r="E2" s="8">
        <f>'[1]Abundance-sum ppk1'!D3</f>
        <v>86.973950464272406</v>
      </c>
      <c r="F2" s="8">
        <f>'[1]Abundance-sum ppk1'!E3</f>
        <v>0</v>
      </c>
      <c r="G2" s="8">
        <f>'[1]Abundance-sum ppk1'!F3</f>
        <v>1.0498924079348275</v>
      </c>
      <c r="H2" s="8">
        <f>'[1]Abundance-sum ppk1'!G3</f>
        <v>8.9834063603668232E-2</v>
      </c>
      <c r="I2" s="8">
        <f>'[1]Abundance-sum ppk1'!H3</f>
        <v>0.73072260209340434</v>
      </c>
      <c r="J2" s="8">
        <f>'[1]Abundance-sum ppk1'!I3</f>
        <v>0</v>
      </c>
      <c r="K2" s="8">
        <f>'[1]Abundance-sum ppk1'!J3</f>
        <v>0.42919697828368714</v>
      </c>
      <c r="L2" s="8">
        <f>'[1]Abundance-sum ppk1'!K3</f>
        <v>5.1248791902780413</v>
      </c>
      <c r="M2" s="8">
        <f>'[1]Abundance-sum ppk1'!L3</f>
        <v>9.6950361058459361E-2</v>
      </c>
      <c r="N2" s="8">
        <f>'[1]Abundance-sum ppk1'!M3</f>
        <v>0.58728064652299716</v>
      </c>
      <c r="O2" s="8">
        <f>'[1]Abundance-sum ppk1'!N3</f>
        <v>4.9008881340091905</v>
      </c>
      <c r="P2" s="77">
        <v>2.1184208008898772E-3</v>
      </c>
      <c r="Q2" s="10" t="s">
        <v>67</v>
      </c>
    </row>
    <row r="3" spans="1:17" x14ac:dyDescent="0.2">
      <c r="A3" s="4" t="s">
        <v>15</v>
      </c>
      <c r="B3" s="5">
        <v>41368</v>
      </c>
      <c r="C3" s="63">
        <v>34</v>
      </c>
      <c r="D3" s="8">
        <f>'[1]Abundance-sum ppk1'!C4</f>
        <v>0.57499026832560174</v>
      </c>
      <c r="E3" s="8">
        <f>'[1]Abundance-sum ppk1'!D4</f>
        <v>50.930359520509704</v>
      </c>
      <c r="F3" s="8">
        <f>'[1]Abundance-sum ppk1'!E4</f>
        <v>17.376031883979056</v>
      </c>
      <c r="G3" s="8">
        <f>'[1]Abundance-sum ppk1'!F4</f>
        <v>0.13764274756471148</v>
      </c>
      <c r="H3" s="8">
        <f>'[1]Abundance-sum ppk1'!G4</f>
        <v>0.36020654278496111</v>
      </c>
      <c r="I3" s="8">
        <f>'[1]Abundance-sum ppk1'!H4</f>
        <v>1.9825332998512548</v>
      </c>
      <c r="J3" s="8">
        <f>'[1]Abundance-sum ppk1'!I4</f>
        <v>0.19999651592633011</v>
      </c>
      <c r="K3" s="8">
        <f>'[1]Abundance-sum ppk1'!J4</f>
        <v>1.3386437095371013</v>
      </c>
      <c r="L3" s="8">
        <f>'[1]Abundance-sum ppk1'!K4</f>
        <v>14.549351271925163</v>
      </c>
      <c r="M3" s="8">
        <f>'[1]Abundance-sum ppk1'!L4</f>
        <v>0.10130068920571302</v>
      </c>
      <c r="N3" s="8">
        <f>'[1]Abundance-sum ppk1'!M4</f>
        <v>0.62746886728738183</v>
      </c>
      <c r="O3" s="8">
        <f>'[1]Abundance-sum ppk1'!N4</f>
        <v>11.821474683103023</v>
      </c>
      <c r="P3" s="77">
        <v>4.3950015079372165E-3</v>
      </c>
      <c r="Q3" s="10" t="s">
        <v>67</v>
      </c>
    </row>
    <row r="4" spans="1:17" x14ac:dyDescent="0.2">
      <c r="A4" s="4" t="s">
        <v>15</v>
      </c>
      <c r="B4" s="5">
        <v>41523</v>
      </c>
      <c r="C4" s="63">
        <v>183</v>
      </c>
      <c r="D4" s="8">
        <f>'[1]Abundance-sum ppk1'!C6</f>
        <v>2.0682899789952532E-2</v>
      </c>
      <c r="E4" s="8">
        <f>'[1]Abundance-sum ppk1'!D6</f>
        <v>1.262665855829955E-2</v>
      </c>
      <c r="F4" s="8">
        <f>'[1]Abundance-sum ppk1'!E6</f>
        <v>2.6341756115295141</v>
      </c>
      <c r="G4" s="8">
        <f>'[1]Abundance-sum ppk1'!F6</f>
        <v>4.6945348147233872E-4</v>
      </c>
      <c r="H4" s="8">
        <f>'[1]Abundance-sum ppk1'!G6</f>
        <v>5.4924645300741967E-2</v>
      </c>
      <c r="I4" s="8">
        <f>'[1]Abundance-sum ppk1'!H6</f>
        <v>6.342857451943633E-3</v>
      </c>
      <c r="J4" s="8">
        <f>'[1]Abundance-sum ppk1'!I6</f>
        <v>3.7991898974602575E-2</v>
      </c>
      <c r="K4" s="8">
        <f>'[1]Abundance-sum ppk1'!J6</f>
        <v>2.3741818089710203E-3</v>
      </c>
      <c r="L4" s="8">
        <f>'[1]Abundance-sum ppk1'!K6</f>
        <v>90.665603289236756</v>
      </c>
      <c r="M4" s="8">
        <f>'[1]Abundance-sum ppk1'!L6</f>
        <v>3.402464322481219E-2</v>
      </c>
      <c r="N4" s="8">
        <f>'[1]Abundance-sum ppk1'!M6</f>
        <v>6.3926936301943016</v>
      </c>
      <c r="O4" s="8">
        <f>'[1]Abundance-sum ppk1'!N6</f>
        <v>0.13809023044864541</v>
      </c>
      <c r="P4" s="77">
        <v>3.0138264317180617E-3</v>
      </c>
      <c r="Q4" s="10">
        <v>67.793627999999998</v>
      </c>
    </row>
    <row r="5" spans="1:17" x14ac:dyDescent="0.2">
      <c r="A5" s="4" t="s">
        <v>15</v>
      </c>
      <c r="B5" s="5">
        <v>41558</v>
      </c>
      <c r="C5" s="63">
        <v>218</v>
      </c>
      <c r="D5" s="8">
        <f>'[1]Abundance-sum ppk1'!C7</f>
        <v>1.6673811643153473E-3</v>
      </c>
      <c r="E5" s="8">
        <f>'[1]Abundance-sum ppk1'!D7</f>
        <v>3.2107860490083615E-2</v>
      </c>
      <c r="F5" s="8">
        <f>'[1]Abundance-sum ppk1'!E7</f>
        <v>0.88628693245193113</v>
      </c>
      <c r="G5" s="8">
        <f>'[1]Abundance-sum ppk1'!F7</f>
        <v>2.3552993495941975E-4</v>
      </c>
      <c r="H5" s="8">
        <f>'[1]Abundance-sum ppk1'!G7</f>
        <v>3.6954636227064873E-2</v>
      </c>
      <c r="I5" s="8">
        <f>'[1]Abundance-sum ppk1'!H7</f>
        <v>5.7480079439158546E-2</v>
      </c>
      <c r="J5" s="8">
        <f>'[1]Abundance-sum ppk1'!I7</f>
        <v>0.21865398458411964</v>
      </c>
      <c r="K5" s="8">
        <f>'[1]Abundance-sum ppk1'!J7</f>
        <v>5.9928697102816994E-3</v>
      </c>
      <c r="L5" s="8">
        <f>'[1]Abundance-sum ppk1'!K7</f>
        <v>85.630672249383167</v>
      </c>
      <c r="M5" s="8">
        <f>'[1]Abundance-sum ppk1'!L7</f>
        <v>5.9633232720149809E-2</v>
      </c>
      <c r="N5" s="8">
        <f>'[1]Abundance-sum ppk1'!M7</f>
        <v>12.88019248987918</v>
      </c>
      <c r="O5" s="8">
        <f>'[1]Abundance-sum ppk1'!N7</f>
        <v>0.19012275401560089</v>
      </c>
      <c r="P5" s="77">
        <v>4.5797734260743196E-3</v>
      </c>
      <c r="Q5" s="10">
        <v>34.925454000000002</v>
      </c>
    </row>
    <row r="6" spans="1:17" x14ac:dyDescent="0.2">
      <c r="A6" s="4" t="s">
        <v>15</v>
      </c>
      <c r="B6" s="6">
        <v>41675</v>
      </c>
      <c r="C6" s="63">
        <v>335</v>
      </c>
      <c r="D6" s="8">
        <f>'[1]Abundance-sum ppk1'!C8</f>
        <v>2.1917133425790242E-2</v>
      </c>
      <c r="E6" s="8">
        <f>'[1]Abundance-sum ppk1'!D8</f>
        <v>0.14266640746015136</v>
      </c>
      <c r="F6" s="8">
        <f>'[1]Abundance-sum ppk1'!E8</f>
        <v>17.024619343311361</v>
      </c>
      <c r="G6" s="8">
        <f>'[1]Abundance-sum ppk1'!F8</f>
        <v>1.1727982899817811E-3</v>
      </c>
      <c r="H6" s="8">
        <f>'[1]Abundance-sum ppk1'!G8</f>
        <v>8.8372002853992063E-2</v>
      </c>
      <c r="I6" s="8">
        <f>'[1]Abundance-sum ppk1'!H8</f>
        <v>7.7865800806749194E-2</v>
      </c>
      <c r="J6" s="8">
        <f>'[1]Abundance-sum ppk1'!I8</f>
        <v>1.2439392345593148</v>
      </c>
      <c r="K6" s="8">
        <f>'[1]Abundance-sum ppk1'!J8</f>
        <v>5.3335102982804087E-3</v>
      </c>
      <c r="L6" s="8">
        <f>'[1]Abundance-sum ppk1'!K8</f>
        <v>55.151287596282771</v>
      </c>
      <c r="M6" s="8">
        <f>'[1]Abundance-sum ppk1'!L8</f>
        <v>24.245061776900112</v>
      </c>
      <c r="N6" s="8">
        <f>'[1]Abundance-sum ppk1'!M8</f>
        <v>1.5981734663278093</v>
      </c>
      <c r="O6" s="8">
        <f>'[1]Abundance-sum ppk1'!N8</f>
        <v>0.39959092948368241</v>
      </c>
      <c r="P6" s="77">
        <v>2.8701550387596848E-3</v>
      </c>
      <c r="Q6" s="10">
        <v>48.750678590215664</v>
      </c>
    </row>
    <row r="7" spans="1:17" x14ac:dyDescent="0.2">
      <c r="A7" s="4" t="s">
        <v>15</v>
      </c>
      <c r="B7" s="5">
        <v>41915</v>
      </c>
      <c r="C7" s="63">
        <v>455</v>
      </c>
      <c r="D7" s="8">
        <f>'[1]Abundance-sum ppk1'!C11</f>
        <v>1.2850952330916418E-2</v>
      </c>
      <c r="E7" s="8">
        <f>'[1]Abundance-sum ppk1'!D11</f>
        <v>6.1337096692804195E-3</v>
      </c>
      <c r="F7" s="8">
        <f>'[1]Abundance-sum ppk1'!E11</f>
        <v>0.88156090836901713</v>
      </c>
      <c r="G7" s="8">
        <f>'[1]Abundance-sum ppk1'!F11</f>
        <v>1.2209488053215012E-3</v>
      </c>
      <c r="H7" s="8">
        <f>'[1]Abundance-sum ppk1'!G11</f>
        <v>2.2470203564297565E-2</v>
      </c>
      <c r="I7" s="8">
        <f>'[1]Abundance-sum ppk1'!H11</f>
        <v>2.1121415521576097</v>
      </c>
      <c r="J7" s="8">
        <f>'[1]Abundance-sum ppk1'!I11</f>
        <v>1.4711269756573591E-2</v>
      </c>
      <c r="K7" s="8">
        <f>'[1]Abundance-sum ppk1'!J11</f>
        <v>1.5824408697564134E-3</v>
      </c>
      <c r="L7" s="8">
        <f>'[1]Abundance-sum ppk1'!K11</f>
        <v>8.7177426305686048</v>
      </c>
      <c r="M7" s="8">
        <f>'[1]Abundance-sum ppk1'!L11</f>
        <v>0.14301105306980369</v>
      </c>
      <c r="N7" s="8">
        <f>'[1]Abundance-sum ppk1'!M11</f>
        <v>87.583298493966808</v>
      </c>
      <c r="O7" s="8">
        <f>'[1]Abundance-sum ppk1'!N11</f>
        <v>0.50327583687201105</v>
      </c>
      <c r="P7" s="77">
        <v>2.4526024996818748E-3</v>
      </c>
      <c r="Q7" s="10">
        <v>28.459273797841021</v>
      </c>
    </row>
    <row r="8" spans="1:17" x14ac:dyDescent="0.2">
      <c r="A8" s="4" t="s">
        <v>15</v>
      </c>
      <c r="B8" s="15">
        <v>41939</v>
      </c>
      <c r="C8" s="63">
        <v>577</v>
      </c>
      <c r="D8" s="8">
        <f>'[2]Abundance-ppk1 sum'!C3</f>
        <v>0.19888884496365081</v>
      </c>
      <c r="E8" s="8">
        <f>'[2]Abundance-ppk1 sum'!D3</f>
        <v>1.51758311591657E-2</v>
      </c>
      <c r="F8" s="8">
        <f>'[2]Abundance-ppk1 sum'!E3</f>
        <v>5.5919831136675063E-2</v>
      </c>
      <c r="G8" s="8">
        <f>'[2]Abundance-ppk1 sum'!F3</f>
        <v>0.65174605981065414</v>
      </c>
      <c r="H8" s="8">
        <f>'[2]Abundance-ppk1 sum'!G3</f>
        <v>2.995138311279083E-2</v>
      </c>
      <c r="I8" s="8">
        <f>'[2]Abundance-ppk1 sum'!H3</f>
        <v>0.27562692175343001</v>
      </c>
      <c r="J8" s="8">
        <f>'[2]Abundance-ppk1 sum'!I3</f>
        <v>0.18977317997495935</v>
      </c>
      <c r="K8" s="8">
        <f>'[2]Abundance-ppk1 sum'!J3</f>
        <v>3.6429500596436265E-2</v>
      </c>
      <c r="L8" s="8">
        <f>'[2]Abundance-ppk1 sum'!K3</f>
        <v>22.512948580637829</v>
      </c>
      <c r="M8" s="8">
        <f>'[2]Abundance-ppk1 sum'!L3</f>
        <v>0.11462807727262903</v>
      </c>
      <c r="N8" s="8">
        <f>'[2]Abundance-ppk1 sum'!M3</f>
        <v>75.888118338661869</v>
      </c>
      <c r="O8" s="8">
        <f>'[2]Abundance-ppk1 sum'!N3</f>
        <v>3.0793450919913451E-2</v>
      </c>
      <c r="P8" s="78">
        <v>2.4667810837955152E-3</v>
      </c>
      <c r="Q8" s="9">
        <v>54.33</v>
      </c>
    </row>
    <row r="9" spans="1:17" x14ac:dyDescent="0.2">
      <c r="A9" s="4" t="s">
        <v>15</v>
      </c>
      <c r="B9" s="15">
        <v>41964</v>
      </c>
      <c r="C9" s="63">
        <v>600</v>
      </c>
      <c r="D9" s="8">
        <f>'[2]Abundance-ppk1 sum'!C5</f>
        <v>8.2079893815591318E-2</v>
      </c>
      <c r="E9" s="8">
        <f>'[2]Abundance-ppk1 sum'!D5</f>
        <v>4.4809413558057282E-3</v>
      </c>
      <c r="F9" s="8">
        <f>'[2]Abundance-ppk1 sum'!E5</f>
        <v>89.106498675167643</v>
      </c>
      <c r="G9" s="8">
        <f>'[2]Abundance-ppk1 sum'!F5</f>
        <v>1.3512540530924795E-3</v>
      </c>
      <c r="H9" s="8">
        <f>'[2]Abundance-ppk1 sum'!G5</f>
        <v>1.5197840739201137E-2</v>
      </c>
      <c r="I9" s="8">
        <f>'[2]Abundance-ppk1 sum'!H5</f>
        <v>4.9688790950989652E-2</v>
      </c>
      <c r="J9" s="8">
        <f>'[2]Abundance-ppk1 sum'!I5</f>
        <v>5.7070373567620118E-2</v>
      </c>
      <c r="K9" s="8">
        <f>'[2]Abundance-ppk1 sum'!J5</f>
        <v>1.1506500526165182E-2</v>
      </c>
      <c r="L9" s="8">
        <f>'[2]Abundance-ppk1 sum'!K5</f>
        <v>5.3635855465292588</v>
      </c>
      <c r="M9" s="8">
        <f>'[2]Abundance-ppk1 sum'!L5</f>
        <v>1.3151752826128563E-3</v>
      </c>
      <c r="N9" s="8">
        <f>'[2]Abundance-ppk1 sum'!M5</f>
        <v>5.299961459547939</v>
      </c>
      <c r="O9" s="8">
        <f>'[2]Abundance-ppk1 sum'!N5</f>
        <v>7.2635484640807685E-3</v>
      </c>
      <c r="P9" s="78">
        <v>1.750033340111488E-3</v>
      </c>
      <c r="Q9" s="9">
        <v>38.19</v>
      </c>
    </row>
    <row r="10" spans="1:17" x14ac:dyDescent="0.2">
      <c r="A10" s="4" t="s">
        <v>15</v>
      </c>
      <c r="B10" s="15">
        <v>41992</v>
      </c>
      <c r="C10" s="63">
        <v>624</v>
      </c>
      <c r="D10" s="8">
        <f>'[2]Abundance-ppk1 sum'!C6</f>
        <v>2.825776090477581E-2</v>
      </c>
      <c r="E10" s="8">
        <f>'[2]Abundance-ppk1 sum'!D6</f>
        <v>2.8753860800246707E-3</v>
      </c>
      <c r="F10" s="8">
        <f>'[2]Abundance-ppk1 sum'!E6</f>
        <v>95.806776669165473</v>
      </c>
      <c r="G10" s="8">
        <f>'[2]Abundance-ppk1 sum'!F6</f>
        <v>4.2581753557984793E-4</v>
      </c>
      <c r="H10" s="8">
        <f>'[2]Abundance-ppk1 sum'!G6</f>
        <v>1.6042063529389101E-2</v>
      </c>
      <c r="I10" s="8">
        <f>'[2]Abundance-ppk1 sum'!H6</f>
        <v>1.7072551119179789E-2</v>
      </c>
      <c r="J10" s="8">
        <f>'[2]Abundance-ppk1 sum'!I6</f>
        <v>7.785186574884845E-3</v>
      </c>
      <c r="K10" s="8">
        <f>'[2]Abundance-ppk1 sum'!J6</f>
        <v>9.0984437831746149E-3</v>
      </c>
      <c r="L10" s="8">
        <f>'[2]Abundance-ppk1 sum'!K6</f>
        <v>0.8944122915181979</v>
      </c>
      <c r="M10" s="8">
        <f>'[2]Abundance-ppk1 sum'!L6</f>
        <v>1.317009370527453E-3</v>
      </c>
      <c r="N10" s="8">
        <f>'[2]Abundance-ppk1 sum'!M6</f>
        <v>3.2122165865910643</v>
      </c>
      <c r="O10" s="8">
        <f>'[2]Abundance-ppk1 sum'!N6</f>
        <v>3.7202338277476992E-3</v>
      </c>
      <c r="P10" s="78">
        <v>1.6034699867591906E-3</v>
      </c>
      <c r="Q10" s="9">
        <v>34.54</v>
      </c>
    </row>
    <row r="11" spans="1:17" x14ac:dyDescent="0.2">
      <c r="A11" s="4" t="s">
        <v>15</v>
      </c>
      <c r="B11" s="15">
        <v>42005</v>
      </c>
      <c r="C11" s="63">
        <v>652</v>
      </c>
      <c r="D11" s="8">
        <f>'[2]Abundance-ppk1 sum'!C7</f>
        <v>0.11433188556320775</v>
      </c>
      <c r="E11" s="8">
        <f>'[2]Abundance-ppk1 sum'!D7</f>
        <v>8.6149151610385062E-3</v>
      </c>
      <c r="F11" s="8">
        <f>'[2]Abundance-ppk1 sum'!E7</f>
        <v>84.250025806878938</v>
      </c>
      <c r="G11" s="8">
        <f>'[2]Abundance-ppk1 sum'!F7</f>
        <v>2.5592193217687355E-3</v>
      </c>
      <c r="H11" s="8">
        <f>'[2]Abundance-ppk1 sum'!G7</f>
        <v>1.2266802153557086E-2</v>
      </c>
      <c r="I11" s="8">
        <f>'[2]Abundance-ppk1 sum'!H7</f>
        <v>8.8860336109129578E-2</v>
      </c>
      <c r="J11" s="8">
        <f>'[2]Abundance-ppk1 sum'!I7</f>
        <v>3.756730731058839E-2</v>
      </c>
      <c r="K11" s="8">
        <f>'[2]Abundance-ppk1 sum'!J7</f>
        <v>2.3710810847184381E-2</v>
      </c>
      <c r="L11" s="8">
        <f>'[2]Abundance-ppk1 sum'!K7</f>
        <v>3.7242785075493239</v>
      </c>
      <c r="M11" s="8">
        <f>'[2]Abundance-ppk1 sum'!L7</f>
        <v>1.3114263399386782E-3</v>
      </c>
      <c r="N11" s="8">
        <f>'[2]Abundance-ppk1 sum'!M7</f>
        <v>11.719522396508115</v>
      </c>
      <c r="O11" s="8">
        <f>'[2]Abundance-ppk1 sum'!N7</f>
        <v>1.6950586257204508E-2</v>
      </c>
      <c r="P11" s="78">
        <v>2.6747706274958608E-3</v>
      </c>
      <c r="Q11" s="9">
        <v>56.47</v>
      </c>
    </row>
    <row r="12" spans="1:17" x14ac:dyDescent="0.2">
      <c r="A12" s="4" t="s">
        <v>15</v>
      </c>
      <c r="B12" s="15">
        <v>42039</v>
      </c>
      <c r="C12" s="63">
        <v>655</v>
      </c>
      <c r="D12" s="8">
        <f>'[2]Abundance-ppk1 sum'!C8</f>
        <v>2.0008964348948891E-2</v>
      </c>
      <c r="E12" s="8">
        <f>'[2]Abundance-ppk1 sum'!D8</f>
        <v>2.7143933131420902E-3</v>
      </c>
      <c r="F12" s="8">
        <f>'[2]Abundance-ppk1 sum'!E8</f>
        <v>95.076497196892731</v>
      </c>
      <c r="G12" s="8">
        <f>'[2]Abundance-ppk1 sum'!F8</f>
        <v>6.6253914034540757E-4</v>
      </c>
      <c r="H12" s="8">
        <f>'[2]Abundance-ppk1 sum'!G8</f>
        <v>2.3545351106918931E-2</v>
      </c>
      <c r="I12" s="8">
        <f>'[2]Abundance-ppk1 sum'!H8</f>
        <v>2.883344691969069E-2</v>
      </c>
      <c r="J12" s="8">
        <f>'[2]Abundance-ppk1 sum'!I8</f>
        <v>1.5549931085501314E-2</v>
      </c>
      <c r="K12" s="8">
        <f>'[2]Abundance-ppk1 sum'!J8</f>
        <v>1.0253003460017368E-2</v>
      </c>
      <c r="L12" s="8">
        <f>'[2]Abundance-ppk1 sum'!K8</f>
        <v>1.3881724741439623</v>
      </c>
      <c r="M12" s="8">
        <f>'[2]Abundance-ppk1 sum'!L8</f>
        <v>4.2345953212514267E-4</v>
      </c>
      <c r="N12" s="8">
        <f>'[2]Abundance-ppk1 sum'!M8</f>
        <v>3.4292740731838989</v>
      </c>
      <c r="O12" s="8">
        <f>'[2]Abundance-ppk1 sum'!N8</f>
        <v>4.0651668727292546E-3</v>
      </c>
      <c r="P12" s="78">
        <v>2.0614845706532531E-3</v>
      </c>
      <c r="Q12" s="9">
        <v>38.82</v>
      </c>
    </row>
    <row r="13" spans="1:17" x14ac:dyDescent="0.2">
      <c r="A13" s="4" t="s">
        <v>15</v>
      </c>
      <c r="B13" s="15">
        <v>42046</v>
      </c>
      <c r="C13" s="63">
        <v>699</v>
      </c>
      <c r="D13" s="8">
        <f>'[2]Abundance-ppk1 sum'!C9</f>
        <v>3.8268208276944901E-3</v>
      </c>
      <c r="E13" s="8">
        <f>'[2]Abundance-ppk1 sum'!D9</f>
        <v>8.7251962038602758E-4</v>
      </c>
      <c r="F13" s="8">
        <f>'[2]Abundance-ppk1 sum'!E9</f>
        <v>98.219096499919942</v>
      </c>
      <c r="G13" s="8">
        <f>'[2]Abundance-ppk1 sum'!F9</f>
        <v>4.5241936274639913E-5</v>
      </c>
      <c r="H13" s="8">
        <f>'[2]Abundance-ppk1 sum'!G9</f>
        <v>9.1028249820338334E-3</v>
      </c>
      <c r="I13" s="8">
        <f>'[2]Abundance-ppk1 sum'!H9</f>
        <v>1.0566973933286272E-2</v>
      </c>
      <c r="J13" s="8">
        <f>'[2]Abundance-ppk1 sum'!I9</f>
        <v>3.2088102408564531E-3</v>
      </c>
      <c r="K13" s="8">
        <f>'[2]Abundance-ppk1 sum'!J9</f>
        <v>7.9052506545249594E-3</v>
      </c>
      <c r="L13" s="8">
        <f>'[2]Abundance-ppk1 sum'!K9</f>
        <v>0.33860035496553287</v>
      </c>
      <c r="M13" s="8">
        <f>'[2]Abundance-ppk1 sum'!L9</f>
        <v>5.2580411844305522E-4</v>
      </c>
      <c r="N13" s="8">
        <f>'[2]Abundance-ppk1 sum'!M9</f>
        <v>1.4052686188288577</v>
      </c>
      <c r="O13" s="8">
        <f>'[2]Abundance-ppk1 sum'!N9</f>
        <v>9.802799721666481E-4</v>
      </c>
      <c r="P13" s="78">
        <v>2.3435959605531153E-3</v>
      </c>
      <c r="Q13" s="9">
        <v>9.82</v>
      </c>
    </row>
    <row r="14" spans="1:17" x14ac:dyDescent="0.2">
      <c r="A14" s="4" t="s">
        <v>15</v>
      </c>
      <c r="B14" s="15">
        <v>42244</v>
      </c>
      <c r="C14" s="63">
        <v>900</v>
      </c>
      <c r="D14" s="8">
        <f>'[2]Abundance-ppk1 sum'!C18</f>
        <v>7.8385833116134951E-3</v>
      </c>
      <c r="E14" s="8">
        <f>'[2]Abundance-ppk1 sum'!D18</f>
        <v>9.949277129534034E-4</v>
      </c>
      <c r="F14" s="8">
        <f>'[2]Abundance-ppk1 sum'!E18</f>
        <v>90.556971898402765</v>
      </c>
      <c r="G14" s="8">
        <f>'[2]Abundance-ppk1 sum'!F18</f>
        <v>2.9850129248254691E-2</v>
      </c>
      <c r="H14" s="8">
        <f>'[2]Abundance-ppk1 sum'!G18</f>
        <v>2.6686933705186849E-2</v>
      </c>
      <c r="I14" s="8">
        <f>'[2]Abundance-ppk1 sum'!H18</f>
        <v>8.8664886837834262E-3</v>
      </c>
      <c r="J14" s="8">
        <f>'[2]Abundance-ppk1 sum'!I18</f>
        <v>1.5958682527555488E-3</v>
      </c>
      <c r="K14" s="8">
        <f>'[2]Abundance-ppk1 sum'!J18</f>
        <v>2.1405157604302487E-3</v>
      </c>
      <c r="L14" s="8">
        <f>'[2]Abundance-ppk1 sum'!K18</f>
        <v>2.4396302768883071</v>
      </c>
      <c r="M14" s="8">
        <f>'[2]Abundance-ppk1 sum'!L18</f>
        <v>4.7725041584020269E-4</v>
      </c>
      <c r="N14" s="8">
        <f>'[2]Abundance-ppk1 sum'!M18</f>
        <v>6.9206183813002422</v>
      </c>
      <c r="O14" s="8">
        <f>'[2]Abundance-ppk1 sum'!N18</f>
        <v>4.3287463178745414E-3</v>
      </c>
      <c r="P14" s="79">
        <v>1.5991545189504371E-3</v>
      </c>
      <c r="Q14" s="9">
        <v>40.17</v>
      </c>
    </row>
    <row r="15" spans="1:17" x14ac:dyDescent="0.2">
      <c r="A15" s="12" t="s">
        <v>31</v>
      </c>
      <c r="B15" s="16" t="s">
        <v>32</v>
      </c>
      <c r="C15" s="63">
        <v>116</v>
      </c>
      <c r="D15" s="8">
        <f>'[2]Abundance-ppk1 sum'!C10</f>
        <v>0.1317261053797022</v>
      </c>
      <c r="E15" s="8">
        <f>'[2]Abundance-ppk1 sum'!D10</f>
        <v>2.5882475749011796E-2</v>
      </c>
      <c r="F15" s="8">
        <f>'[2]Abundance-ppk1 sum'!E10</f>
        <v>9.0096457985730377E-2</v>
      </c>
      <c r="G15" s="8">
        <f>'[2]Abundance-ppk1 sum'!F10</f>
        <v>4.5924336141069694E-2</v>
      </c>
      <c r="H15" s="8">
        <f>'[2]Abundance-ppk1 sum'!G10</f>
        <v>1.8467179881876142E-2</v>
      </c>
      <c r="I15" s="8">
        <f>'[2]Abundance-ppk1 sum'!H10</f>
        <v>0.97539780058244141</v>
      </c>
      <c r="J15" s="8">
        <f>'[2]Abundance-ppk1 sum'!I10</f>
        <v>2.5401912104961601</v>
      </c>
      <c r="K15" s="8">
        <f>'[2]Abundance-ppk1 sum'!J10</f>
        <v>93.024294571603562</v>
      </c>
      <c r="L15" s="8">
        <f>'[2]Abundance-ppk1 sum'!K10</f>
        <v>2.2456298843599476</v>
      </c>
      <c r="M15" s="8">
        <f>'[2]Abundance-ppk1 sum'!L10</f>
        <v>5.3721398121006989E-3</v>
      </c>
      <c r="N15" s="8">
        <f>'[2]Abundance-ppk1 sum'!M10</f>
        <v>0.13258912420344682</v>
      </c>
      <c r="O15" s="8">
        <f>'[2]Abundance-ppk1 sum'!N10</f>
        <v>0.76442871380496569</v>
      </c>
      <c r="P15" s="79">
        <v>1.0204707273802497E-3</v>
      </c>
      <c r="Q15" s="9">
        <v>9.9499999999999993</v>
      </c>
    </row>
    <row r="16" spans="1:17" x14ac:dyDescent="0.2">
      <c r="A16" s="12" t="s">
        <v>31</v>
      </c>
      <c r="B16" s="17">
        <v>41954</v>
      </c>
      <c r="C16" s="63">
        <v>158</v>
      </c>
      <c r="D16" s="8">
        <f>'[2]Abundance-ppk1 sum'!C11</f>
        <v>5.8727559571320601E-2</v>
      </c>
      <c r="E16" s="8">
        <f>'[2]Abundance-ppk1 sum'!D11</f>
        <v>2.8861626898285048E-4</v>
      </c>
      <c r="F16" s="8">
        <f>'[2]Abundance-ppk1 sum'!E11</f>
        <v>0.11529423608109342</v>
      </c>
      <c r="G16" s="8">
        <f>'[2]Abundance-ppk1 sum'!F11</f>
        <v>3.6702423167964031E-3</v>
      </c>
      <c r="H16" s="8">
        <f>'[2]Abundance-ppk1 sum'!G11</f>
        <v>1.9571403568206483E-2</v>
      </c>
      <c r="I16" s="8">
        <f>'[2]Abundance-ppk1 sum'!H11</f>
        <v>0.65599572187011634</v>
      </c>
      <c r="J16" s="8">
        <f>'[2]Abundance-ppk1 sum'!I11</f>
        <v>0.68567820864200302</v>
      </c>
      <c r="K16" s="8">
        <f>'[2]Abundance-ppk1 sum'!J11</f>
        <v>97.470001581026693</v>
      </c>
      <c r="L16" s="8">
        <f>'[2]Abundance-ppk1 sum'!K11</f>
        <v>0.60768507851731668</v>
      </c>
      <c r="M16" s="8">
        <f>'[2]Abundance-ppk1 sum'!L11</f>
        <v>1.5039462425763254E-2</v>
      </c>
      <c r="N16" s="8">
        <f>'[2]Abundance-ppk1 sum'!M11</f>
        <v>2.0256732471456769E-2</v>
      </c>
      <c r="O16" s="8">
        <f>'[2]Abundance-ppk1 sum'!N11</f>
        <v>0.34779115724024934</v>
      </c>
      <c r="P16" s="79">
        <v>4.0822894736842081E-4</v>
      </c>
      <c r="Q16" s="9">
        <v>2.17</v>
      </c>
    </row>
    <row r="17" spans="1:17" x14ac:dyDescent="0.2">
      <c r="A17" s="12" t="s">
        <v>31</v>
      </c>
      <c r="B17" s="17">
        <v>42037</v>
      </c>
      <c r="C17" s="63">
        <v>241</v>
      </c>
      <c r="D17" s="8">
        <f>'[2]Abundance-ppk1 sum'!C12</f>
        <v>9.6974401974689197</v>
      </c>
      <c r="E17" s="8">
        <f>'[2]Abundance-ppk1 sum'!D12</f>
        <v>1.2227168960043049</v>
      </c>
      <c r="F17" s="8">
        <f>'[2]Abundance-ppk1 sum'!E12</f>
        <v>5.8355877898807114</v>
      </c>
      <c r="G17" s="8">
        <f>'[2]Abundance-ppk1 sum'!F12</f>
        <v>1.9272125311922631E-2</v>
      </c>
      <c r="H17" s="8">
        <f>'[2]Abundance-ppk1 sum'!G12</f>
        <v>4.3780226078138931E-2</v>
      </c>
      <c r="I17" s="8">
        <f>'[2]Abundance-ppk1 sum'!H12</f>
        <v>26.313486881928988</v>
      </c>
      <c r="J17" s="8">
        <f>'[2]Abundance-ppk1 sum'!I12</f>
        <v>20.788825558253578</v>
      </c>
      <c r="K17" s="8">
        <f>'[2]Abundance-ppk1 sum'!J12</f>
        <v>24.577918949466511</v>
      </c>
      <c r="L17" s="8">
        <f>'[2]Abundance-ppk1 sum'!K12</f>
        <v>9.0341836124180155</v>
      </c>
      <c r="M17" s="8">
        <f>'[2]Abundance-ppk1 sum'!L12</f>
        <v>0</v>
      </c>
      <c r="N17" s="8">
        <f>'[2]Abundance-ppk1 sum'!M12</f>
        <v>0.40263351688598903</v>
      </c>
      <c r="O17" s="8">
        <f>'[2]Abundance-ppk1 sum'!N12</f>
        <v>2.0641542463029223</v>
      </c>
      <c r="P17" s="79">
        <v>0</v>
      </c>
      <c r="Q17" s="9">
        <v>3.2</v>
      </c>
    </row>
    <row r="18" spans="1:17" x14ac:dyDescent="0.2">
      <c r="A18" s="12" t="s">
        <v>31</v>
      </c>
      <c r="B18" s="16" t="s">
        <v>33</v>
      </c>
      <c r="C18" s="63">
        <v>255</v>
      </c>
      <c r="D18" s="8">
        <f>'[2]Abundance-ppk1 sum'!C13</f>
        <v>4.6818886923911052</v>
      </c>
      <c r="E18" s="8">
        <f>'[2]Abundance-ppk1 sum'!D13</f>
        <v>0.25186809388893383</v>
      </c>
      <c r="F18" s="8">
        <f>'[2]Abundance-ppk1 sum'!E13</f>
        <v>3.8900695033240775</v>
      </c>
      <c r="G18" s="8">
        <f>'[2]Abundance-ppk1 sum'!F13</f>
        <v>1.1079313139856784E-2</v>
      </c>
      <c r="H18" s="8">
        <f>'[2]Abundance-ppk1 sum'!G13</f>
        <v>1.5898376017941446E-2</v>
      </c>
      <c r="I18" s="8">
        <f>'[2]Abundance-ppk1 sum'!H13</f>
        <v>20.960469542967374</v>
      </c>
      <c r="J18" s="8">
        <f>'[2]Abundance-ppk1 sum'!I13</f>
        <v>21.154231996863775</v>
      </c>
      <c r="K18" s="8">
        <f>'[2]Abundance-ppk1 sum'!J13</f>
        <v>22.12109891701455</v>
      </c>
      <c r="L18" s="8">
        <f>'[2]Abundance-ppk1 sum'!K13</f>
        <v>24.80001422119555</v>
      </c>
      <c r="M18" s="8">
        <f>'[2]Abundance-ppk1 sum'!L13</f>
        <v>2.6332767638830778E-3</v>
      </c>
      <c r="N18" s="8">
        <f>'[2]Abundance-ppk1 sum'!M13</f>
        <v>0.15880876275267677</v>
      </c>
      <c r="O18" s="8">
        <f>'[2]Abundance-ppk1 sum'!N13</f>
        <v>1.9519393036802828</v>
      </c>
      <c r="P18" s="79">
        <v>1.4302080544458728E-3</v>
      </c>
      <c r="Q18" s="9">
        <v>3.58</v>
      </c>
    </row>
    <row r="19" spans="1:17" x14ac:dyDescent="0.2">
      <c r="A19" s="12" t="s">
        <v>31</v>
      </c>
      <c r="B19" s="17">
        <v>42092</v>
      </c>
      <c r="C19" s="63">
        <v>296</v>
      </c>
      <c r="D19" s="8">
        <f>'[2]Abundance-ppk1 sum'!C14</f>
        <v>1.7368401718888558E-2</v>
      </c>
      <c r="E19" s="8">
        <f>'[2]Abundance-ppk1 sum'!D14</f>
        <v>5.1779068757739362E-2</v>
      </c>
      <c r="F19" s="8">
        <f>'[2]Abundance-ppk1 sum'!E14</f>
        <v>4.0172236855200039</v>
      </c>
      <c r="G19" s="8">
        <f>'[2]Abundance-ppk1 sum'!F14</f>
        <v>1.2889822349211471E-3</v>
      </c>
      <c r="H19" s="8">
        <f>'[2]Abundance-ppk1 sum'!G14</f>
        <v>1.9437316724186034E-2</v>
      </c>
      <c r="I19" s="8">
        <f>'[2]Abundance-ppk1 sum'!H14</f>
        <v>18.99357306610343</v>
      </c>
      <c r="J19" s="8">
        <f>'[2]Abundance-ppk1 sum'!I14</f>
        <v>17.793317678164691</v>
      </c>
      <c r="K19" s="8">
        <f>'[2]Abundance-ppk1 sum'!J14</f>
        <v>19.516792893406091</v>
      </c>
      <c r="L19" s="8">
        <f>'[2]Abundance-ppk1 sum'!K14</f>
        <v>37.710069710802607</v>
      </c>
      <c r="M19" s="8">
        <f>'[2]Abundance-ppk1 sum'!L14</f>
        <v>3.5416244325986988E-3</v>
      </c>
      <c r="N19" s="8">
        <f>'[2]Abundance-ppk1 sum'!M14</f>
        <v>0.29426671106472185</v>
      </c>
      <c r="O19" s="8">
        <f>'[2]Abundance-ppk1 sum'!N14</f>
        <v>1.5813408610701214</v>
      </c>
      <c r="P19" s="79">
        <v>6.1389855491065983E-4</v>
      </c>
      <c r="Q19" s="9">
        <v>32.5</v>
      </c>
    </row>
    <row r="20" spans="1:17" x14ac:dyDescent="0.2">
      <c r="A20" s="12" t="s">
        <v>31</v>
      </c>
      <c r="B20" s="17">
        <v>42101</v>
      </c>
      <c r="C20" s="63">
        <v>305</v>
      </c>
      <c r="D20" s="8">
        <f>'[2]Abundance-ppk1 sum'!C15</f>
        <v>3.4985473539670382</v>
      </c>
      <c r="E20" s="8">
        <f>'[2]Abundance-ppk1 sum'!D15</f>
        <v>8.7502400447088541E-2</v>
      </c>
      <c r="F20" s="8">
        <f>'[2]Abundance-ppk1 sum'!E15</f>
        <v>4.3796700780773996</v>
      </c>
      <c r="G20" s="8">
        <f>'[2]Abundance-ppk1 sum'!F15</f>
        <v>2.8361311723509161E-3</v>
      </c>
      <c r="H20" s="8">
        <f>'[2]Abundance-ppk1 sum'!G15</f>
        <v>1.4814127938579095E-2</v>
      </c>
      <c r="I20" s="8">
        <f>'[2]Abundance-ppk1 sum'!H15</f>
        <v>13.966774486198716</v>
      </c>
      <c r="J20" s="8">
        <f>'[2]Abundance-ppk1 sum'!I15</f>
        <v>16.928355155396719</v>
      </c>
      <c r="K20" s="8">
        <f>'[2]Abundance-ppk1 sum'!J15</f>
        <v>24.024153295787016</v>
      </c>
      <c r="L20" s="8">
        <f>'[2]Abundance-ppk1 sum'!K15</f>
        <v>35.492469254358753</v>
      </c>
      <c r="M20" s="8">
        <f>'[2]Abundance-ppk1 sum'!L15</f>
        <v>6.7728711867466422E-5</v>
      </c>
      <c r="N20" s="8">
        <f>'[2]Abundance-ppk1 sum'!M15</f>
        <v>0.32350296309441157</v>
      </c>
      <c r="O20" s="8">
        <f>'[2]Abundance-ppk1 sum'!N15</f>
        <v>1.2813070248500626</v>
      </c>
      <c r="P20" s="79">
        <v>1.0145608445257133E-3</v>
      </c>
      <c r="Q20" s="9">
        <v>39.89</v>
      </c>
    </row>
    <row r="21" spans="1:17" x14ac:dyDescent="0.2">
      <c r="A21" s="12" t="s">
        <v>31</v>
      </c>
      <c r="B21" s="17">
        <v>42129</v>
      </c>
      <c r="C21" s="63">
        <v>333</v>
      </c>
      <c r="D21" s="8">
        <f>'[2]Abundance-ppk1 sum'!C16</f>
        <v>1.1254813817931819</v>
      </c>
      <c r="E21" s="8">
        <f>'[2]Abundance-ppk1 sum'!D16</f>
        <v>0.109662316701375</v>
      </c>
      <c r="F21" s="8">
        <f>'[2]Abundance-ppk1 sum'!E16</f>
        <v>7.440289215018379</v>
      </c>
      <c r="G21" s="8">
        <f>'[2]Abundance-ppk1 sum'!F16</f>
        <v>1.2322596878245121E-2</v>
      </c>
      <c r="H21" s="8">
        <f>'[2]Abundance-ppk1 sum'!G16</f>
        <v>1.6799022852255721E-2</v>
      </c>
      <c r="I21" s="8">
        <f>'[2]Abundance-ppk1 sum'!H16</f>
        <v>8.013200196200966</v>
      </c>
      <c r="J21" s="8">
        <f>'[2]Abundance-ppk1 sum'!I16</f>
        <v>10.369641383231368</v>
      </c>
      <c r="K21" s="8">
        <f>'[2]Abundance-ppk1 sum'!J16</f>
        <v>45.934936141695978</v>
      </c>
      <c r="L21" s="8">
        <f>'[2]Abundance-ppk1 sum'!K16</f>
        <v>24.368636482703515</v>
      </c>
      <c r="M21" s="8">
        <f>'[2]Abundance-ppk1 sum'!L16</f>
        <v>1.1010737569544173E-3</v>
      </c>
      <c r="N21" s="8">
        <f>'[2]Abundance-ppk1 sum'!M16</f>
        <v>0.41178995124625778</v>
      </c>
      <c r="O21" s="8">
        <f>'[2]Abundance-ppk1 sum'!N16</f>
        <v>2.1961402379214991</v>
      </c>
      <c r="P21" s="79">
        <v>6.4858605138029264E-4</v>
      </c>
      <c r="Q21" s="9">
        <v>49.67</v>
      </c>
    </row>
    <row r="22" spans="1:17" x14ac:dyDescent="0.2">
      <c r="A22" s="12" t="s">
        <v>31</v>
      </c>
      <c r="B22" s="17">
        <v>42207</v>
      </c>
      <c r="C22" s="63">
        <v>411</v>
      </c>
      <c r="D22" s="8">
        <f>'[1]Abundance-sum ppk1'!C13</f>
        <v>0.76975278411322234</v>
      </c>
      <c r="E22" s="8">
        <f>'[1]Abundance-sum ppk1'!D13</f>
        <v>1.2407880256589783</v>
      </c>
      <c r="F22" s="8">
        <f>'[1]Abundance-sum ppk1'!E13</f>
        <v>6.6127119542780761</v>
      </c>
      <c r="G22" s="8">
        <f>'[1]Abundance-sum ppk1'!F13</f>
        <v>1.2565772576440169E-2</v>
      </c>
      <c r="H22" s="8">
        <f>'[1]Abundance-sum ppk1'!G13</f>
        <v>0.36634658073153265</v>
      </c>
      <c r="I22" s="8">
        <f>'[1]Abundance-sum ppk1'!H13</f>
        <v>2.4525855535253474</v>
      </c>
      <c r="J22" s="8">
        <f>'[1]Abundance-sum ppk1'!I13</f>
        <v>1.4236883024142686</v>
      </c>
      <c r="K22" s="8">
        <f>'[1]Abundance-sum ppk1'!J13</f>
        <v>60.000097656824344</v>
      </c>
      <c r="L22" s="8">
        <f>'[1]Abundance-sum ppk1'!K13</f>
        <v>18.773407868885357</v>
      </c>
      <c r="M22" s="8">
        <f>'[1]Abundance-sum ppk1'!L13</f>
        <v>0.11760168736280124</v>
      </c>
      <c r="N22" s="8">
        <f>'[1]Abundance-sum ppk1'!M13</f>
        <v>4.4981827402293808</v>
      </c>
      <c r="O22" s="8">
        <f>'[1]Abundance-sum ppk1'!N13</f>
        <v>3.7322710734002404</v>
      </c>
      <c r="P22" s="79">
        <v>1.5678620787503885E-3</v>
      </c>
      <c r="Q22" s="9">
        <v>44.65</v>
      </c>
    </row>
    <row r="23" spans="1:17" x14ac:dyDescent="0.2">
      <c r="A23" s="12" t="s">
        <v>31</v>
      </c>
      <c r="B23" s="17">
        <v>42264</v>
      </c>
      <c r="C23" s="63">
        <v>468</v>
      </c>
      <c r="D23" s="8">
        <f>'[2]Abundance-ppk1 sum'!C21</f>
        <v>1.3592249952228734</v>
      </c>
      <c r="E23" s="8">
        <f>'[2]Abundance-ppk1 sum'!D21</f>
        <v>7.3061690027836829E-2</v>
      </c>
      <c r="F23" s="8">
        <f>'[2]Abundance-ppk1 sum'!E21</f>
        <v>0.21392877651346598</v>
      </c>
      <c r="G23" s="8">
        <f>'[2]Abundance-ppk1 sum'!F21</f>
        <v>0.18502488912577564</v>
      </c>
      <c r="H23" s="8">
        <f>'[2]Abundance-ppk1 sum'!G21</f>
        <v>5.3995873654759462E-2</v>
      </c>
      <c r="I23" s="8">
        <f>'[2]Abundance-ppk1 sum'!H21</f>
        <v>19.789770716734274</v>
      </c>
      <c r="J23" s="8">
        <f>'[2]Abundance-ppk1 sum'!I21</f>
        <v>8.1500692054663642</v>
      </c>
      <c r="K23" s="8">
        <f>'[2]Abundance-ppk1 sum'!J21</f>
        <v>67.114638298813006</v>
      </c>
      <c r="L23" s="8">
        <f>'[2]Abundance-ppk1 sum'!K21</f>
        <v>2.622303511875784</v>
      </c>
      <c r="M23" s="8">
        <f>'[2]Abundance-ppk1 sum'!L21</f>
        <v>1.4613028606021911E-3</v>
      </c>
      <c r="N23" s="8">
        <f>'[2]Abundance-ppk1 sum'!M21</f>
        <v>0.14551756137401403</v>
      </c>
      <c r="O23" s="8">
        <f>'[2]Abundance-ppk1 sum'!N21</f>
        <v>0.29100317833124145</v>
      </c>
      <c r="P23" s="80">
        <v>4.6910676765503828E-4</v>
      </c>
      <c r="Q23" s="9">
        <v>20.397905759162303</v>
      </c>
    </row>
    <row r="26" spans="1:17" x14ac:dyDescent="0.2">
      <c r="A26" s="62" t="s">
        <v>68</v>
      </c>
    </row>
  </sheetData>
  <conditionalFormatting sqref="D16:O2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{0B26642F-3807-FA4F-B46B-ABF35EE23D8B}</x14:id>
        </ext>
      </extLst>
    </cfRule>
  </conditionalFormatting>
  <conditionalFormatting sqref="D15:O15 D22:O22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{60CBB664-F862-BD44-A9E8-297461F79BAB}</x14:id>
        </ext>
      </extLst>
    </cfRule>
  </conditionalFormatting>
  <conditionalFormatting sqref="D23:O23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{702D0901-EFD0-5C40-BC35-415E37AF712B}</x14:id>
        </ext>
      </extLst>
    </cfRule>
  </conditionalFormatting>
  <conditionalFormatting sqref="D8:O13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{58D2809F-49F5-2A43-85A9-7883B80462FB}</x14:id>
        </ext>
      </extLst>
    </cfRule>
  </conditionalFormatting>
  <conditionalFormatting sqref="D2:O7">
    <cfRule type="dataBar" priority="6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{DF0C4576-F7F1-0646-B6DB-80F68621EB68}</x14:id>
        </ext>
      </extLst>
    </cfRule>
  </conditionalFormatting>
  <conditionalFormatting sqref="D14:N14">
    <cfRule type="dataBar" priority="7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{36E8F714-E145-6D42-86D6-267501690B8D}</x14:id>
        </ext>
      </extLst>
    </cfRule>
  </conditionalFormatting>
  <conditionalFormatting sqref="D2:O23">
    <cfRule type="dataBar" priority="7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{394B0805-E3C0-4A46-B1D4-42996B46235C}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B26642F-3807-FA4F-B46B-ABF35EE23D8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D16:O21</xm:sqref>
        </x14:conditionalFormatting>
        <x14:conditionalFormatting xmlns:xm="http://schemas.microsoft.com/office/excel/2006/main">
          <x14:cfRule type="dataBar" id="{60CBB664-F862-BD44-A9E8-297461F79BA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D15:O15 D22:O22</xm:sqref>
        </x14:conditionalFormatting>
        <x14:conditionalFormatting xmlns:xm="http://schemas.microsoft.com/office/excel/2006/main">
          <x14:cfRule type="dataBar" id="{702D0901-EFD0-5C40-BC35-415E37AF712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D23:O23</xm:sqref>
        </x14:conditionalFormatting>
        <x14:conditionalFormatting xmlns:xm="http://schemas.microsoft.com/office/excel/2006/main">
          <x14:cfRule type="dataBar" id="{58D2809F-49F5-2A43-85A9-7883B80462F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D8:O13</xm:sqref>
        </x14:conditionalFormatting>
        <x14:conditionalFormatting xmlns:xm="http://schemas.microsoft.com/office/excel/2006/main">
          <x14:cfRule type="dataBar" id="{DF0C4576-F7F1-0646-B6DB-80F68621EB6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D2:O7</xm:sqref>
        </x14:conditionalFormatting>
        <x14:conditionalFormatting xmlns:xm="http://schemas.microsoft.com/office/excel/2006/main">
          <x14:cfRule type="dataBar" id="{36E8F714-E145-6D42-86D6-267501690B8D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D14:N14</xm:sqref>
        </x14:conditionalFormatting>
        <x14:conditionalFormatting xmlns:xm="http://schemas.microsoft.com/office/excel/2006/main">
          <x14:cfRule type="dataBar" id="{394B0805-E3C0-4A46-B1D4-42996B46235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D2:O23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workbookViewId="0">
      <selection activeCell="E8" sqref="E8"/>
    </sheetView>
  </sheetViews>
  <sheetFormatPr baseColWidth="10" defaultRowHeight="16" x14ac:dyDescent="0.2"/>
  <cols>
    <col min="2" max="2" width="15.83203125" bestFit="1" customWidth="1"/>
    <col min="15" max="15" width="13.5" bestFit="1" customWidth="1"/>
    <col min="16" max="16" width="13.33203125" bestFit="1" customWidth="1"/>
    <col min="17" max="17" width="18.1640625" bestFit="1" customWidth="1"/>
    <col min="18" max="18" width="13.6640625" style="74" bestFit="1" customWidth="1"/>
  </cols>
  <sheetData>
    <row r="1" spans="1:20" ht="31" customHeight="1" thickBot="1" x14ac:dyDescent="0.25">
      <c r="A1" s="46" t="s">
        <v>1</v>
      </c>
      <c r="B1" s="81" t="s">
        <v>0</v>
      </c>
      <c r="C1" s="81" t="s">
        <v>2</v>
      </c>
      <c r="D1" s="81" t="s">
        <v>3</v>
      </c>
      <c r="E1" s="81" t="s">
        <v>4</v>
      </c>
      <c r="F1" s="81" t="s">
        <v>5</v>
      </c>
      <c r="G1" s="81" t="s">
        <v>6</v>
      </c>
      <c r="H1" s="81" t="s">
        <v>7</v>
      </c>
      <c r="I1" s="81" t="s">
        <v>8</v>
      </c>
      <c r="J1" s="81" t="s">
        <v>9</v>
      </c>
      <c r="K1" s="81" t="s">
        <v>10</v>
      </c>
      <c r="L1" s="81" t="s">
        <v>11</v>
      </c>
      <c r="M1" s="81" t="s">
        <v>12</v>
      </c>
      <c r="N1" s="81" t="s">
        <v>13</v>
      </c>
      <c r="O1" s="81" t="s">
        <v>59</v>
      </c>
      <c r="P1" s="82" t="s">
        <v>76</v>
      </c>
      <c r="Q1" s="83" t="s">
        <v>77</v>
      </c>
      <c r="R1" s="82" t="s">
        <v>73</v>
      </c>
      <c r="T1" t="s">
        <v>78</v>
      </c>
    </row>
    <row r="2" spans="1:20" x14ac:dyDescent="0.2">
      <c r="A2" s="4" t="s">
        <v>15</v>
      </c>
      <c r="B2" s="5">
        <v>41523</v>
      </c>
      <c r="C2" s="8">
        <f>'[1]Abundance-16sRNA'!C6</f>
        <v>9.6645825314704645E-3</v>
      </c>
      <c r="D2" s="8">
        <f>'[1]Abundance-16sRNA'!D6</f>
        <v>5.9001099929258966E-3</v>
      </c>
      <c r="E2" s="8">
        <f>'[1]Abundance-16sRNA'!E6</f>
        <v>1.2308819294469007</v>
      </c>
      <c r="F2" s="8">
        <f>'[1]Abundance-16sRNA'!F6</f>
        <v>2.1936343367962382E-4</v>
      </c>
      <c r="G2" s="8">
        <f>'[1]Abundance-16sRNA'!G6</f>
        <v>2.5664861934815781E-2</v>
      </c>
      <c r="H2" s="8">
        <f>'[1]Abundance-16sRNA'!H6</f>
        <v>2.963852745611663E-3</v>
      </c>
      <c r="I2" s="8">
        <f>'[1]Abundance-16sRNA'!I6</f>
        <v>1.7752628833298492E-2</v>
      </c>
      <c r="J2" s="8">
        <f>'[1]Abundance-16sRNA'!J6</f>
        <v>1.1093935700768065E-3</v>
      </c>
      <c r="K2" s="8">
        <f>'[1]Abundance-16sRNA'!K6</f>
        <v>42.365684437539869</v>
      </c>
      <c r="L2" s="8">
        <f>'[1]Abundance-16sRNA'!L6</f>
        <v>1.5898833137013881E-2</v>
      </c>
      <c r="M2" s="8">
        <f>'[1]Abundance-16sRNA'!M6</f>
        <v>2.9871398988951992</v>
      </c>
      <c r="N2" s="8">
        <f>'[1]Abundance-16sRNA'!N6</f>
        <v>6.4525982454792533E-2</v>
      </c>
      <c r="O2" s="8">
        <f>SUM(C2:N2)</f>
        <v>46.727405874515654</v>
      </c>
      <c r="P2" s="77">
        <v>3.0138264317180617E-3</v>
      </c>
      <c r="Q2" s="75">
        <v>2.9865034361233479E-2</v>
      </c>
      <c r="R2" s="72">
        <v>90.494523809523812</v>
      </c>
      <c r="T2">
        <f>[3]OTUsJRDistribution.csv!D3*100</f>
        <v>22.9539866</v>
      </c>
    </row>
    <row r="3" spans="1:20" x14ac:dyDescent="0.2">
      <c r="A3" s="4" t="s">
        <v>15</v>
      </c>
      <c r="B3" s="5">
        <v>41558</v>
      </c>
      <c r="C3" s="8">
        <f>'[1]Abundance-16sRNA'!C7</f>
        <v>7.8293521885636956E-4</v>
      </c>
      <c r="D3" s="8">
        <f>'[1]Abundance-16sRNA'!D7</f>
        <v>1.5076561567214064E-2</v>
      </c>
      <c r="E3" s="8">
        <f>'[1]Abundance-16sRNA'!E7</f>
        <v>0.41616474281915117</v>
      </c>
      <c r="F3" s="8">
        <f>'[1]Abundance-16sRNA'!F7</f>
        <v>1.105953966143064E-4</v>
      </c>
      <c r="G3" s="8">
        <f>'[1]Abundance-16sRNA'!G7</f>
        <v>1.7352412766444402E-2</v>
      </c>
      <c r="H3" s="8">
        <f>'[1]Abundance-16sRNA'!H7</f>
        <v>2.6990336426199298E-2</v>
      </c>
      <c r="I3" s="8">
        <f>'[1]Abundance-16sRNA'!I7</f>
        <v>0.10267112819670066</v>
      </c>
      <c r="J3" s="8">
        <f>'[1]Abundance-16sRNA'!J7</f>
        <v>2.8140108924186698E-3</v>
      </c>
      <c r="K3" s="8">
        <f>'[1]Abundance-16sRNA'!K7</f>
        <v>40.208724047760185</v>
      </c>
      <c r="L3" s="8">
        <f>'[1]Abundance-16sRNA'!L7</f>
        <v>2.8001370718395115E-2</v>
      </c>
      <c r="M3" s="8">
        <f>'[1]Abundance-16sRNA'!M7</f>
        <v>6.0480210175077271</v>
      </c>
      <c r="N3" s="8">
        <f>'[1]Abundance-16sRNA'!N7</f>
        <v>8.9274008373425473E-2</v>
      </c>
      <c r="O3" s="8">
        <f>SUM(C3:N3)</f>
        <v>46.955983167643325</v>
      </c>
      <c r="P3" s="77">
        <v>4.5797734260743239E-3</v>
      </c>
      <c r="Q3" s="75">
        <v>2.7285510937500167E-2</v>
      </c>
      <c r="R3" s="72">
        <v>77.541137372686507</v>
      </c>
      <c r="T3">
        <f>[3]OTUsJRDistribution.csv!E3*100</f>
        <v>21.498624499999998</v>
      </c>
    </row>
    <row r="4" spans="1:20" x14ac:dyDescent="0.2">
      <c r="A4" s="4" t="s">
        <v>15</v>
      </c>
      <c r="B4" s="6">
        <v>41675</v>
      </c>
      <c r="C4" s="8">
        <f>'[1]Abundance-16sRNA'!C8</f>
        <v>5.7730150937083642E-3</v>
      </c>
      <c r="D4" s="8">
        <f>'[1]Abundance-16sRNA'!D8</f>
        <v>3.757860609013039E-2</v>
      </c>
      <c r="E4" s="8">
        <f>'[1]Abundance-16sRNA'!E8</f>
        <v>4.4843174754744268</v>
      </c>
      <c r="F4" s="8">
        <f>'[1]Abundance-16sRNA'!F8</f>
        <v>3.0891732501719997E-4</v>
      </c>
      <c r="G4" s="8">
        <f>'[1]Abundance-16sRNA'!G8</f>
        <v>2.3277355502020453E-2</v>
      </c>
      <c r="H4" s="8">
        <f>'[1]Abundance-16sRNA'!H8</f>
        <v>2.0510001678052212E-2</v>
      </c>
      <c r="I4" s="8">
        <f>'[1]Abundance-16sRNA'!I8</f>
        <v>0.3276559866317475</v>
      </c>
      <c r="J4" s="8">
        <f>'[1]Abundance-16sRNA'!J8</f>
        <v>1.4048568695662637E-3</v>
      </c>
      <c r="K4" s="8">
        <f>'[1]Abundance-16sRNA'!K8</f>
        <v>14.526955215600307</v>
      </c>
      <c r="L4" s="8">
        <f>'[1]Abundance-16sRNA'!L8</f>
        <v>6.3861958982845151</v>
      </c>
      <c r="M4" s="8">
        <f>'[1]Abundance-16sRNA'!M8</f>
        <v>0.42096196451575868</v>
      </c>
      <c r="N4" s="8">
        <f>'[1]Abundance-16sRNA'!N8</f>
        <v>0.1052530192887247</v>
      </c>
      <c r="O4" s="8">
        <f>SUM(C4:N4)</f>
        <v>26.340192312353974</v>
      </c>
      <c r="P4" s="77">
        <v>2.8701550387596848E-3</v>
      </c>
      <c r="Q4" s="75">
        <v>1.8895611856672705E-2</v>
      </c>
      <c r="R4" s="72">
        <v>97.949735449735442</v>
      </c>
      <c r="T4">
        <f>[3]OTUsJRDistribution.csv!F3*100</f>
        <v>20.777833899999997</v>
      </c>
    </row>
    <row r="5" spans="1:20" x14ac:dyDescent="0.2">
      <c r="A5" s="4" t="s">
        <v>15</v>
      </c>
      <c r="B5" s="5">
        <v>41915</v>
      </c>
      <c r="C5" s="8">
        <f>'[1]Abundance-16sRNA'!C11</f>
        <v>2.4351122963553358E-3</v>
      </c>
      <c r="D5" s="8">
        <f>'[1]Abundance-16sRNA'!D11</f>
        <v>1.1622696476746824E-3</v>
      </c>
      <c r="E5" s="8">
        <f>'[1]Abundance-16sRNA'!E11</f>
        <v>0.16704597081035855</v>
      </c>
      <c r="F5" s="8">
        <f>'[1]Abundance-16sRNA'!F11</f>
        <v>2.3135619621792849E-4</v>
      </c>
      <c r="G5" s="8">
        <f>'[1]Abundance-16sRNA'!G11</f>
        <v>4.2578532385799082E-3</v>
      </c>
      <c r="H5" s="8">
        <f>'[1]Abundance-16sRNA'!H11</f>
        <v>0.40022729311106736</v>
      </c>
      <c r="I5" s="8">
        <f>'[1]Abundance-16sRNA'!I11</f>
        <v>2.7876217230258832E-3</v>
      </c>
      <c r="J5" s="8">
        <f>'[1]Abundance-16sRNA'!J11</f>
        <v>2.9985491510451208E-4</v>
      </c>
      <c r="K5" s="8">
        <f>'[1]Abundance-16sRNA'!K11</f>
        <v>1.6519151055511596</v>
      </c>
      <c r="L5" s="8">
        <f>'[1]Abundance-16sRNA'!L11</f>
        <v>2.7099001294028639E-2</v>
      </c>
      <c r="M5" s="8">
        <f>'[1]Abundance-16sRNA'!M11</f>
        <v>16.596059313435283</v>
      </c>
      <c r="N5" s="8">
        <f>'[1]Abundance-16sRNA'!N11</f>
        <v>9.5365164173647002E-2</v>
      </c>
      <c r="O5" s="8">
        <f t="shared" ref="O5:O19" si="0">SUM(C5:N5)</f>
        <v>18.948885916392502</v>
      </c>
      <c r="P5" s="77">
        <v>2.4526024996818748E-3</v>
      </c>
      <c r="Q5" s="75">
        <v>1.242763047940656E-2</v>
      </c>
      <c r="R5" s="72">
        <v>74.291795294596483</v>
      </c>
      <c r="T5">
        <f>[3]OTUsJRDistribution.csv!G3*100</f>
        <v>5.3615770999999999</v>
      </c>
    </row>
    <row r="6" spans="1:20" x14ac:dyDescent="0.2">
      <c r="A6" s="4" t="s">
        <v>15</v>
      </c>
      <c r="B6" s="15">
        <v>41939</v>
      </c>
      <c r="C6" s="8">
        <f>'[2]Abundance-16sRNA'!C3</f>
        <v>6.9242986768351901E-3</v>
      </c>
      <c r="D6" s="8">
        <f>'[2]Abundance-16sRNA'!D3</f>
        <v>5.283453058138591E-4</v>
      </c>
      <c r="E6" s="8">
        <f>'[2]Abundance-16sRNA'!E3</f>
        <v>1.9468442929481166E-3</v>
      </c>
      <c r="F6" s="8">
        <f>'[2]Abundance-16sRNA'!F3</f>
        <v>2.2690485132055755E-2</v>
      </c>
      <c r="G6" s="8">
        <f>'[2]Abundance-16sRNA'!G3</f>
        <v>1.0427549242150041E-3</v>
      </c>
      <c r="H6" s="8">
        <f>'[2]Abundance-16sRNA'!H3</f>
        <v>9.595928469222274E-3</v>
      </c>
      <c r="I6" s="8">
        <f>'[2]Abundance-16sRNA'!I3</f>
        <v>6.6069375546907822E-3</v>
      </c>
      <c r="J6" s="8">
        <f>'[2]Abundance-16sRNA'!J3</f>
        <v>1.2682900482617399E-3</v>
      </c>
      <c r="K6" s="8">
        <f>'[2]Abundance-16sRNA'!K3</f>
        <v>0.78378644160289224</v>
      </c>
      <c r="L6" s="8">
        <f>'[2]Abundance-16sRNA'!L3</f>
        <v>3.9907670233194229E-3</v>
      </c>
      <c r="M6" s="8">
        <f>'[2]Abundance-16sRNA'!M3</f>
        <v>2.642038559256275</v>
      </c>
      <c r="N6" s="8">
        <f>'[2]Abundance-16sRNA'!N3</f>
        <v>1.0720714452281876E-3</v>
      </c>
      <c r="O6" s="8">
        <f t="shared" si="0"/>
        <v>3.4814917237317573</v>
      </c>
      <c r="P6" s="78">
        <v>2.4667810837955152E-3</v>
      </c>
      <c r="Q6" s="76">
        <v>1.8231681935836554E-2</v>
      </c>
      <c r="R6" s="72">
        <v>97.235550657548089</v>
      </c>
      <c r="T6">
        <f>[3]OTUsJRDistribution.csv!H3*100</f>
        <v>19.654398</v>
      </c>
    </row>
    <row r="7" spans="1:20" x14ac:dyDescent="0.2">
      <c r="A7" s="4" t="s">
        <v>15</v>
      </c>
      <c r="B7" s="15">
        <v>41964</v>
      </c>
      <c r="C7" s="8">
        <f>'[2]Abundance-16sRNA'!C5</f>
        <v>7.4481888764346893E-3</v>
      </c>
      <c r="D7" s="8">
        <f>'[2]Abundance-16sRNA'!D5</f>
        <v>4.0661477507819024E-4</v>
      </c>
      <c r="E7" s="8">
        <f>'[2]Abundance-16sRNA'!E5</f>
        <v>8.0858052002542635</v>
      </c>
      <c r="F7" s="8">
        <f>'[2]Abundance-16sRNA'!F5</f>
        <v>1.226170617385586E-4</v>
      </c>
      <c r="G7" s="8">
        <f>'[2]Abundance-16sRNA'!G5</f>
        <v>1.3791000825837064E-3</v>
      </c>
      <c r="H7" s="8">
        <f>'[2]Abundance-16sRNA'!H5</f>
        <v>4.5089178706314292E-3</v>
      </c>
      <c r="I7" s="8">
        <f>'[2]Abundance-16sRNA'!I5</f>
        <v>5.1787459975926155E-3</v>
      </c>
      <c r="J7" s="8">
        <f>'[2]Abundance-16sRNA'!J5</f>
        <v>1.0441362097546225E-3</v>
      </c>
      <c r="K7" s="8">
        <f>'[2]Abundance-16sRNA'!K5</f>
        <v>0.4867086974456668</v>
      </c>
      <c r="L7" s="8">
        <f>'[2]Abundance-16sRNA'!L5</f>
        <v>1.1934316012307277E-4</v>
      </c>
      <c r="M7" s="8">
        <f>'[2]Abundance-16sRNA'!M5</f>
        <v>0.48093524678803989</v>
      </c>
      <c r="N7" s="8">
        <f>'[2]Abundance-16sRNA'!N5</f>
        <v>6.5911733505842022E-4</v>
      </c>
      <c r="O7" s="8">
        <f t="shared" si="0"/>
        <v>9.0743159258569648</v>
      </c>
      <c r="P7" s="78">
        <v>1.750033340111488E-3</v>
      </c>
      <c r="Q7" s="76">
        <v>1.1752094813920134E-2</v>
      </c>
      <c r="R7" s="72">
        <v>75.232914753470055</v>
      </c>
      <c r="T7">
        <f>[3]OTUsJRDistribution.csv!I3*100</f>
        <v>46.1532555</v>
      </c>
    </row>
    <row r="8" spans="1:20" x14ac:dyDescent="0.2">
      <c r="A8" s="4" t="s">
        <v>15</v>
      </c>
      <c r="B8" s="15">
        <v>41992</v>
      </c>
      <c r="C8" s="8">
        <f>'[2]Abundance-16sRNA'!C6</f>
        <v>4.3171902699876089E-3</v>
      </c>
      <c r="D8" s="8">
        <f>'[2]Abundance-16sRNA'!D6</f>
        <v>4.3929838775875254E-4</v>
      </c>
      <c r="E8" s="8">
        <f>'[2]Abundance-16sRNA'!E6</f>
        <v>14.637256130406719</v>
      </c>
      <c r="F8" s="8">
        <f>'[2]Abundance-16sRNA'!F6</f>
        <v>6.5055944368356769E-5</v>
      </c>
      <c r="G8" s="8">
        <f>'[2]Abundance-16sRNA'!G6</f>
        <v>2.4508891844964515E-3</v>
      </c>
      <c r="H8" s="8">
        <f>'[2]Abundance-16sRNA'!H6</f>
        <v>2.6083259683583842E-3</v>
      </c>
      <c r="I8" s="8">
        <f>'[2]Abundance-16sRNA'!I6</f>
        <v>1.1894124182164274E-3</v>
      </c>
      <c r="J8" s="8">
        <f>'[2]Abundance-16sRNA'!J6</f>
        <v>1.390050439775364E-3</v>
      </c>
      <c r="K8" s="8">
        <f>'[2]Abundance-16sRNA'!K6</f>
        <v>0.13664734638076306</v>
      </c>
      <c r="L8" s="8">
        <f>'[2]Abundance-16sRNA'!L6</f>
        <v>2.0121127286354382E-4</v>
      </c>
      <c r="M8" s="8">
        <f>'[2]Abundance-16sRNA'!M6</f>
        <v>0.49075898969687942</v>
      </c>
      <c r="N8" s="8">
        <f>'[2]Abundance-16sRNA'!N6</f>
        <v>5.6837331653254535E-4</v>
      </c>
      <c r="O8" s="8">
        <f t="shared" si="0"/>
        <v>15.277892273686717</v>
      </c>
      <c r="P8" s="78">
        <v>1.6034699867591906E-3</v>
      </c>
      <c r="Q8" s="76">
        <v>1.8672254197278772E-2</v>
      </c>
      <c r="R8" s="72">
        <v>39.238352850588576</v>
      </c>
      <c r="T8">
        <f>[3]OTUsJRDistribution.csv!J3*100</f>
        <v>39.4061345</v>
      </c>
    </row>
    <row r="9" spans="1:20" x14ac:dyDescent="0.2">
      <c r="A9" s="4" t="s">
        <v>15</v>
      </c>
      <c r="B9" s="15">
        <v>42005</v>
      </c>
      <c r="C9" s="8">
        <f>'[2]Abundance-16sRNA'!C7</f>
        <v>4.6134242247655721E-3</v>
      </c>
      <c r="D9" s="8">
        <f>'[2]Abundance-16sRNA'!D7</f>
        <v>3.4762182135326415E-4</v>
      </c>
      <c r="E9" s="8">
        <f>'[2]Abundance-16sRNA'!E7</f>
        <v>3.3995862840878259</v>
      </c>
      <c r="F9" s="8">
        <f>'[2]Abundance-16sRNA'!F7</f>
        <v>1.0326746871509172E-4</v>
      </c>
      <c r="G9" s="8">
        <f>'[2]Abundance-16sRNA'!G7</f>
        <v>4.9497969824297352E-4</v>
      </c>
      <c r="H9" s="8">
        <f>'[2]Abundance-16sRNA'!H7</f>
        <v>3.5856176534413099E-3</v>
      </c>
      <c r="I9" s="8">
        <f>'[2]Abundance-16sRNA'!I7</f>
        <v>1.5158844337441251E-3</v>
      </c>
      <c r="J9" s="8">
        <f>'[2]Abundance-16sRNA'!J7</f>
        <v>9.5675872581284574E-4</v>
      </c>
      <c r="K9" s="8">
        <f>'[2]Abundance-16sRNA'!K7</f>
        <v>0.15027895850631301</v>
      </c>
      <c r="L9" s="8">
        <f>'[2]Abundance-16sRNA'!L7</f>
        <v>5.2917574269550101E-5</v>
      </c>
      <c r="M9" s="8">
        <f>'[2]Abundance-16sRNA'!M7</f>
        <v>0.47289632511870455</v>
      </c>
      <c r="N9" s="8">
        <f>'[2]Abundance-16sRNA'!N7</f>
        <v>6.8397582072354714E-4</v>
      </c>
      <c r="O9" s="8">
        <f>SUM(C9:N9)</f>
        <v>4.0351160151339114</v>
      </c>
      <c r="P9" s="78">
        <v>2.6747706274958608E-3</v>
      </c>
      <c r="Q9" s="76">
        <v>2.0460750739323977E-2</v>
      </c>
      <c r="R9" s="72">
        <v>97.650356241912618</v>
      </c>
      <c r="T9">
        <f>[3]OTUsJRDistribution.csv!K3*100</f>
        <v>40.4187637</v>
      </c>
    </row>
    <row r="10" spans="1:20" x14ac:dyDescent="0.2">
      <c r="A10" s="4" t="s">
        <v>15</v>
      </c>
      <c r="B10" s="15">
        <v>42039</v>
      </c>
      <c r="C10" s="8">
        <f>'[2]Abundance-16sRNA'!C8</f>
        <v>1.1823731834064936E-3</v>
      </c>
      <c r="D10" s="8">
        <f>'[2]Abundance-16sRNA'!D8</f>
        <v>1.6039939932451874E-4</v>
      </c>
      <c r="E10" s="8">
        <f>'[2]Abundance-16sRNA'!E8</f>
        <v>5.6182768231947025</v>
      </c>
      <c r="F10" s="8">
        <f>'[2]Abundance-16sRNA'!F8</f>
        <v>3.9150877518693421E-5</v>
      </c>
      <c r="G10" s="8">
        <f>'[2]Abundance-16sRNA'!G8</f>
        <v>1.3913459616001465E-3</v>
      </c>
      <c r="H10" s="8">
        <f>'[2]Abundance-16sRNA'!H8</f>
        <v>1.7038310343537473E-3</v>
      </c>
      <c r="I10" s="8">
        <f>'[2]Abundance-16sRNA'!I8</f>
        <v>9.1887921826806719E-4</v>
      </c>
      <c r="J10" s="8">
        <f>'[2]Abundance-16sRNA'!J8</f>
        <v>6.0587225450953284E-4</v>
      </c>
      <c r="K10" s="8">
        <f>'[2]Abundance-16sRNA'!K8</f>
        <v>8.2030128033942343E-2</v>
      </c>
      <c r="L10" s="8">
        <f>'[2]Abundance-16sRNA'!L8</f>
        <v>2.5023143942426555E-5</v>
      </c>
      <c r="M10" s="8">
        <f>'[2]Abundance-16sRNA'!M8</f>
        <v>0.20264325689084453</v>
      </c>
      <c r="N10" s="8">
        <f>'[2]Abundance-16sRNA'!N8</f>
        <v>2.4021954422843517E-4</v>
      </c>
      <c r="O10" s="8">
        <f t="shared" si="0"/>
        <v>5.9092173027366419</v>
      </c>
      <c r="P10" s="78">
        <v>2.0614845706532531E-3</v>
      </c>
      <c r="Q10" s="76">
        <v>1.2941364891518738E-2</v>
      </c>
      <c r="R10" s="72">
        <v>81.804943279890992</v>
      </c>
      <c r="T10">
        <f>[3]OTUsJRDistribution.csv!L3*100</f>
        <v>34.282907700000003</v>
      </c>
    </row>
    <row r="11" spans="1:20" x14ac:dyDescent="0.2">
      <c r="A11" s="4" t="s">
        <v>15</v>
      </c>
      <c r="B11" s="15">
        <v>42046</v>
      </c>
      <c r="C11" s="8">
        <f>'[2]Abundance-16sRNA'!C9</f>
        <v>7.9842069686653712E-4</v>
      </c>
      <c r="D11" s="8">
        <f>'[2]Abundance-16sRNA'!D9</f>
        <v>1.8204085184673663E-4</v>
      </c>
      <c r="E11" s="8">
        <f>'[2]Abundance-16sRNA'!E9</f>
        <v>20.492247482700368</v>
      </c>
      <c r="F11" s="8">
        <f>'[2]Abundance-16sRNA'!F9</f>
        <v>9.439192456196498E-6</v>
      </c>
      <c r="G11" s="8">
        <f>'[2]Abundance-16sRNA'!G9</f>
        <v>1.8991962761915335E-3</v>
      </c>
      <c r="H11" s="8">
        <f>'[2]Abundance-16sRNA'!H9</f>
        <v>2.2046735584084964E-3</v>
      </c>
      <c r="I11" s="8">
        <f>'[2]Abundance-16sRNA'!I9</f>
        <v>6.6948013088989687E-4</v>
      </c>
      <c r="J11" s="8">
        <f>'[2]Abundance-16sRNA'!J9</f>
        <v>1.649336621880212E-3</v>
      </c>
      <c r="K11" s="8">
        <f>'[2]Abundance-16sRNA'!K9</f>
        <v>7.0644940942717269E-2</v>
      </c>
      <c r="L11" s="8">
        <f>'[2]Abundance-16sRNA'!L9</f>
        <v>1.0970278190827143E-4</v>
      </c>
      <c r="M11" s="8">
        <f>'[2]Abundance-16sRNA'!M9</f>
        <v>0.29319260045053408</v>
      </c>
      <c r="N11" s="8">
        <f>'[2]Abundance-16sRNA'!N9</f>
        <v>2.0452376887818301E-4</v>
      </c>
      <c r="O11" s="8">
        <f t="shared" si="0"/>
        <v>20.86381183797295</v>
      </c>
      <c r="P11" s="78">
        <v>2.3435959605531153E-3</v>
      </c>
      <c r="Q11" s="76">
        <v>4.3429334450437252E-3</v>
      </c>
      <c r="R11" s="72">
        <v>70.059879244048162</v>
      </c>
      <c r="T11">
        <f>[3]OTUsJRDistribution.csv!M3*100</f>
        <v>53.684774000000004</v>
      </c>
    </row>
    <row r="12" spans="1:20" x14ac:dyDescent="0.2">
      <c r="A12" s="4" t="s">
        <v>15</v>
      </c>
      <c r="B12" s="15">
        <v>42244</v>
      </c>
      <c r="C12" s="8">
        <f>'[2]Abundance-16sRNA'!C18</f>
        <v>6.7088524926841697E-4</v>
      </c>
      <c r="D12" s="8">
        <f>'[2]Abundance-16sRNA'!D18</f>
        <v>8.515343910676705E-5</v>
      </c>
      <c r="E12" s="8">
        <f>'[2]Abundance-16sRNA'!E18</f>
        <v>7.7505506097054528</v>
      </c>
      <c r="F12" s="8">
        <f>'[2]Abundance-16sRNA'!F18</f>
        <v>2.5547998414126266E-3</v>
      </c>
      <c r="G12" s="8">
        <f>'[2]Abundance-16sRNA'!G18</f>
        <v>2.2840696410648554E-3</v>
      </c>
      <c r="H12" s="8">
        <f>'[2]Abundance-16sRNA'!H18</f>
        <v>7.5886116588728633E-4</v>
      </c>
      <c r="I12" s="8">
        <f>'[2]Abundance-16sRNA'!I18</f>
        <v>1.3658647589586924E-4</v>
      </c>
      <c r="J12" s="8">
        <f>'[2]Abundance-16sRNA'!J18</f>
        <v>1.8320152920638257E-4</v>
      </c>
      <c r="K12" s="8">
        <f>'[2]Abundance-16sRNA'!K18</f>
        <v>0.20880201196663534</v>
      </c>
      <c r="L12" s="8">
        <f>'[2]Abundance-16sRNA'!L18</f>
        <v>4.0846700413330696E-5</v>
      </c>
      <c r="M12" s="8">
        <f>'[2]Abundance-16sRNA'!M18</f>
        <v>0.59231886723093308</v>
      </c>
      <c r="N12" s="8">
        <f>'[2]Abundance-16sRNA'!N18</f>
        <v>3.7048685164631174E-4</v>
      </c>
      <c r="O12" s="8">
        <f t="shared" si="0"/>
        <v>8.5587563797969217</v>
      </c>
      <c r="P12" s="79">
        <v>1.5991545189504371E-3</v>
      </c>
      <c r="Q12" s="76">
        <v>1.1711489138106108E-2</v>
      </c>
      <c r="R12" s="72">
        <v>72.554232804232797</v>
      </c>
    </row>
    <row r="13" spans="1:20" x14ac:dyDescent="0.2">
      <c r="A13" s="12" t="s">
        <v>31</v>
      </c>
      <c r="B13" s="17">
        <v>42037</v>
      </c>
      <c r="C13" s="8">
        <f>'[2]Abundance-16sRNA'!C12</f>
        <v>0.11733274660688918</v>
      </c>
      <c r="D13" s="8">
        <f>'[2]Abundance-16sRNA'!D12</f>
        <v>1.4794082645467633E-2</v>
      </c>
      <c r="E13" s="8">
        <f>'[2]Abundance-16sRNA'!E12</f>
        <v>7.0606833299270214E-2</v>
      </c>
      <c r="F13" s="8">
        <f>'[2]Abundance-16sRNA'!F12</f>
        <v>2.3318023620194441E-4</v>
      </c>
      <c r="G13" s="8">
        <f>'[2]Abundance-16sRNA'!G12</f>
        <v>5.2971238473420456E-4</v>
      </c>
      <c r="H13" s="8">
        <f>'[2]Abundance-16sRNA'!H12</f>
        <v>0.31837615141642345</v>
      </c>
      <c r="I13" s="8">
        <f>'[2]Abundance-16sRNA'!I12</f>
        <v>0.25153132701122866</v>
      </c>
      <c r="J13" s="8">
        <f>'[2]Abundance-16sRNA'!J12</f>
        <v>0.29737690333734657</v>
      </c>
      <c r="K13" s="8">
        <f>'[2]Abundance-16sRNA'!K12</f>
        <v>0.10930777143360168</v>
      </c>
      <c r="L13" s="8">
        <f>'[2]Abundance-16sRNA'!L12</f>
        <v>0</v>
      </c>
      <c r="M13" s="8">
        <f>'[2]Abundance-16sRNA'!M12</f>
        <v>4.8716048204715725E-3</v>
      </c>
      <c r="N13" s="8">
        <f>'[2]Abundance-16sRNA'!N12</f>
        <v>2.4974929693529702E-2</v>
      </c>
      <c r="O13" s="8">
        <f t="shared" si="0"/>
        <v>1.2099352428851649</v>
      </c>
      <c r="P13" s="79">
        <v>0</v>
      </c>
      <c r="Q13" s="76">
        <v>1.5519860552531306E-3</v>
      </c>
      <c r="R13" s="72">
        <v>0</v>
      </c>
    </row>
    <row r="14" spans="1:20" x14ac:dyDescent="0.2">
      <c r="A14" s="12" t="s">
        <v>31</v>
      </c>
      <c r="B14" s="16" t="s">
        <v>33</v>
      </c>
      <c r="C14" s="8">
        <f>'[2]Abundance-16sRNA'!C13</f>
        <v>4.8032898735788421E-2</v>
      </c>
      <c r="D14" s="8">
        <f>'[2]Abundance-16sRNA'!D13</f>
        <v>2.5839902320199371E-3</v>
      </c>
      <c r="E14" s="8">
        <f>'[2]Abundance-16sRNA'!E13</f>
        <v>3.9909388455135753E-2</v>
      </c>
      <c r="F14" s="8">
        <f>'[2]Abundance-16sRNA'!F13</f>
        <v>1.1366599273786743E-4</v>
      </c>
      <c r="G14" s="8">
        <f>'[2]Abundance-16sRNA'!G13</f>
        <v>1.6310620254051034E-4</v>
      </c>
      <c r="H14" s="8">
        <f>'[2]Abundance-16sRNA'!H13</f>
        <v>0.21503973655933856</v>
      </c>
      <c r="I14" s="8">
        <f>'[2]Abundance-16sRNA'!I13</f>
        <v>0.21702760362288692</v>
      </c>
      <c r="J14" s="8">
        <f>'[2]Abundance-16sRNA'!J13</f>
        <v>0.22694698101903504</v>
      </c>
      <c r="K14" s="8">
        <f>'[2]Abundance-16sRNA'!K13</f>
        <v>0.25443077569715306</v>
      </c>
      <c r="L14" s="8">
        <f>'[2]Abundance-16sRNA'!L13</f>
        <v>2.7015575220414616E-5</v>
      </c>
      <c r="M14" s="8">
        <f>'[2]Abundance-16sRNA'!M13</f>
        <v>1.629266674376965E-3</v>
      </c>
      <c r="N14" s="8">
        <f>'[2]Abundance-16sRNA'!N13</f>
        <v>2.0025530095248219E-2</v>
      </c>
      <c r="O14" s="8">
        <f t="shared" si="0"/>
        <v>1.0259299588614819</v>
      </c>
      <c r="P14" s="79">
        <v>1.4302080544458728E-3</v>
      </c>
      <c r="Q14" s="76">
        <v>1.5757123185297321E-3</v>
      </c>
      <c r="R14" s="72">
        <v>9.4956315257369006</v>
      </c>
    </row>
    <row r="15" spans="1:20" x14ac:dyDescent="0.2">
      <c r="A15" s="12" t="s">
        <v>31</v>
      </c>
      <c r="B15" s="17">
        <v>42092</v>
      </c>
      <c r="C15" s="8">
        <f>'[2]Abundance-16sRNA'!C14</f>
        <v>4.7203129130652353E-4</v>
      </c>
      <c r="D15" s="8">
        <f>'[2]Abundance-16sRNA'!D14</f>
        <v>1.4072302727650772E-3</v>
      </c>
      <c r="E15" s="8">
        <f>'[2]Abundance-16sRNA'!E14</f>
        <v>0.10917845605107897</v>
      </c>
      <c r="F15" s="8">
        <f>'[2]Abundance-16sRNA'!F14</f>
        <v>3.50314299881321E-5</v>
      </c>
      <c r="G15" s="8">
        <f>'[2]Abundance-16sRNA'!G14</f>
        <v>5.28259413926001E-4</v>
      </c>
      <c r="H15" s="8">
        <f>'[2]Abundance-16sRNA'!H14</f>
        <v>0.51619953096590021</v>
      </c>
      <c r="I15" s="8">
        <f>'[2]Abundance-16sRNA'!I14</f>
        <v>0.48357948279818708</v>
      </c>
      <c r="J15" s="8">
        <f>'[2]Abundance-16sRNA'!J14</f>
        <v>0.53041938462406713</v>
      </c>
      <c r="K15" s="8">
        <f>'[2]Abundance-16sRNA'!K14</f>
        <v>1.0248687927047933</v>
      </c>
      <c r="L15" s="8">
        <f>'[2]Abundance-16sRNA'!L14</f>
        <v>9.6252814812788475E-5</v>
      </c>
      <c r="M15" s="8">
        <f>'[2]Abundance-16sRNA'!M14</f>
        <v>7.997459861913709E-3</v>
      </c>
      <c r="N15" s="8">
        <f>'[2]Abundance-16sRNA'!N14</f>
        <v>4.2977032701571216E-2</v>
      </c>
      <c r="O15" s="8">
        <f t="shared" si="0"/>
        <v>2.7177589449303099</v>
      </c>
      <c r="P15" s="79">
        <v>6.1389855491065983E-4</v>
      </c>
      <c r="Q15" s="76">
        <v>9.3697901579264924E-3</v>
      </c>
      <c r="R15" s="72">
        <v>24.9150075354686</v>
      </c>
    </row>
    <row r="16" spans="1:20" x14ac:dyDescent="0.2">
      <c r="A16" s="12" t="s">
        <v>31</v>
      </c>
      <c r="B16" s="17">
        <v>42101</v>
      </c>
      <c r="C16" s="8">
        <f>'[2]Abundance-16sRNA'!C15</f>
        <v>9.6765848554562342E-2</v>
      </c>
      <c r="D16" s="8">
        <f>'[2]Abundance-16sRNA'!D15</f>
        <v>2.4202170710145013E-3</v>
      </c>
      <c r="E16" s="8">
        <f>'[2]Abundance-16sRNA'!E15</f>
        <v>0.12113670292718262</v>
      </c>
      <c r="F16" s="8">
        <f>'[2]Abundance-16sRNA'!F15</f>
        <v>7.8444168890094072E-5</v>
      </c>
      <c r="G16" s="8">
        <f>'[2]Abundance-16sRNA'!G15</f>
        <v>4.0974196303131174E-4</v>
      </c>
      <c r="H16" s="8">
        <f>'[2]Abundance-16sRNA'!H15</f>
        <v>0.38630512838271092</v>
      </c>
      <c r="I16" s="8">
        <f>'[2]Abundance-16sRNA'!I15</f>
        <v>0.46821908795589717</v>
      </c>
      <c r="J16" s="8">
        <f>'[2]Abundance-16sRNA'!J15</f>
        <v>0.66448080996694125</v>
      </c>
      <c r="K16" s="8">
        <f>'[2]Abundance-16sRNA'!K15</f>
        <v>0.98168141151508825</v>
      </c>
      <c r="L16" s="8">
        <f>'[2]Abundance-16sRNA'!L15</f>
        <v>1.8732992903272828E-6</v>
      </c>
      <c r="M16" s="8">
        <f>'[2]Abundance-16sRNA'!M15</f>
        <v>8.9477247458863308E-3</v>
      </c>
      <c r="N16" s="8">
        <f>'[2]Abundance-16sRNA'!N15</f>
        <v>3.5439497875582038E-2</v>
      </c>
      <c r="O16" s="8">
        <f t="shared" si="0"/>
        <v>2.765886488426077</v>
      </c>
      <c r="P16" s="79">
        <v>1.0145608445257133E-3</v>
      </c>
      <c r="Q16" s="76">
        <v>1.157307872282654E-2</v>
      </c>
      <c r="R16" s="72">
        <v>29.623995221030608</v>
      </c>
    </row>
    <row r="17" spans="1:18" x14ac:dyDescent="0.2">
      <c r="A17" s="12" t="s">
        <v>31</v>
      </c>
      <c r="B17" s="17">
        <v>42129</v>
      </c>
      <c r="C17" s="8">
        <f>'[2]Abundance-16sRNA'!C16</f>
        <v>7.0486969166807772E-2</v>
      </c>
      <c r="D17" s="8">
        <f>'[2]Abundance-16sRNA'!D16</f>
        <v>6.8679628656095771E-3</v>
      </c>
      <c r="E17" s="8">
        <f>'[2]Abundance-16sRNA'!E16</f>
        <v>0.4659725562546041</v>
      </c>
      <c r="F17" s="8">
        <f>'[2]Abundance-16sRNA'!F16</f>
        <v>7.7174311389139987E-4</v>
      </c>
      <c r="G17" s="8">
        <f>'[2]Abundance-16sRNA'!G16</f>
        <v>1.0520939972661764E-3</v>
      </c>
      <c r="H17" s="8">
        <f>'[2]Abundance-16sRNA'!H16</f>
        <v>0.5018529886804185</v>
      </c>
      <c r="I17" s="8">
        <f>'[2]Abundance-16sRNA'!I16</f>
        <v>0.64943285981873122</v>
      </c>
      <c r="J17" s="8">
        <f>'[2]Abundance-16sRNA'!J16</f>
        <v>2.8768262895120804</v>
      </c>
      <c r="K17" s="8">
        <f>'[2]Abundance-16sRNA'!K16</f>
        <v>1.5261659199166642</v>
      </c>
      <c r="L17" s="8">
        <f>'[2]Abundance-16sRNA'!L16</f>
        <v>6.8958361473001297E-5</v>
      </c>
      <c r="M17" s="8">
        <f>'[2]Abundance-16sRNA'!M16</f>
        <v>2.5789698582530642E-2</v>
      </c>
      <c r="N17" s="8">
        <f>'[2]Abundance-16sRNA'!N16</f>
        <v>0.13754049755112205</v>
      </c>
      <c r="O17" s="8">
        <f t="shared" si="0"/>
        <v>6.262828537821199</v>
      </c>
      <c r="P17" s="79">
        <v>6.4858605138029264E-4</v>
      </c>
      <c r="Q17" s="76">
        <v>1.3582783226988892E-2</v>
      </c>
      <c r="R17" s="72">
        <v>26.286787546851446</v>
      </c>
    </row>
    <row r="18" spans="1:18" x14ac:dyDescent="0.2">
      <c r="A18" s="12" t="s">
        <v>31</v>
      </c>
      <c r="B18" s="17">
        <v>42207</v>
      </c>
      <c r="C18" s="8">
        <f>'[1]Abundance-16sRNA'!C13</f>
        <v>9.0620154559772348E-2</v>
      </c>
      <c r="D18" s="8">
        <f>'[1]Abundance-16sRNA'!D13</f>
        <v>0.1460733952273599</v>
      </c>
      <c r="E18" s="8">
        <f>'[1]Abundance-16sRNA'!E13</f>
        <v>0.77849017466858672</v>
      </c>
      <c r="F18" s="8">
        <f>'[1]Abundance-16sRNA'!F13</f>
        <v>1.479322032400034E-3</v>
      </c>
      <c r="G18" s="8">
        <f>'[1]Abundance-16sRNA'!G13</f>
        <v>4.3128630975438571E-2</v>
      </c>
      <c r="H18" s="8">
        <f>'[1]Abundance-16sRNA'!H13</f>
        <v>0.28873384613681452</v>
      </c>
      <c r="I18" s="8">
        <f>'[1]Abundance-16sRNA'!I13</f>
        <v>0.16760556983025374</v>
      </c>
      <c r="J18" s="8">
        <f>'[1]Abundance-16sRNA'!J13</f>
        <v>7.0635900713586768</v>
      </c>
      <c r="K18" s="8">
        <f>'[1]Abundance-16sRNA'!K13</f>
        <v>2.2101240265755271</v>
      </c>
      <c r="L18" s="8">
        <f>'[1]Abundance-16sRNA'!L13</f>
        <v>1.3844812653174542E-2</v>
      </c>
      <c r="M18" s="8">
        <f>'[1]Abundance-16sRNA'!M13</f>
        <v>0.52955445380724897</v>
      </c>
      <c r="N18" s="8">
        <f>'[1]Abundance-16sRNA'!N13</f>
        <v>0.43938649980998157</v>
      </c>
      <c r="O18" s="8">
        <f t="shared" si="0"/>
        <v>11.772630957635233</v>
      </c>
      <c r="P18" s="79">
        <v>1.5678620787503885E-3</v>
      </c>
      <c r="Q18" s="76">
        <v>1.089005235602092E-2</v>
      </c>
      <c r="R18" s="72">
        <v>91.955851474348194</v>
      </c>
    </row>
    <row r="19" spans="1:18" x14ac:dyDescent="0.2">
      <c r="A19" s="12" t="s">
        <v>31</v>
      </c>
      <c r="B19" s="17">
        <v>42264</v>
      </c>
      <c r="C19" s="8">
        <f>'[2]Abundance-16sRNA'!C21</f>
        <v>3.2562746060835042E-2</v>
      </c>
      <c r="D19" s="8">
        <f>'[2]Abundance-16sRNA'!D21</f>
        <v>1.7503277731894511E-3</v>
      </c>
      <c r="E19" s="8">
        <f>'[2]Abundance-16sRNA'!E21</f>
        <v>5.1250590955847488E-3</v>
      </c>
      <c r="F19" s="8">
        <f>'[2]Abundance-16sRNA'!F21</f>
        <v>4.4326130704717354E-3</v>
      </c>
      <c r="G19" s="8">
        <f>'[2]Abundance-16sRNA'!G21</f>
        <v>1.2935709160237763E-3</v>
      </c>
      <c r="H19" s="8">
        <f>'[2]Abundance-16sRNA'!H21</f>
        <v>0.47410052104398165</v>
      </c>
      <c r="I19" s="8">
        <f>'[2]Abundance-16sRNA'!I21</f>
        <v>0.19524996586184523</v>
      </c>
      <c r="J19" s="8">
        <f>'[2]Abundance-16sRNA'!J21</f>
        <v>1.6078551612646685</v>
      </c>
      <c r="K19" s="8">
        <f>'[2]Abundance-16sRNA'!K21</f>
        <v>6.282212558756374E-2</v>
      </c>
      <c r="L19" s="8">
        <f>'[2]Abundance-16sRNA'!L21</f>
        <v>3.5008209924773034E-5</v>
      </c>
      <c r="M19" s="8">
        <f>'[2]Abundance-16sRNA'!M21</f>
        <v>3.4861420405508572E-3</v>
      </c>
      <c r="N19" s="8">
        <f>'[2]Abundance-16sRNA'!N21</f>
        <v>6.9715187935771757E-3</v>
      </c>
      <c r="O19" s="8">
        <f t="shared" si="0"/>
        <v>2.3956847597182165</v>
      </c>
      <c r="P19" s="80">
        <v>4.6910676765503828E-4</v>
      </c>
      <c r="Q19" s="76">
        <v>5.8589729316334983E-3</v>
      </c>
      <c r="R19" s="72">
        <v>21.346211043834185</v>
      </c>
    </row>
    <row r="20" spans="1:18" x14ac:dyDescent="0.2">
      <c r="B20" s="32"/>
      <c r="R20" s="73"/>
    </row>
    <row r="21" spans="1:18" x14ac:dyDescent="0.2">
      <c r="A21" t="s">
        <v>71</v>
      </c>
      <c r="B21" s="63" t="s">
        <v>70</v>
      </c>
      <c r="C21" s="9">
        <f t="shared" ref="C21:N21" si="1">PEARSON(C2:C19,$P$2:$P$19)</f>
        <v>-0.59937337456444972</v>
      </c>
      <c r="D21" s="9">
        <f t="shared" si="1"/>
        <v>8.2788619033109592E-3</v>
      </c>
      <c r="E21" s="9">
        <f t="shared" si="1"/>
        <v>0.13138211732015517</v>
      </c>
      <c r="F21" s="9">
        <f t="shared" si="1"/>
        <v>6.6162223680610893E-2</v>
      </c>
      <c r="G21" s="9">
        <f t="shared" si="1"/>
        <v>0.3868733363388015</v>
      </c>
      <c r="H21" s="9">
        <f t="shared" si="1"/>
        <v>-0.66910150058017948</v>
      </c>
      <c r="I21" s="9">
        <f t="shared" si="1"/>
        <v>-0.51562828352372714</v>
      </c>
      <c r="J21" s="9">
        <f t="shared" si="1"/>
        <v>-0.28560846610158008</v>
      </c>
      <c r="K21" s="9">
        <f t="shared" si="1"/>
        <v>0.68318493554563198</v>
      </c>
      <c r="L21" s="9">
        <f t="shared" si="1"/>
        <v>0.23518725529034717</v>
      </c>
      <c r="M21" s="9">
        <f t="shared" si="1"/>
        <v>0.42742794962854114</v>
      </c>
      <c r="N21" s="9">
        <f t="shared" si="1"/>
        <v>2.8839666100906838E-2</v>
      </c>
      <c r="O21" s="9">
        <f>PEARSON(O2:O11,$T$2:$T$11)</f>
        <v>-0.32888850707467121</v>
      </c>
    </row>
    <row r="22" spans="1:18" x14ac:dyDescent="0.2">
      <c r="A22" t="s">
        <v>75</v>
      </c>
      <c r="B22" t="s">
        <v>70</v>
      </c>
      <c r="C22" s="9">
        <f t="shared" ref="C22:N22" si="2">PEARSON(C2:C19,$R$2:$R$19)</f>
        <v>-0.54077536068311793</v>
      </c>
      <c r="D22" s="9">
        <f t="shared" si="2"/>
        <v>0.26450432373116572</v>
      </c>
      <c r="E22" s="9">
        <f t="shared" si="2"/>
        <v>0.18059516536768105</v>
      </c>
      <c r="F22" s="9">
        <f t="shared" si="2"/>
        <v>0.24339753515653079</v>
      </c>
      <c r="G22" s="9">
        <f t="shared" si="2"/>
        <v>0.4907455368660496</v>
      </c>
      <c r="H22" s="9">
        <f t="shared" si="2"/>
        <v>-0.66233397783459613</v>
      </c>
      <c r="I22" s="9">
        <f t="shared" si="2"/>
        <v>-0.56849183666197722</v>
      </c>
      <c r="J22" s="9">
        <f t="shared" si="2"/>
        <v>4.479727010355472E-4</v>
      </c>
      <c r="K22" s="9">
        <f t="shared" si="2"/>
        <v>0.33891594531237962</v>
      </c>
      <c r="L22" s="9">
        <f t="shared" si="2"/>
        <v>0.28648634334247863</v>
      </c>
      <c r="M22" s="9">
        <f t="shared" si="2"/>
        <v>0.26194734062502378</v>
      </c>
      <c r="N22" s="9">
        <f t="shared" si="2"/>
        <v>0.22124930508880999</v>
      </c>
      <c r="O22" s="9">
        <f>PEARSON(O2:O12,$R$2:$R$12)</f>
        <v>2.0801082322301673E-2</v>
      </c>
    </row>
    <row r="23" spans="1:18" x14ac:dyDescent="0.2">
      <c r="C23" t="b">
        <f t="shared" ref="C23:N23" si="3">IF(COUNTIF(C2:C12, "&gt;0.5")&gt;7,TRUE,FALSE)</f>
        <v>0</v>
      </c>
      <c r="D23" t="b">
        <f t="shared" si="3"/>
        <v>0</v>
      </c>
      <c r="E23" s="70" t="b">
        <f t="shared" si="3"/>
        <v>1</v>
      </c>
      <c r="F23" t="b">
        <f t="shared" si="3"/>
        <v>0</v>
      </c>
      <c r="G23" t="b">
        <f t="shared" si="3"/>
        <v>0</v>
      </c>
      <c r="H23" t="b">
        <f t="shared" si="3"/>
        <v>0</v>
      </c>
      <c r="I23" t="b">
        <f t="shared" si="3"/>
        <v>0</v>
      </c>
      <c r="J23" t="b">
        <f t="shared" si="3"/>
        <v>0</v>
      </c>
      <c r="K23" s="70" t="b">
        <f t="shared" si="3"/>
        <v>0</v>
      </c>
      <c r="L23" t="b">
        <f t="shared" si="3"/>
        <v>0</v>
      </c>
      <c r="M23" t="b">
        <f t="shared" si="3"/>
        <v>0</v>
      </c>
      <c r="N23" t="b">
        <f t="shared" si="3"/>
        <v>0</v>
      </c>
    </row>
    <row r="24" spans="1:18" x14ac:dyDescent="0.2">
      <c r="C24" t="b">
        <f t="shared" ref="C24:N24" si="4">IF(COUNTIF(C13:C19, "&gt;0.5")&gt;4,TRUE,FALSE)</f>
        <v>0</v>
      </c>
      <c r="D24" t="b">
        <f t="shared" si="4"/>
        <v>0</v>
      </c>
      <c r="E24" t="b">
        <f t="shared" si="4"/>
        <v>0</v>
      </c>
      <c r="F24" t="b">
        <f t="shared" si="4"/>
        <v>0</v>
      </c>
      <c r="G24" t="b">
        <f t="shared" si="4"/>
        <v>0</v>
      </c>
      <c r="H24" t="b">
        <f t="shared" si="4"/>
        <v>0</v>
      </c>
      <c r="I24" t="b">
        <f t="shared" si="4"/>
        <v>0</v>
      </c>
      <c r="J24" s="70" t="b">
        <f t="shared" si="4"/>
        <v>1</v>
      </c>
      <c r="K24" t="b">
        <f t="shared" si="4"/>
        <v>0</v>
      </c>
      <c r="L24" t="b">
        <f t="shared" si="4"/>
        <v>0</v>
      </c>
      <c r="M24" t="b">
        <f t="shared" si="4"/>
        <v>0</v>
      </c>
      <c r="N24" t="b">
        <f t="shared" si="4"/>
        <v>0</v>
      </c>
    </row>
  </sheetData>
  <conditionalFormatting sqref="C18:N18">
    <cfRule type="dataBar" priority="1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{EC61E181-9784-1645-BDEC-D898E39BB7A4}</x14:id>
        </ext>
      </extLst>
    </cfRule>
  </conditionalFormatting>
  <conditionalFormatting sqref="C19:N19">
    <cfRule type="dataBar" priority="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{EAEDEC52-6381-5C4E-8DDE-907AD9621262}</x14:id>
        </ext>
      </extLst>
    </cfRule>
  </conditionalFormatting>
  <conditionalFormatting sqref="K3">
    <cfRule type="dataBar" priority="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{12822A31-1352-B440-98F8-BB8BC1B8F100}</x14:id>
        </ext>
      </extLst>
    </cfRule>
  </conditionalFormatting>
  <conditionalFormatting sqref="C6:N11">
    <cfRule type="dataBar" priority="3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{854C80A7-2D70-6B47-B953-0F7544B3E237}</x14:id>
        </ext>
      </extLst>
    </cfRule>
  </conditionalFormatting>
  <conditionalFormatting sqref="C12:M12">
    <cfRule type="dataBar" priority="7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{F7DBBAD2-3109-1248-AA8A-3CCD2F7DD226}</x14:id>
        </ext>
      </extLst>
    </cfRule>
  </conditionalFormatting>
  <conditionalFormatting sqref="C13:N17">
    <cfRule type="dataBar" priority="8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{1A70219A-C33F-DC48-98B1-1F21A68690A0}</x14:id>
        </ext>
      </extLst>
    </cfRule>
  </conditionalFormatting>
  <conditionalFormatting sqref="C2:O19">
    <cfRule type="dataBar" priority="10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{D2E40E3B-F0FE-BD4C-8E32-D87382134420}</x14:id>
        </ext>
      </extLst>
    </cfRule>
  </conditionalFormatting>
  <conditionalFormatting sqref="C2:N19">
    <cfRule type="dataBar" priority="1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{6353A61A-2C09-F144-9104-D15C612FA262}</x14:id>
        </ext>
      </extLst>
    </cfRule>
  </conditionalFormatting>
  <conditionalFormatting sqref="O2:O19">
    <cfRule type="dataBar" priority="10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{F7951B5D-F3D7-A44B-8FF0-D71F3C5D280B}</x14:id>
        </ext>
      </extLst>
    </cfRule>
  </conditionalFormatting>
  <conditionalFormatting sqref="C2:O19"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{626CCAFC-CE29-EC4C-9785-39B906D20FE5}</x14:id>
        </ext>
      </extLst>
    </cfRule>
  </conditionalFormatting>
  <pageMargins left="0.75" right="0.75" top="1" bottom="1" header="0.5" footer="0.5"/>
  <pageSetup orientation="portrait" horizontalDpi="4294967292" verticalDpi="429496729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C61E181-9784-1645-BDEC-D898E39BB7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C18:N18</xm:sqref>
        </x14:conditionalFormatting>
        <x14:conditionalFormatting xmlns:xm="http://schemas.microsoft.com/office/excel/2006/main">
          <x14:cfRule type="dataBar" id="{EAEDEC52-6381-5C4E-8DDE-907AD962126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C19:N19</xm:sqref>
        </x14:conditionalFormatting>
        <x14:conditionalFormatting xmlns:xm="http://schemas.microsoft.com/office/excel/2006/main">
          <x14:cfRule type="dataBar" id="{12822A31-1352-B440-98F8-BB8BC1B8F10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K3</xm:sqref>
        </x14:conditionalFormatting>
        <x14:conditionalFormatting xmlns:xm="http://schemas.microsoft.com/office/excel/2006/main">
          <x14:cfRule type="dataBar" id="{854C80A7-2D70-6B47-B953-0F7544B3E237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C6:N11</xm:sqref>
        </x14:conditionalFormatting>
        <x14:conditionalFormatting xmlns:xm="http://schemas.microsoft.com/office/excel/2006/main">
          <x14:cfRule type="dataBar" id="{F7DBBAD2-3109-1248-AA8A-3CCD2F7DD22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C12:M12</xm:sqref>
        </x14:conditionalFormatting>
        <x14:conditionalFormatting xmlns:xm="http://schemas.microsoft.com/office/excel/2006/main">
          <x14:cfRule type="dataBar" id="{1A70219A-C33F-DC48-98B1-1F21A68690A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C13:N17</xm:sqref>
        </x14:conditionalFormatting>
        <x14:conditionalFormatting xmlns:xm="http://schemas.microsoft.com/office/excel/2006/main">
          <x14:cfRule type="dataBar" id="{D2E40E3B-F0FE-BD4C-8E32-D87382134420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C2:O19</xm:sqref>
        </x14:conditionalFormatting>
        <x14:conditionalFormatting xmlns:xm="http://schemas.microsoft.com/office/excel/2006/main">
          <x14:cfRule type="dataBar" id="{6353A61A-2C09-F144-9104-D15C612FA26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C2:N19</xm:sqref>
        </x14:conditionalFormatting>
        <x14:conditionalFormatting xmlns:xm="http://schemas.microsoft.com/office/excel/2006/main">
          <x14:cfRule type="dataBar" id="{F7951B5D-F3D7-A44B-8FF0-D71F3C5D280B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O2:O19</xm:sqref>
        </x14:conditionalFormatting>
        <x14:conditionalFormatting xmlns:xm="http://schemas.microsoft.com/office/excel/2006/main">
          <x14:cfRule type="dataBar" id="{626CCAFC-CE29-EC4C-9785-39B906D20FE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C2:O19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tabSelected="1" topLeftCell="L1" workbookViewId="0">
      <selection activeCell="V9" sqref="V9"/>
    </sheetView>
  </sheetViews>
  <sheetFormatPr baseColWidth="10" defaultRowHeight="16" x14ac:dyDescent="0.2"/>
  <cols>
    <col min="4" max="4" width="17.1640625" customWidth="1"/>
    <col min="5" max="5" width="8.83203125" bestFit="1" customWidth="1"/>
    <col min="6" max="6" width="14.1640625" customWidth="1"/>
    <col min="7" max="7" width="9.6640625" bestFit="1" customWidth="1"/>
    <col min="8" max="8" width="16.83203125" customWidth="1"/>
    <col min="10" max="10" width="13.33203125" customWidth="1"/>
    <col min="12" max="12" width="16.1640625" customWidth="1"/>
    <col min="15" max="16" width="12.5" bestFit="1" customWidth="1"/>
    <col min="18" max="18" width="14.5" customWidth="1"/>
    <col min="19" max="19" width="17" customWidth="1"/>
    <col min="20" max="20" width="15.1640625" customWidth="1"/>
    <col min="22" max="22" width="27.33203125" bestFit="1" customWidth="1"/>
  </cols>
  <sheetData>
    <row r="1" spans="1:22" ht="33" thickBot="1" x14ac:dyDescent="0.25">
      <c r="A1" s="49" t="s">
        <v>1</v>
      </c>
      <c r="B1" s="49" t="s">
        <v>0</v>
      </c>
      <c r="C1" s="49" t="s">
        <v>69</v>
      </c>
      <c r="D1" s="54" t="s">
        <v>62</v>
      </c>
      <c r="E1" s="54" t="s">
        <v>60</v>
      </c>
      <c r="F1" s="54" t="s">
        <v>61</v>
      </c>
      <c r="G1" s="55" t="s">
        <v>60</v>
      </c>
      <c r="H1" s="54" t="s">
        <v>63</v>
      </c>
      <c r="I1" s="54" t="s">
        <v>60</v>
      </c>
      <c r="J1" s="54" t="s">
        <v>64</v>
      </c>
      <c r="K1" s="55" t="s">
        <v>60</v>
      </c>
      <c r="L1" s="54" t="s">
        <v>103</v>
      </c>
      <c r="M1" s="54" t="s">
        <v>60</v>
      </c>
      <c r="O1" s="49" t="s">
        <v>1</v>
      </c>
      <c r="P1" s="49" t="s">
        <v>0</v>
      </c>
      <c r="Q1" s="49" t="s">
        <v>69</v>
      </c>
      <c r="R1" s="54" t="s">
        <v>61</v>
      </c>
      <c r="S1" s="54" t="s">
        <v>64</v>
      </c>
      <c r="T1" s="54" t="s">
        <v>103</v>
      </c>
    </row>
    <row r="2" spans="1:22" x14ac:dyDescent="0.2">
      <c r="A2" s="4" t="s">
        <v>15</v>
      </c>
      <c r="B2" s="5">
        <v>41340</v>
      </c>
      <c r="C2" s="91">
        <v>1</v>
      </c>
      <c r="D2" s="53">
        <f>[1]TOTAL!O3</f>
        <v>801.6125334550859</v>
      </c>
      <c r="E2" s="51">
        <f>[1]TOTAL!P3</f>
        <v>155.28053401404782</v>
      </c>
      <c r="F2" s="9">
        <f>[1]TOTAL!Y3</f>
        <v>2.5980442507766628</v>
      </c>
      <c r="G2" s="9">
        <f>[1]TOTAL!Z3</f>
        <v>0.53647261758395692</v>
      </c>
      <c r="H2" s="53">
        <f>[1]TOTAL!Q3</f>
        <v>590.79131075342741</v>
      </c>
      <c r="I2" s="51">
        <f>[1]TOTAL!R3</f>
        <v>27.22619465543108</v>
      </c>
      <c r="J2" s="9">
        <f>[1]TOTAL!AC3</f>
        <v>1.9214925892088019</v>
      </c>
      <c r="K2" s="9">
        <f>[1]TOTAL!AD3</f>
        <v>0.16381364237886167</v>
      </c>
      <c r="L2" s="9">
        <f>[1]TOTAL!AG3</f>
        <v>4.2120601129736341</v>
      </c>
      <c r="M2" s="9">
        <f>[1]TOTAL!AH3</f>
        <v>0.31076022289541444</v>
      </c>
      <c r="O2" s="4" t="s">
        <v>15</v>
      </c>
      <c r="P2" s="5">
        <v>41340</v>
      </c>
      <c r="Q2" s="91">
        <v>1</v>
      </c>
      <c r="R2" s="9" t="str">
        <f>TEXT(F2,"0.0")&amp;" +/- "&amp;TEXT(G2,"0.0")</f>
        <v>2.6 +/- 0.5</v>
      </c>
      <c r="S2" s="9" t="str">
        <f>TEXT(J2,"0.0")&amp;" +/- "&amp;TEXT(K2,"0.0")</f>
        <v>1.9 +/- 0.2</v>
      </c>
      <c r="T2" s="9" t="str">
        <f>TEXT(L2,"0.0")&amp;" +/- "&amp;TEXT(M2,"0.0")</f>
        <v>4.2 +/- 0.3</v>
      </c>
      <c r="V2" t="s">
        <v>104</v>
      </c>
    </row>
    <row r="3" spans="1:22" x14ac:dyDescent="0.2">
      <c r="A3" s="4" t="s">
        <v>15</v>
      </c>
      <c r="B3" s="5">
        <v>41368</v>
      </c>
      <c r="C3" s="91">
        <v>34</v>
      </c>
      <c r="D3" s="53">
        <f>[1]TOTAL!O4</f>
        <v>537.66868446893704</v>
      </c>
      <c r="E3" s="51">
        <f>[1]TOTAL!P4</f>
        <v>148.15571535718638</v>
      </c>
      <c r="F3" s="9">
        <f>[1]TOTAL!Y4</f>
        <v>1.4705296237530525</v>
      </c>
      <c r="G3" s="9">
        <f>[1]TOTAL!Z4</f>
        <v>0.79541968974520538</v>
      </c>
      <c r="H3" s="53">
        <f>[1]TOTAL!Q4</f>
        <v>216.47486433177218</v>
      </c>
      <c r="I3" s="51">
        <f>[1]TOTAL!R4</f>
        <v>7.3577227206985869</v>
      </c>
      <c r="J3" s="9">
        <f>[1]TOTAL!AC4</f>
        <v>0.59473708121066693</v>
      </c>
      <c r="K3" s="9">
        <f>[1]TOTAL!AD4</f>
        <v>0.2788074923644035</v>
      </c>
      <c r="L3" s="9">
        <f>[1]TOTAL!AG4</f>
        <v>3.0498173000625473</v>
      </c>
      <c r="M3" s="9">
        <f>[1]TOTAL!AH4</f>
        <v>1.47174779472211</v>
      </c>
      <c r="O3" s="4" t="s">
        <v>15</v>
      </c>
      <c r="P3" s="5">
        <v>41368</v>
      </c>
      <c r="Q3" s="91">
        <v>34</v>
      </c>
      <c r="R3" s="9" t="str">
        <f t="shared" ref="R3:R23" si="0">TEXT(F3,"0.0")&amp;" +/- "&amp;TEXT(G3,"0.0")</f>
        <v>1.5 +/- 0.8</v>
      </c>
      <c r="S3" s="9" t="str">
        <f t="shared" ref="S3:S23" si="1">TEXT(J3,"0.0")&amp;" +/- "&amp;TEXT(K3,"0.0")</f>
        <v>0.6 +/- 0.3</v>
      </c>
      <c r="T3" s="9" t="str">
        <f t="shared" ref="T3:T23" si="2">TEXT(L3,"0.0")&amp;" +/- "&amp;TEXT(M3,"0.0")</f>
        <v>3.0 +/- 1.5</v>
      </c>
      <c r="V3">
        <f>PEARSON(F2:F23,J2:J23)</f>
        <v>0.7829747103790734</v>
      </c>
    </row>
    <row r="4" spans="1:22" x14ac:dyDescent="0.2">
      <c r="A4" s="4" t="s">
        <v>15</v>
      </c>
      <c r="B4" s="5">
        <v>41523</v>
      </c>
      <c r="C4" s="91">
        <v>183</v>
      </c>
      <c r="D4" s="53">
        <f>[1]TOTAL!O6</f>
        <v>22946.452259035563</v>
      </c>
      <c r="E4" s="51">
        <f>[1]TOTAL!P6</f>
        <v>1963.8641225264787</v>
      </c>
      <c r="F4" s="9">
        <f>[1]TOTAL!Y6</f>
        <v>46.72740587451564</v>
      </c>
      <c r="G4" s="9">
        <f>[1]TOTAL!Z6</f>
        <v>8.5020162347738442</v>
      </c>
      <c r="H4" s="53">
        <f>[1]TOTAL!Q6</f>
        <v>19140.002385789416</v>
      </c>
      <c r="I4" s="51">
        <f>[1]TOTAL!R6</f>
        <v>6587.1783974071232</v>
      </c>
      <c r="J4" s="9">
        <f>[1]TOTAL!AC6</f>
        <v>40.587477064946064</v>
      </c>
      <c r="K4" s="9">
        <f>[1]TOTAL!AD6</f>
        <v>15.775163611418762</v>
      </c>
      <c r="L4" s="9">
        <f>[1]TOTAL!AG6</f>
        <v>16.621870696151781</v>
      </c>
      <c r="M4" s="9">
        <f>[1]TOTAL!AH6</f>
        <v>3.2742121996699156</v>
      </c>
      <c r="O4" s="4" t="s">
        <v>15</v>
      </c>
      <c r="P4" s="5">
        <v>41523</v>
      </c>
      <c r="Q4" s="91">
        <v>183</v>
      </c>
      <c r="R4" s="9" t="str">
        <f t="shared" si="0"/>
        <v>46.7 +/- 8.5</v>
      </c>
      <c r="S4" s="9" t="str">
        <f t="shared" si="1"/>
        <v>40.6 +/- 15.8</v>
      </c>
      <c r="T4" s="9" t="str">
        <f t="shared" si="2"/>
        <v>16.6 +/- 3.3</v>
      </c>
    </row>
    <row r="5" spans="1:22" x14ac:dyDescent="0.2">
      <c r="A5" s="4" t="s">
        <v>15</v>
      </c>
      <c r="B5" s="5">
        <v>41558</v>
      </c>
      <c r="C5" s="91">
        <v>218</v>
      </c>
      <c r="D5" s="53">
        <f>[1]TOTAL!O7</f>
        <v>18630.616195606366</v>
      </c>
      <c r="E5" s="51">
        <f>[1]TOTAL!P7</f>
        <v>931.22757495011138</v>
      </c>
      <c r="F5" s="9">
        <f>[1]TOTAL!Y7</f>
        <v>46.955983167643318</v>
      </c>
      <c r="G5" s="9">
        <f>[1]TOTAL!Z7</f>
        <v>16.247549917816432</v>
      </c>
      <c r="H5" s="53">
        <f>[1]TOTAL!Q7</f>
        <v>18432.192466158511</v>
      </c>
      <c r="I5" s="51">
        <f>[1]TOTAL!R7</f>
        <v>3138.8355309650465</v>
      </c>
      <c r="J5" s="9">
        <f>[1]TOTAL!AC7</f>
        <v>46.575184520350227</v>
      </c>
      <c r="K5" s="9">
        <f>[1]TOTAL!AD7</f>
        <v>17.938161750146197</v>
      </c>
      <c r="L5" s="9">
        <f>[1]TOTAL!AG7</f>
        <v>19.833279535496718</v>
      </c>
      <c r="M5" s="9">
        <f>[1]TOTAL!AH7</f>
        <v>8.2737218204669052</v>
      </c>
      <c r="O5" s="4" t="s">
        <v>15</v>
      </c>
      <c r="P5" s="5">
        <v>41558</v>
      </c>
      <c r="Q5" s="91">
        <v>218</v>
      </c>
      <c r="R5" s="9" t="str">
        <f t="shared" si="0"/>
        <v>47.0 +/- 16.2</v>
      </c>
      <c r="S5" s="9" t="str">
        <f t="shared" si="1"/>
        <v>46.6 +/- 17.9</v>
      </c>
      <c r="T5" s="9" t="str">
        <f t="shared" si="2"/>
        <v>19.8 +/- 8.3</v>
      </c>
      <c r="V5" t="s">
        <v>105</v>
      </c>
    </row>
    <row r="6" spans="1:22" x14ac:dyDescent="0.2">
      <c r="A6" s="4" t="s">
        <v>15</v>
      </c>
      <c r="B6" s="6">
        <v>41675</v>
      </c>
      <c r="C6" s="91">
        <v>335</v>
      </c>
      <c r="D6" s="50">
        <f>[1]TOTAL!O8</f>
        <v>14747.360626339583</v>
      </c>
      <c r="E6" s="52">
        <f>[1]TOTAL!P8</f>
        <v>3247.1844597011764</v>
      </c>
      <c r="F6" s="9">
        <f>[1]TOTAL!Y8</f>
        <v>26.340192312353974</v>
      </c>
      <c r="G6" s="9">
        <f>[1]TOTAL!Z8</f>
        <v>7.2601345403891271</v>
      </c>
      <c r="H6" s="50">
        <f>[1]TOTAL!Q8</f>
        <v>28996.053231360609</v>
      </c>
      <c r="I6" s="52">
        <f>[1]TOTAL!R8</f>
        <v>4910.8361295934537</v>
      </c>
      <c r="J6" s="9">
        <f>[1]TOTAL!AC8</f>
        <v>45.817366430497579</v>
      </c>
      <c r="K6" s="9">
        <f>[1]TOTAL!AD8</f>
        <v>10.355858035552208</v>
      </c>
      <c r="L6" s="9">
        <f>[1]TOTAL!AG8</f>
        <v>18.492142337730868</v>
      </c>
      <c r="M6" s="9">
        <f>[1]TOTAL!AH8</f>
        <v>4.2453930575785384</v>
      </c>
      <c r="O6" s="4" t="s">
        <v>15</v>
      </c>
      <c r="P6" s="6">
        <v>41675</v>
      </c>
      <c r="Q6" s="91">
        <v>335</v>
      </c>
      <c r="R6" s="9" t="str">
        <f t="shared" si="0"/>
        <v>26.3 +/- 7.3</v>
      </c>
      <c r="S6" s="9" t="str">
        <f t="shared" si="1"/>
        <v>45.8 +/- 10.4</v>
      </c>
      <c r="T6" s="9" t="str">
        <f t="shared" si="2"/>
        <v>18.5 +/- 4.2</v>
      </c>
      <c r="V6">
        <f>PEARSON(J2:J23,L2:L23)</f>
        <v>0.95221981490630181</v>
      </c>
    </row>
    <row r="7" spans="1:22" x14ac:dyDescent="0.2">
      <c r="A7" s="4" t="s">
        <v>15</v>
      </c>
      <c r="B7" s="5">
        <v>41915</v>
      </c>
      <c r="C7" s="91">
        <v>455</v>
      </c>
      <c r="D7" s="53">
        <f>[1]TOTAL!O11</f>
        <v>7632.1181063184722</v>
      </c>
      <c r="E7" s="51">
        <f>[1]TOTAL!P11</f>
        <v>2588.8555955722363</v>
      </c>
      <c r="F7" s="9">
        <f>[1]TOTAL!Y11</f>
        <v>18.948885916392502</v>
      </c>
      <c r="G7" s="9">
        <f>[1]TOTAL!Z11</f>
        <v>6.7533093530816979</v>
      </c>
      <c r="H7" s="53">
        <f>[1]TOTAL!Q11</f>
        <v>3630.340768594891</v>
      </c>
      <c r="I7" s="51">
        <f>[1]TOTAL!R11</f>
        <v>1909.7385485357033</v>
      </c>
      <c r="J7" s="9">
        <f>[1]TOTAL!AC11</f>
        <v>9.4966219085476524</v>
      </c>
      <c r="K7" s="9">
        <f>[1]TOTAL!AD11</f>
        <v>5.1092717384312332</v>
      </c>
      <c r="L7" s="9">
        <f>[1]TOTAL!AG11</f>
        <v>6.7724347888768062</v>
      </c>
      <c r="M7" s="9">
        <f>[1]TOTAL!AH11</f>
        <v>1.0104036386022808</v>
      </c>
      <c r="O7" s="4" t="s">
        <v>15</v>
      </c>
      <c r="P7" s="5">
        <v>41915</v>
      </c>
      <c r="Q7" s="91">
        <v>455</v>
      </c>
      <c r="R7" s="9" t="str">
        <f t="shared" si="0"/>
        <v>18.9 +/- 6.8</v>
      </c>
      <c r="S7" s="9" t="str">
        <f t="shared" si="1"/>
        <v>9.5 +/- 5.1</v>
      </c>
      <c r="T7" s="9" t="str">
        <f t="shared" si="2"/>
        <v>6.8 +/- 1.0</v>
      </c>
    </row>
    <row r="8" spans="1:22" x14ac:dyDescent="0.2">
      <c r="A8" s="4" t="s">
        <v>15</v>
      </c>
      <c r="B8" s="15">
        <v>41939</v>
      </c>
      <c r="C8" s="91">
        <v>577</v>
      </c>
      <c r="D8" s="60">
        <f>[2]TOTAL!O3</f>
        <v>2066.5093792491043</v>
      </c>
      <c r="E8" s="60">
        <f>[2]TOTAL!P3</f>
        <v>271.76265089207124</v>
      </c>
      <c r="F8" s="9">
        <f>[2]TOTAL!Y3</f>
        <v>3.4814917237317573</v>
      </c>
      <c r="G8" s="9">
        <f>[2]TOTAL!Z3</f>
        <v>0.82903047282925946</v>
      </c>
      <c r="H8" s="60">
        <f>[2]TOTAL!Q3</f>
        <v>6124.4814555413441</v>
      </c>
      <c r="I8" s="60">
        <f>[2]TOTAL!R3</f>
        <v>1287.7031334455239</v>
      </c>
      <c r="J8" s="9">
        <f>[2]TOTAL!AC3</f>
        <v>9.9689644142031</v>
      </c>
      <c r="K8" s="9">
        <f>[2]TOTAL!AD3</f>
        <v>2.839055813801258</v>
      </c>
      <c r="L8" s="9">
        <f>[2]TOTAL!AG3</f>
        <v>7.9071269544595033</v>
      </c>
      <c r="M8" s="9">
        <f>[2]TOTAL!AH3</f>
        <v>1.932852296240251</v>
      </c>
      <c r="O8" s="4" t="s">
        <v>15</v>
      </c>
      <c r="P8" s="15">
        <v>41939</v>
      </c>
      <c r="Q8" s="91">
        <v>577</v>
      </c>
      <c r="R8" s="9" t="str">
        <f t="shared" si="0"/>
        <v>3.5 +/- 0.8</v>
      </c>
      <c r="S8" s="9" t="str">
        <f t="shared" si="1"/>
        <v>10.0 +/- 2.8</v>
      </c>
      <c r="T8" s="9" t="str">
        <f t="shared" si="2"/>
        <v>7.9 +/- 1.9</v>
      </c>
      <c r="V8" t="s">
        <v>106</v>
      </c>
    </row>
    <row r="9" spans="1:22" x14ac:dyDescent="0.2">
      <c r="A9" s="4" t="s">
        <v>15</v>
      </c>
      <c r="B9" s="15">
        <v>41964</v>
      </c>
      <c r="C9" s="91">
        <v>600</v>
      </c>
      <c r="D9" s="60">
        <f>[2]TOTAL!O5</f>
        <v>4533.5127574090211</v>
      </c>
      <c r="E9" s="60">
        <f>[2]TOTAL!P5</f>
        <v>930.19982237761383</v>
      </c>
      <c r="F9" s="9">
        <f>[2]TOTAL!Y5</f>
        <v>9.0743159258569666</v>
      </c>
      <c r="G9" s="9">
        <f>[2]TOTAL!Z5</f>
        <v>2.463656189241278</v>
      </c>
      <c r="H9" s="60">
        <f>[2]TOTAL!Q5</f>
        <v>16455.836834134756</v>
      </c>
      <c r="I9" s="60">
        <f>[2]TOTAL!R5</f>
        <v>6067.6950994090148</v>
      </c>
      <c r="J9" s="9">
        <f>[2]TOTAL!AC5</f>
        <v>29.35062897785135</v>
      </c>
      <c r="K9" s="9">
        <f>[2]TOTAL!AD5</f>
        <v>11.888249105941572</v>
      </c>
      <c r="L9" s="9">
        <f>[2]TOTAL!AG5</f>
        <v>12.254582667678044</v>
      </c>
      <c r="M9" s="9">
        <f>[2]TOTAL!AH5</f>
        <v>2.9954553993248116</v>
      </c>
      <c r="O9" s="4" t="s">
        <v>15</v>
      </c>
      <c r="P9" s="15">
        <v>41964</v>
      </c>
      <c r="Q9" s="91">
        <v>600</v>
      </c>
      <c r="R9" s="9" t="str">
        <f t="shared" si="0"/>
        <v>9.1 +/- 2.5</v>
      </c>
      <c r="S9" s="9" t="str">
        <f t="shared" si="1"/>
        <v>29.4 +/- 11.9</v>
      </c>
      <c r="T9" s="9" t="str">
        <f t="shared" si="2"/>
        <v>12.3 +/- 3.0</v>
      </c>
      <c r="V9">
        <f>PEARSON(F2:F23,L2:L23)</f>
        <v>0.80121711283819697</v>
      </c>
    </row>
    <row r="10" spans="1:22" x14ac:dyDescent="0.2">
      <c r="A10" s="4" t="s">
        <v>15</v>
      </c>
      <c r="B10" s="15">
        <v>41992</v>
      </c>
      <c r="C10" s="91">
        <v>624</v>
      </c>
      <c r="D10" s="60">
        <f>[2]TOTAL!O6</f>
        <v>8788.3283631455779</v>
      </c>
      <c r="E10" s="60">
        <f>[2]TOTAL!P6</f>
        <v>585.47337682122497</v>
      </c>
      <c r="F10" s="9">
        <f>[2]TOTAL!Y6</f>
        <v>15.277892273686717</v>
      </c>
      <c r="G10" s="9">
        <f>[2]TOTAL!Z6</f>
        <v>2.4031309882593526</v>
      </c>
      <c r="H10" s="60">
        <f>[2]TOTAL!Q6</f>
        <v>21736.386851224466</v>
      </c>
      <c r="I10" s="60">
        <f>[2]TOTAL!R6</f>
        <v>4449.1935907055695</v>
      </c>
      <c r="J10" s="9">
        <f>[2]TOTAL!AC6</f>
        <v>33.880993267946899</v>
      </c>
      <c r="K10" s="9">
        <f>[2]TOTAL!AD6</f>
        <v>8.2616928851216151</v>
      </c>
      <c r="L10" s="9">
        <f>[2]TOTAL!AG6</f>
        <v>14.693368610773639</v>
      </c>
      <c r="M10" s="9">
        <f>[2]TOTAL!AH6</f>
        <v>3.0386964564503383</v>
      </c>
      <c r="O10" s="4" t="s">
        <v>15</v>
      </c>
      <c r="P10" s="15">
        <v>41992</v>
      </c>
      <c r="Q10" s="91">
        <v>624</v>
      </c>
      <c r="R10" s="9" t="str">
        <f>TEXT(F10,"0.0")&amp;" +/- "&amp;TEXT(G10,"0.0")</f>
        <v>15.3 +/- 2.4</v>
      </c>
      <c r="S10" s="9" t="str">
        <f>TEXT(J10,"0.0")&amp;" +/- "&amp;TEXT(K10,"0.0")</f>
        <v>33.9 +/- 8.3</v>
      </c>
      <c r="T10" s="9" t="str">
        <f t="shared" si="2"/>
        <v>14.7 +/- 3.0</v>
      </c>
    </row>
    <row r="11" spans="1:22" x14ac:dyDescent="0.2">
      <c r="A11" s="4" t="s">
        <v>15</v>
      </c>
      <c r="B11" s="15">
        <v>42005</v>
      </c>
      <c r="C11" s="91">
        <v>652</v>
      </c>
      <c r="D11" s="60">
        <f>[2]TOTAL!O7</f>
        <v>2106.2392302666917</v>
      </c>
      <c r="E11" s="60">
        <f>[2]TOTAL!P7</f>
        <v>612.5798838195999</v>
      </c>
      <c r="F11" s="9">
        <f>[2]TOTAL!Y7</f>
        <v>4.0351160151339123</v>
      </c>
      <c r="G11" s="9">
        <f>[2]TOTAL!Z7</f>
        <v>1.5748682646203922</v>
      </c>
      <c r="H11" s="60">
        <f>[2]TOTAL!Q7</f>
        <v>5321.0668767435582</v>
      </c>
      <c r="I11" s="60">
        <f>[2]TOTAL!R7</f>
        <v>1641.7249455421634</v>
      </c>
      <c r="J11" s="9">
        <f>[2]TOTAL!AC7</f>
        <v>9.8823113597600472</v>
      </c>
      <c r="K11" s="9">
        <f>[2]TOTAL!AD7</f>
        <v>3.9413137825581925</v>
      </c>
      <c r="L11" s="9">
        <f>[2]TOTAL!AG7</f>
        <v>3.4156588482118035</v>
      </c>
      <c r="M11" s="9">
        <f>[2]TOTAL!AH7</f>
        <v>1.5514950940639509</v>
      </c>
      <c r="O11" s="4" t="s">
        <v>15</v>
      </c>
      <c r="P11" s="15">
        <v>42005</v>
      </c>
      <c r="Q11" s="91">
        <v>652</v>
      </c>
      <c r="R11" s="9" t="str">
        <f t="shared" si="0"/>
        <v>4.0 +/- 1.6</v>
      </c>
      <c r="S11" s="9" t="str">
        <f t="shared" si="1"/>
        <v>9.9 +/- 3.9</v>
      </c>
      <c r="T11" s="9" t="str">
        <f t="shared" si="2"/>
        <v>3.4 +/- 1.6</v>
      </c>
    </row>
    <row r="12" spans="1:22" x14ac:dyDescent="0.2">
      <c r="A12" s="4" t="s">
        <v>15</v>
      </c>
      <c r="B12" s="15">
        <v>42039</v>
      </c>
      <c r="C12" s="91">
        <v>655</v>
      </c>
      <c r="D12" s="60">
        <f>[2]TOTAL!O8</f>
        <v>4676.72565154528</v>
      </c>
      <c r="E12" s="60">
        <f>[2]TOTAL!P8</f>
        <v>804.64745251947124</v>
      </c>
      <c r="F12" s="9">
        <f>[2]TOTAL!Y8</f>
        <v>5.909217302736641</v>
      </c>
      <c r="G12" s="9">
        <f>[2]TOTAL!Z8</f>
        <v>2.1664708918381543</v>
      </c>
      <c r="H12" s="60">
        <f>[2]TOTAL!Q8</f>
        <v>18364.774133873201</v>
      </c>
      <c r="I12" s="60">
        <f>[2]TOTAL!R8</f>
        <v>359.78580475599779</v>
      </c>
      <c r="J12" s="9">
        <f>[2]TOTAL!AC8</f>
        <v>21.316255538997982</v>
      </c>
      <c r="K12" s="9">
        <f>[2]TOTAL!AD8</f>
        <v>6.3525646397463387</v>
      </c>
      <c r="L12" s="9">
        <f>[2]TOTAL!AG8</f>
        <v>11.121773848535941</v>
      </c>
      <c r="M12" s="9">
        <f>[2]TOTAL!AH8</f>
        <v>3.6286269586173998</v>
      </c>
      <c r="O12" s="4" t="s">
        <v>15</v>
      </c>
      <c r="P12" s="15">
        <v>42039</v>
      </c>
      <c r="Q12" s="91">
        <v>655</v>
      </c>
      <c r="R12" s="9" t="str">
        <f t="shared" si="0"/>
        <v>5.9 +/- 2.2</v>
      </c>
      <c r="S12" s="9" t="str">
        <f t="shared" si="1"/>
        <v>21.3 +/- 6.4</v>
      </c>
      <c r="T12" s="9" t="str">
        <f t="shared" si="2"/>
        <v>11.1 +/- 3.6</v>
      </c>
    </row>
    <row r="13" spans="1:22" x14ac:dyDescent="0.2">
      <c r="A13" s="4" t="s">
        <v>15</v>
      </c>
      <c r="B13" s="15">
        <v>42046</v>
      </c>
      <c r="C13" s="91">
        <v>699</v>
      </c>
      <c r="D13" s="60">
        <f>[2]TOTAL!O9</f>
        <v>17376.778548736806</v>
      </c>
      <c r="E13" s="60">
        <f>[2]TOTAL!P9</f>
        <v>5794.0280829236208</v>
      </c>
      <c r="F13" s="9">
        <f>[2]TOTAL!Y9</f>
        <v>20.863811837972946</v>
      </c>
      <c r="G13" s="9">
        <f>[2]TOTAL!Z9</f>
        <v>7.0192988693245821</v>
      </c>
      <c r="H13" s="60">
        <f>[2]TOTAL!Q9</f>
        <v>14470.814823059511</v>
      </c>
      <c r="I13" s="60">
        <f>[2]TOTAL!R9</f>
        <v>2104.0070694609822</v>
      </c>
      <c r="J13" s="9">
        <f>[2]TOTAL!AC9</f>
        <v>17.690856640855497</v>
      </c>
      <c r="K13" s="9">
        <f>[2]TOTAL!AD9</f>
        <v>2.6287573832009898</v>
      </c>
      <c r="L13" s="9">
        <f>[2]TOTAL!AG9</f>
        <v>13.41887038852469</v>
      </c>
      <c r="M13" s="9">
        <f>[2]TOTAL!AH9</f>
        <v>3.5665576969177963</v>
      </c>
      <c r="O13" s="4" t="s">
        <v>15</v>
      </c>
      <c r="P13" s="15">
        <v>42046</v>
      </c>
      <c r="Q13" s="91">
        <v>699</v>
      </c>
      <c r="R13" s="9" t="str">
        <f t="shared" si="0"/>
        <v>20.9 +/- 7.0</v>
      </c>
      <c r="S13" s="9" t="str">
        <f t="shared" si="1"/>
        <v>17.7 +/- 2.6</v>
      </c>
      <c r="T13" s="9" t="str">
        <f t="shared" si="2"/>
        <v>13.4 +/- 3.6</v>
      </c>
    </row>
    <row r="14" spans="1:22" x14ac:dyDescent="0.2">
      <c r="A14" s="4" t="s">
        <v>15</v>
      </c>
      <c r="B14" s="15">
        <v>42244</v>
      </c>
      <c r="C14" s="91">
        <v>900</v>
      </c>
      <c r="D14" s="60">
        <f>[2]TOTAL!O18</f>
        <v>6201.0015155748461</v>
      </c>
      <c r="E14" s="60">
        <f>[2]TOTAL!P18</f>
        <v>1039.7690836035968</v>
      </c>
      <c r="F14" s="9">
        <f>[2]TOTAL!Y18</f>
        <v>8.5587563797969235</v>
      </c>
      <c r="G14" s="9">
        <f>[2]TOTAL!Z18</f>
        <v>1.5985446520691713</v>
      </c>
      <c r="H14" s="60">
        <f>[2]TOTAL!Q18</f>
        <v>18321.404655349943</v>
      </c>
      <c r="I14" s="60">
        <f>[2]TOTAL!R18</f>
        <v>7502.5276157149037</v>
      </c>
      <c r="J14" s="9">
        <f>[2]TOTAL!AC18</f>
        <v>23.291852451964949</v>
      </c>
      <c r="K14" s="9">
        <f>[2]TOTAL!AD18</f>
        <v>9.765073137592843</v>
      </c>
      <c r="L14" s="9">
        <f>[2]TOTAL!AG18</f>
        <v>8.4325537140318705</v>
      </c>
      <c r="M14" s="9">
        <f>[2]TOTAL!AH18</f>
        <v>2.09367910890716</v>
      </c>
      <c r="O14" s="4" t="s">
        <v>15</v>
      </c>
      <c r="P14" s="15">
        <v>42244</v>
      </c>
      <c r="Q14" s="91">
        <v>900</v>
      </c>
      <c r="R14" s="9" t="str">
        <f t="shared" si="0"/>
        <v>8.6 +/- 1.6</v>
      </c>
      <c r="S14" s="9" t="str">
        <f t="shared" si="1"/>
        <v>23.3 +/- 9.8</v>
      </c>
      <c r="T14" s="9" t="str">
        <f t="shared" si="2"/>
        <v>8.4 +/- 2.1</v>
      </c>
    </row>
    <row r="15" spans="1:22" x14ac:dyDescent="0.2">
      <c r="A15" s="12" t="s">
        <v>31</v>
      </c>
      <c r="B15" s="16" t="s">
        <v>32</v>
      </c>
      <c r="C15" s="92">
        <v>116</v>
      </c>
      <c r="D15" s="56">
        <f>[2]TOTAL!O10</f>
        <v>5529.3500693811893</v>
      </c>
      <c r="E15" s="56">
        <f>[2]TOTAL!P10</f>
        <v>375.47887271830632</v>
      </c>
      <c r="F15" s="9">
        <f>[2]TOTAL!Y10</f>
        <v>9.0915379683220028</v>
      </c>
      <c r="G15" s="9">
        <f>[2]TOTAL!Z10</f>
        <v>1.9914556402372356</v>
      </c>
      <c r="H15" s="56">
        <f>[2]TOTAL!Q10</f>
        <v>4676.3581575129474</v>
      </c>
      <c r="I15" s="56">
        <f>[2]TOTAL!R10</f>
        <v>1305.4817773686998</v>
      </c>
      <c r="J15" s="9">
        <f>[2]TOTAL!AC10</f>
        <v>7.7446555056261346</v>
      </c>
      <c r="K15" s="9">
        <f>[2]TOTAL!AD10</f>
        <v>2.7055975029020769</v>
      </c>
      <c r="L15" s="9">
        <f>[2]TOTAL!AG10</f>
        <v>4.1220057248339659</v>
      </c>
      <c r="M15" s="9">
        <f>[2]TOTAL!AH10</f>
        <v>0.9279983734972036</v>
      </c>
      <c r="O15" s="12" t="s">
        <v>31</v>
      </c>
      <c r="P15" s="16" t="s">
        <v>32</v>
      </c>
      <c r="Q15" s="92">
        <v>116</v>
      </c>
      <c r="R15" s="9" t="str">
        <f t="shared" si="0"/>
        <v>9.1 +/- 2.0</v>
      </c>
      <c r="S15" s="9" t="str">
        <f t="shared" si="1"/>
        <v>7.7 +/- 2.7</v>
      </c>
      <c r="T15" s="9" t="str">
        <f t="shared" si="2"/>
        <v>4.1 +/- 0.9</v>
      </c>
    </row>
    <row r="16" spans="1:22" x14ac:dyDescent="0.2">
      <c r="A16" s="12" t="s">
        <v>31</v>
      </c>
      <c r="B16" s="17">
        <v>41954</v>
      </c>
      <c r="C16" s="92">
        <v>158</v>
      </c>
      <c r="D16" s="56">
        <f>[2]TOTAL!O11</f>
        <v>1252.3719983200274</v>
      </c>
      <c r="E16" s="56">
        <f>[2]TOTAL!P11</f>
        <v>138.57607497550006</v>
      </c>
      <c r="F16" s="9">
        <f>[2]TOTAL!Y11</f>
        <v>2.4777055473313512</v>
      </c>
      <c r="G16" s="9">
        <f>[2]TOTAL!Z11</f>
        <v>0.39220423127581605</v>
      </c>
      <c r="H16" s="56">
        <f>[2]TOTAL!Q11</f>
        <v>2055.1501118399319</v>
      </c>
      <c r="I16" s="56">
        <f>[2]TOTAL!R11</f>
        <v>650.26536145794148</v>
      </c>
      <c r="J16" s="9">
        <f>[2]TOTAL!AC11</f>
        <v>4.0331212956210702</v>
      </c>
      <c r="K16" s="9">
        <f>[2]TOTAL!AD11</f>
        <v>1.3543232917866532</v>
      </c>
      <c r="L16" s="9">
        <f>[2]TOTAL!AG11</f>
        <v>3.425698696039047</v>
      </c>
      <c r="M16" s="9">
        <f>[2]TOTAL!AH11</f>
        <v>0.45555952233605418</v>
      </c>
      <c r="O16" s="12" t="s">
        <v>31</v>
      </c>
      <c r="P16" s="17">
        <v>41954</v>
      </c>
      <c r="Q16" s="92">
        <v>158</v>
      </c>
      <c r="R16" s="9" t="str">
        <f t="shared" si="0"/>
        <v>2.5 +/- 0.4</v>
      </c>
      <c r="S16" s="9" t="str">
        <f t="shared" si="1"/>
        <v>4.0 +/- 1.4</v>
      </c>
      <c r="T16" s="9" t="str">
        <f t="shared" si="2"/>
        <v>3.4 +/- 0.5</v>
      </c>
    </row>
    <row r="17" spans="1:20" x14ac:dyDescent="0.2">
      <c r="A17" s="12" t="s">
        <v>31</v>
      </c>
      <c r="B17" s="17">
        <v>42037</v>
      </c>
      <c r="C17" s="92">
        <v>241</v>
      </c>
      <c r="D17" s="56">
        <f>[2]TOTAL!O12</f>
        <v>988.18736438800056</v>
      </c>
      <c r="E17" s="56">
        <f>[2]TOTAL!P12</f>
        <v>96.619790103295287</v>
      </c>
      <c r="F17" s="9">
        <f>[2]TOTAL!Y12</f>
        <v>1.2099352428851646</v>
      </c>
      <c r="G17" s="9">
        <f>[2]TOTAL!Z12</f>
        <v>0.19392995210885983</v>
      </c>
      <c r="H17" s="56">
        <f>[2]TOTAL!Q12</f>
        <v>5176.6792961300425</v>
      </c>
      <c r="I17" s="56">
        <f>[2]TOTAL!R12</f>
        <v>1852.4064131782027</v>
      </c>
      <c r="J17" s="9">
        <f>[2]TOTAL!AC12</f>
        <v>6.1760895826931641</v>
      </c>
      <c r="K17" s="9">
        <f>[2]TOTAL!AD12</f>
        <v>2.3395073930815786</v>
      </c>
      <c r="L17" s="9">
        <f>[2]TOTAL!AG12</f>
        <v>5.3147486735467826</v>
      </c>
      <c r="M17" s="9">
        <f>[2]TOTAL!AH12</f>
        <v>1.8328574349830173</v>
      </c>
      <c r="O17" s="12" t="s">
        <v>31</v>
      </c>
      <c r="P17" s="17">
        <v>42037</v>
      </c>
      <c r="Q17" s="92">
        <v>241</v>
      </c>
      <c r="R17" s="9" t="str">
        <f t="shared" si="0"/>
        <v>1.2 +/- 0.2</v>
      </c>
      <c r="S17" s="9" t="str">
        <f t="shared" si="1"/>
        <v>6.2 +/- 2.3</v>
      </c>
      <c r="T17" s="9" t="str">
        <f t="shared" si="2"/>
        <v>5.3 +/- 1.8</v>
      </c>
    </row>
    <row r="18" spans="1:20" x14ac:dyDescent="0.2">
      <c r="A18" s="12" t="s">
        <v>31</v>
      </c>
      <c r="B18" s="16" t="s">
        <v>33</v>
      </c>
      <c r="C18" s="92">
        <v>255</v>
      </c>
      <c r="D18" s="56">
        <f>[2]TOTAL!O13</f>
        <v>635.4056875914423</v>
      </c>
      <c r="E18" s="56">
        <f>[2]TOTAL!P13</f>
        <v>102.28835384495719</v>
      </c>
      <c r="F18" s="9">
        <f>[2]TOTAL!Y13</f>
        <v>1.0259299588614816</v>
      </c>
      <c r="G18" s="9">
        <f>[2]TOTAL!Z13</f>
        <v>0.30422237162254478</v>
      </c>
      <c r="H18" s="56">
        <f>[2]TOTAL!Q13</f>
        <v>4872.0280239986359</v>
      </c>
      <c r="I18" s="56">
        <f>[2]TOTAL!R13</f>
        <v>847.69364407787054</v>
      </c>
      <c r="J18" s="9">
        <f>[2]TOTAL!AC13</f>
        <v>7.6001242056598395</v>
      </c>
      <c r="K18" s="9">
        <f>[2]TOTAL!AD13</f>
        <v>2.2572226440650667</v>
      </c>
      <c r="L18" s="9">
        <f>[2]TOTAL!AG13</f>
        <v>5.7595460936039373</v>
      </c>
      <c r="M18" s="9">
        <f>[2]TOTAL!AH13</f>
        <v>1.4046552531124106</v>
      </c>
      <c r="O18" s="12" t="s">
        <v>31</v>
      </c>
      <c r="P18" s="16" t="s">
        <v>33</v>
      </c>
      <c r="Q18" s="92">
        <v>255</v>
      </c>
      <c r="R18" s="9" t="str">
        <f t="shared" si="0"/>
        <v>1.0 +/- 0.3</v>
      </c>
      <c r="S18" s="9" t="str">
        <f t="shared" si="1"/>
        <v>7.6 +/- 2.3</v>
      </c>
      <c r="T18" s="9" t="str">
        <f t="shared" si="2"/>
        <v>5.8 +/- 1.4</v>
      </c>
    </row>
    <row r="19" spans="1:20" x14ac:dyDescent="0.2">
      <c r="A19" s="12" t="s">
        <v>31</v>
      </c>
      <c r="B19" s="17">
        <v>42092</v>
      </c>
      <c r="C19" s="92">
        <v>296</v>
      </c>
      <c r="D19" s="56">
        <f>[2]TOTAL!O14</f>
        <v>1724.8900703655845</v>
      </c>
      <c r="E19" s="56">
        <f>[2]TOTAL!P14</f>
        <v>276.71344464191304</v>
      </c>
      <c r="F19" s="9">
        <f>[2]TOTAL!Y14</f>
        <v>2.7177589449303108</v>
      </c>
      <c r="G19" s="9">
        <f>[2]TOTAL!Z14</f>
        <v>0.72434611463307397</v>
      </c>
      <c r="H19" s="56">
        <f>[2]TOTAL!Q14</f>
        <v>9739.3331935749738</v>
      </c>
      <c r="I19" s="56">
        <f>[2]TOTAL!R14</f>
        <v>2487.8344571314778</v>
      </c>
      <c r="J19" s="9">
        <f>[2]TOTAL!AC14</f>
        <v>14.413197940821037</v>
      </c>
      <c r="K19" s="9">
        <f>[2]TOTAL!AD14</f>
        <v>4.6829393638554135</v>
      </c>
      <c r="L19" s="9">
        <f>[2]TOTAL!AG14</f>
        <v>8.917408667649056</v>
      </c>
      <c r="M19" s="9">
        <f>[2]TOTAL!AH14</f>
        <v>2.7363056254068283</v>
      </c>
      <c r="O19" s="12" t="s">
        <v>31</v>
      </c>
      <c r="P19" s="17">
        <v>42092</v>
      </c>
      <c r="Q19" s="92">
        <v>296</v>
      </c>
      <c r="R19" s="9" t="str">
        <f t="shared" si="0"/>
        <v>2.7 +/- 0.7</v>
      </c>
      <c r="S19" s="9" t="str">
        <f t="shared" si="1"/>
        <v>14.4 +/- 4.7</v>
      </c>
      <c r="T19" s="9" t="str">
        <f t="shared" si="2"/>
        <v>8.9 +/- 2.7</v>
      </c>
    </row>
    <row r="20" spans="1:20" x14ac:dyDescent="0.2">
      <c r="A20" s="12" t="s">
        <v>31</v>
      </c>
      <c r="B20" s="17">
        <v>42101</v>
      </c>
      <c r="C20" s="92">
        <v>305</v>
      </c>
      <c r="D20" s="56">
        <f>[2]TOTAL!O15</f>
        <v>1718.0342588265241</v>
      </c>
      <c r="E20" s="56">
        <f>[2]TOTAL!P15</f>
        <v>341.7223648706547</v>
      </c>
      <c r="F20" s="9">
        <f>[2]TOTAL!Y15</f>
        <v>2.7658864884260774</v>
      </c>
      <c r="G20" s="9">
        <f>[2]TOTAL!Z15</f>
        <v>0.68641202974436932</v>
      </c>
      <c r="H20" s="56">
        <f>[2]TOTAL!Q15</f>
        <v>9474.3549866061076</v>
      </c>
      <c r="I20" s="56">
        <f>[2]TOTAL!R15</f>
        <v>2779.0047485993105</v>
      </c>
      <c r="J20" s="9">
        <f>[2]TOTAL!AC15</f>
        <v>14.335992672197774</v>
      </c>
      <c r="K20" s="9">
        <f>[2]TOTAL!AD15</f>
        <v>4.6663688041490134</v>
      </c>
      <c r="L20" s="9">
        <f>[2]TOTAL!AG15</f>
        <v>8.2282048715341496</v>
      </c>
      <c r="M20" s="9">
        <f>[2]TOTAL!AH15</f>
        <v>1.8177167018818241</v>
      </c>
      <c r="O20" s="12" t="s">
        <v>31</v>
      </c>
      <c r="P20" s="17">
        <v>42101</v>
      </c>
      <c r="Q20" s="92">
        <v>305</v>
      </c>
      <c r="R20" s="9" t="str">
        <f t="shared" si="0"/>
        <v>2.8 +/- 0.7</v>
      </c>
      <c r="S20" s="9" t="str">
        <f t="shared" si="1"/>
        <v>14.3 +/- 4.7</v>
      </c>
      <c r="T20" s="9" t="str">
        <f t="shared" si="2"/>
        <v>8.2 +/- 1.8</v>
      </c>
    </row>
    <row r="21" spans="1:20" x14ac:dyDescent="0.2">
      <c r="A21" s="12" t="s">
        <v>31</v>
      </c>
      <c r="B21" s="17">
        <v>42129</v>
      </c>
      <c r="C21" s="92">
        <v>333</v>
      </c>
      <c r="D21" s="56">
        <f>[2]TOTAL!O16</f>
        <v>2994.483660094972</v>
      </c>
      <c r="E21" s="56">
        <f>[2]TOTAL!P16</f>
        <v>157.93227287652897</v>
      </c>
      <c r="F21" s="9">
        <f>[2]TOTAL!Y16</f>
        <v>6.2628285378211999</v>
      </c>
      <c r="G21" s="9">
        <f>[2]TOTAL!Z16</f>
        <v>0.78341736138478202</v>
      </c>
      <c r="H21" s="56">
        <f>[2]TOTAL!Q16</f>
        <v>5922.6335414879686</v>
      </c>
      <c r="I21" s="56">
        <f>[2]TOTAL!R16</f>
        <v>1756.7307539370736</v>
      </c>
      <c r="J21" s="9">
        <f>[2]TOTAL!AC16</f>
        <v>12.010195390758103</v>
      </c>
      <c r="K21" s="9">
        <f>[2]TOTAL!AD16</f>
        <v>3.8056361759562432</v>
      </c>
      <c r="L21" s="9">
        <f>[2]TOTAL!AG16</f>
        <v>7.6197788894741372</v>
      </c>
      <c r="M21" s="9">
        <f>[2]TOTAL!AH16</f>
        <v>1.9325893688787961</v>
      </c>
      <c r="O21" s="12" t="s">
        <v>31</v>
      </c>
      <c r="P21" s="17">
        <v>42129</v>
      </c>
      <c r="Q21" s="92">
        <v>333</v>
      </c>
      <c r="R21" s="9" t="str">
        <f t="shared" si="0"/>
        <v>6.3 +/- 0.8</v>
      </c>
      <c r="S21" s="9" t="str">
        <f t="shared" si="1"/>
        <v>12.0 +/- 3.8</v>
      </c>
      <c r="T21" s="9" t="str">
        <f t="shared" si="2"/>
        <v>7.6 +/- 1.9</v>
      </c>
    </row>
    <row r="22" spans="1:20" x14ac:dyDescent="0.2">
      <c r="A22" s="12" t="s">
        <v>31</v>
      </c>
      <c r="B22" s="17">
        <v>42207</v>
      </c>
      <c r="C22" s="92">
        <v>411</v>
      </c>
      <c r="D22" s="56">
        <f>[1]TOTAL!$O$13</f>
        <v>2770.1148276699068</v>
      </c>
      <c r="E22" s="57">
        <f>[1]TOTAL!$P$13</f>
        <v>330.28003362667613</v>
      </c>
      <c r="F22" s="9">
        <f>[1]TOTAL!Y13</f>
        <v>11.772630957635233</v>
      </c>
      <c r="G22" s="9">
        <f>[1]TOTAL!Z13</f>
        <v>2.9872043635378636</v>
      </c>
      <c r="H22" s="56">
        <f>[1]TOTAL!Q13</f>
        <v>9765.3988067019636</v>
      </c>
      <c r="I22" s="57">
        <f>[1]TOTAL!R13</f>
        <v>2623.0571362149067</v>
      </c>
      <c r="J22" s="9">
        <f>[1]TOTAL!AC13</f>
        <v>36.017303614991491</v>
      </c>
      <c r="K22" s="9">
        <f>[1]TOTAL!AD13</f>
        <v>12.072620384349996</v>
      </c>
      <c r="L22" s="9">
        <f>[1]TOTAL!AG13</f>
        <v>13.1190353525774</v>
      </c>
      <c r="M22" s="9">
        <f>[1]TOTAL!AH13</f>
        <v>3.8442858267843811</v>
      </c>
      <c r="O22" s="12" t="s">
        <v>31</v>
      </c>
      <c r="P22" s="17">
        <v>42207</v>
      </c>
      <c r="Q22" s="92">
        <v>411</v>
      </c>
      <c r="R22" s="9" t="str">
        <f t="shared" si="0"/>
        <v>11.8 +/- 3.0</v>
      </c>
      <c r="S22" s="9" t="str">
        <f t="shared" si="1"/>
        <v>36.0 +/- 12.1</v>
      </c>
      <c r="T22" s="9" t="str">
        <f t="shared" si="2"/>
        <v>13.1 +/- 3.8</v>
      </c>
    </row>
    <row r="23" spans="1:20" x14ac:dyDescent="0.2">
      <c r="A23" s="12" t="s">
        <v>31</v>
      </c>
      <c r="B23" s="17">
        <v>42264</v>
      </c>
      <c r="C23" s="92">
        <v>468</v>
      </c>
      <c r="D23" s="56">
        <f>[2]TOTAL!O21</f>
        <v>2188.6727468012546</v>
      </c>
      <c r="E23" s="56">
        <f>[2]TOTAL!P21</f>
        <v>39.995323484326967</v>
      </c>
      <c r="F23" s="9">
        <f>[2]TOTAL!Y21</f>
        <v>2.3956847597182169</v>
      </c>
      <c r="G23" s="9">
        <f>[2]TOTAL!Z21</f>
        <v>4.3781511048104627E-2</v>
      </c>
      <c r="H23" s="61">
        <f>[2]TOTAL!Q21</f>
        <v>2086.3023459563428</v>
      </c>
      <c r="I23" s="61">
        <f>[2]TOTAL!R21</f>
        <v>165.18077114408646</v>
      </c>
      <c r="J23" s="9">
        <f>[2]TOTAL!AC21</f>
        <v>2.2849432195605535</v>
      </c>
      <c r="K23" s="9">
        <f>[2]TOTAL!AD21</f>
        <v>0.18092034016732306</v>
      </c>
      <c r="L23" s="9">
        <f>[2]TOTAL!AG21</f>
        <v>1.2567353595937287</v>
      </c>
      <c r="M23" s="9">
        <f>[2]TOTAL!AH21</f>
        <v>0.19755749042052997</v>
      </c>
      <c r="O23" s="12" t="s">
        <v>31</v>
      </c>
      <c r="P23" s="17">
        <v>42264</v>
      </c>
      <c r="Q23" s="92">
        <v>468</v>
      </c>
      <c r="R23" s="9" t="str">
        <f t="shared" si="0"/>
        <v>2.4 +/- 0.0</v>
      </c>
      <c r="S23" s="9" t="str">
        <f t="shared" si="1"/>
        <v>2.3 +/- 0.2</v>
      </c>
      <c r="T23" s="9" t="str">
        <f t="shared" si="2"/>
        <v>1.3 +/- 0.2</v>
      </c>
    </row>
    <row r="27" spans="1:20" x14ac:dyDescent="0.2">
      <c r="A27" s="58" t="s">
        <v>66</v>
      </c>
      <c r="B27" s="58"/>
      <c r="C27" s="58"/>
      <c r="D27" s="58"/>
    </row>
    <row r="28" spans="1:20" x14ac:dyDescent="0.2">
      <c r="A28" s="59" t="s">
        <v>65</v>
      </c>
    </row>
    <row r="29" spans="1:20" x14ac:dyDescent="0.2">
      <c r="A29" s="62" t="s">
        <v>102</v>
      </c>
    </row>
  </sheetData>
  <pageMargins left="0.75" right="0.75" top="1" bottom="1" header="0.5" footer="0.5"/>
  <pageSetup orientation="portrait" horizontalDpi="4294967292" verticalDpi="429496729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5"/>
  <sheetViews>
    <sheetView zoomScale="94" workbookViewId="0">
      <selection activeCell="F6" sqref="F6"/>
    </sheetView>
  </sheetViews>
  <sheetFormatPr baseColWidth="10" defaultRowHeight="16" x14ac:dyDescent="0.2"/>
  <sheetData>
    <row r="1" spans="1:15" x14ac:dyDescent="0.2">
      <c r="A1" t="s">
        <v>1</v>
      </c>
      <c r="B1" t="s">
        <v>0</v>
      </c>
      <c r="C1" t="s">
        <v>79</v>
      </c>
      <c r="E1" t="s">
        <v>80</v>
      </c>
      <c r="N1">
        <v>0</v>
      </c>
      <c r="O1">
        <v>0</v>
      </c>
    </row>
    <row r="2" spans="1:15" x14ac:dyDescent="0.2">
      <c r="A2" s="93" t="s">
        <v>85</v>
      </c>
      <c r="B2" s="84" t="s">
        <v>81</v>
      </c>
      <c r="C2" s="84" t="s">
        <v>2</v>
      </c>
      <c r="D2" s="9">
        <v>0</v>
      </c>
      <c r="E2" s="9">
        <v>1.8841328237573438E-3</v>
      </c>
      <c r="N2">
        <v>100</v>
      </c>
      <c r="O2">
        <v>100</v>
      </c>
    </row>
    <row r="3" spans="1:15" x14ac:dyDescent="0.2">
      <c r="A3" s="93"/>
      <c r="B3" s="84" t="s">
        <v>81</v>
      </c>
      <c r="C3" s="84" t="s">
        <v>3</v>
      </c>
      <c r="D3" s="9">
        <v>0</v>
      </c>
      <c r="E3" s="9">
        <v>3.6262543298852715E-2</v>
      </c>
    </row>
    <row r="4" spans="1:15" x14ac:dyDescent="0.2">
      <c r="A4" s="93"/>
      <c r="B4" s="84" t="s">
        <v>81</v>
      </c>
      <c r="C4" s="84" t="s">
        <v>4</v>
      </c>
      <c r="D4" s="9">
        <v>0</v>
      </c>
      <c r="E4" s="9">
        <v>1.0021860065307386</v>
      </c>
    </row>
    <row r="5" spans="1:15" x14ac:dyDescent="0.2">
      <c r="A5" s="93"/>
      <c r="B5" s="84" t="s">
        <v>81</v>
      </c>
      <c r="C5" s="84" t="s">
        <v>5</v>
      </c>
      <c r="D5" s="9">
        <v>0</v>
      </c>
      <c r="E5" s="9">
        <v>1.1730957339739696E-3</v>
      </c>
    </row>
    <row r="6" spans="1:15" x14ac:dyDescent="0.2">
      <c r="A6" s="93"/>
      <c r="B6" s="84" t="s">
        <v>81</v>
      </c>
      <c r="C6" s="84" t="s">
        <v>6</v>
      </c>
      <c r="D6" s="9">
        <v>0</v>
      </c>
      <c r="E6" s="9">
        <v>3.4107499039231375E-3</v>
      </c>
    </row>
    <row r="7" spans="1:15" x14ac:dyDescent="0.2">
      <c r="A7" s="93"/>
      <c r="B7" s="84" t="s">
        <v>81</v>
      </c>
      <c r="C7" s="84" t="s">
        <v>7</v>
      </c>
      <c r="D7" s="9">
        <v>0</v>
      </c>
      <c r="E7" s="9">
        <v>6.4892809805405863E-2</v>
      </c>
    </row>
    <row r="8" spans="1:15" x14ac:dyDescent="0.2">
      <c r="A8" s="93"/>
      <c r="B8" s="84" t="s">
        <v>81</v>
      </c>
      <c r="C8" s="84" t="s">
        <v>8</v>
      </c>
      <c r="D8" s="9">
        <v>3</v>
      </c>
      <c r="E8" s="9">
        <v>0.24692054389756868</v>
      </c>
    </row>
    <row r="9" spans="1:15" x14ac:dyDescent="0.2">
      <c r="A9" s="93"/>
      <c r="B9" s="84" t="s">
        <v>81</v>
      </c>
      <c r="C9" s="84" t="s">
        <v>9</v>
      </c>
      <c r="D9" s="9">
        <v>0</v>
      </c>
      <c r="E9" s="9">
        <v>6.767586283429862E-3</v>
      </c>
    </row>
    <row r="10" spans="1:15" x14ac:dyDescent="0.2">
      <c r="A10" s="93"/>
      <c r="B10" s="84" t="s">
        <v>81</v>
      </c>
      <c r="C10" s="84" t="s">
        <v>10</v>
      </c>
      <c r="D10" s="9">
        <v>97</v>
      </c>
      <c r="E10" s="9">
        <v>96.670789041433977</v>
      </c>
    </row>
    <row r="11" spans="1:15" x14ac:dyDescent="0.2">
      <c r="A11" s="93"/>
      <c r="B11" s="84" t="s">
        <v>81</v>
      </c>
      <c r="C11" s="84" t="s">
        <v>11</v>
      </c>
      <c r="D11" s="9">
        <v>0</v>
      </c>
      <c r="E11" s="9">
        <v>9.1392360271456349E-2</v>
      </c>
    </row>
    <row r="12" spans="1:15" x14ac:dyDescent="0.2">
      <c r="A12" s="93"/>
      <c r="B12" s="84" t="s">
        <v>81</v>
      </c>
      <c r="C12" s="84" t="s">
        <v>12</v>
      </c>
      <c r="D12" s="9">
        <v>0</v>
      </c>
      <c r="E12" s="9">
        <v>1.6596408692690361</v>
      </c>
    </row>
    <row r="13" spans="1:15" x14ac:dyDescent="0.2">
      <c r="A13" s="93"/>
      <c r="B13" s="84" t="s">
        <v>81</v>
      </c>
      <c r="C13" s="84" t="s">
        <v>13</v>
      </c>
      <c r="D13" s="9">
        <v>0</v>
      </c>
      <c r="E13" s="9">
        <v>0.21468026074789995</v>
      </c>
    </row>
    <row r="14" spans="1:15" x14ac:dyDescent="0.2">
      <c r="A14" s="93"/>
      <c r="B14" s="85" t="s">
        <v>82</v>
      </c>
      <c r="C14" s="85" t="s">
        <v>2</v>
      </c>
      <c r="D14" s="9">
        <v>0</v>
      </c>
      <c r="E14" s="9">
        <v>6.3843151007780081E-3</v>
      </c>
    </row>
    <row r="15" spans="1:15" x14ac:dyDescent="0.2">
      <c r="A15" s="93"/>
      <c r="B15" s="85" t="s">
        <v>82</v>
      </c>
      <c r="C15" s="85" t="s">
        <v>3</v>
      </c>
      <c r="D15" s="9">
        <v>0</v>
      </c>
      <c r="E15" s="9">
        <v>1.1505480640171279</v>
      </c>
    </row>
    <row r="16" spans="1:15" x14ac:dyDescent="0.2">
      <c r="A16" s="93"/>
      <c r="B16" s="85" t="s">
        <v>82</v>
      </c>
      <c r="C16" s="85" t="s">
        <v>4</v>
      </c>
      <c r="D16" s="9">
        <v>64</v>
      </c>
      <c r="E16" s="9">
        <v>62.476504919876497</v>
      </c>
    </row>
    <row r="17" spans="1:9" x14ac:dyDescent="0.2">
      <c r="A17" s="93"/>
      <c r="B17" s="85" t="s">
        <v>82</v>
      </c>
      <c r="C17" s="85" t="s">
        <v>5</v>
      </c>
      <c r="D17" s="9">
        <v>1.9639306316279418E-2</v>
      </c>
      <c r="E17" s="9">
        <v>1.9639306316279418E-2</v>
      </c>
    </row>
    <row r="18" spans="1:9" x14ac:dyDescent="0.2">
      <c r="A18" s="93"/>
      <c r="B18" s="85" t="s">
        <v>82</v>
      </c>
      <c r="C18" s="85" t="s">
        <v>6</v>
      </c>
      <c r="D18" s="9">
        <v>2.8584279527896397E-2</v>
      </c>
      <c r="E18" s="9">
        <v>2.8584279527896397E-2</v>
      </c>
    </row>
    <row r="19" spans="1:9" x14ac:dyDescent="0.2">
      <c r="A19" s="93"/>
      <c r="B19" s="85" t="s">
        <v>82</v>
      </c>
      <c r="C19" s="85" t="s">
        <v>7</v>
      </c>
      <c r="D19" s="9">
        <v>1.5739938975208728E-2</v>
      </c>
      <c r="E19" s="9">
        <v>1.5739938975208728E-2</v>
      </c>
      <c r="I19">
        <f>1-_xlfn.T.TEST(D2:D61,E2:E61,2,1)</f>
        <v>6.1458939652704325E-2</v>
      </c>
    </row>
    <row r="20" spans="1:9" x14ac:dyDescent="0.2">
      <c r="A20" s="93"/>
      <c r="B20" s="85" t="s">
        <v>82</v>
      </c>
      <c r="C20" s="85" t="s">
        <v>8</v>
      </c>
      <c r="D20" s="9">
        <v>4</v>
      </c>
      <c r="E20" s="9">
        <v>0.38319947306123148</v>
      </c>
    </row>
    <row r="21" spans="1:9" x14ac:dyDescent="0.2">
      <c r="A21" s="93"/>
      <c r="B21" s="85" t="s">
        <v>82</v>
      </c>
      <c r="C21" s="85" t="s">
        <v>9</v>
      </c>
      <c r="D21" s="9">
        <v>5.7113897423627579E-3</v>
      </c>
      <c r="E21" s="9">
        <v>5.7113897423627579E-3</v>
      </c>
    </row>
    <row r="22" spans="1:9" x14ac:dyDescent="0.2">
      <c r="A22" s="93"/>
      <c r="B22" s="85" t="s">
        <v>82</v>
      </c>
      <c r="C22" s="85" t="s">
        <v>10</v>
      </c>
      <c r="D22" s="9">
        <v>14</v>
      </c>
      <c r="E22" s="9">
        <v>28.028773721117023</v>
      </c>
    </row>
    <row r="23" spans="1:9" x14ac:dyDescent="0.2">
      <c r="A23" s="93"/>
      <c r="B23" s="85" t="s">
        <v>82</v>
      </c>
      <c r="C23" s="85" t="s">
        <v>11</v>
      </c>
      <c r="D23" s="9">
        <v>18</v>
      </c>
      <c r="E23" s="9">
        <v>5.5666951179845832</v>
      </c>
    </row>
    <row r="24" spans="1:9" x14ac:dyDescent="0.2">
      <c r="A24" s="93"/>
      <c r="B24" s="85" t="s">
        <v>82</v>
      </c>
      <c r="C24" s="85" t="s">
        <v>12</v>
      </c>
      <c r="D24" s="9">
        <v>0</v>
      </c>
      <c r="E24" s="9">
        <v>0.76748496091809759</v>
      </c>
    </row>
    <row r="25" spans="1:9" x14ac:dyDescent="0.2">
      <c r="A25" s="93"/>
      <c r="B25" s="85" t="s">
        <v>82</v>
      </c>
      <c r="C25" s="85" t="s">
        <v>13</v>
      </c>
      <c r="D25" s="9">
        <v>0</v>
      </c>
      <c r="E25" s="9">
        <v>1.5507345133629042</v>
      </c>
    </row>
    <row r="26" spans="1:9" x14ac:dyDescent="0.2">
      <c r="A26" s="93"/>
      <c r="B26" s="86" t="s">
        <v>83</v>
      </c>
      <c r="C26" s="86" t="s">
        <v>2</v>
      </c>
      <c r="D26" s="9">
        <v>0</v>
      </c>
      <c r="E26" s="8">
        <v>8.3794674289616622E-2</v>
      </c>
    </row>
    <row r="27" spans="1:9" x14ac:dyDescent="0.2">
      <c r="A27" s="93"/>
      <c r="B27" s="86" t="s">
        <v>83</v>
      </c>
      <c r="C27" s="86" t="s">
        <v>3</v>
      </c>
      <c r="D27" s="9">
        <v>3</v>
      </c>
      <c r="E27" s="8">
        <v>4.5740749150816338E-3</v>
      </c>
    </row>
    <row r="28" spans="1:9" x14ac:dyDescent="0.2">
      <c r="A28" s="93"/>
      <c r="B28" s="86" t="s">
        <v>83</v>
      </c>
      <c r="C28" s="86" t="s">
        <v>4</v>
      </c>
      <c r="D28" s="9">
        <v>82</v>
      </c>
      <c r="E28" s="8">
        <v>90.978415889512604</v>
      </c>
    </row>
    <row r="29" spans="1:9" x14ac:dyDescent="0.2">
      <c r="A29" s="93"/>
      <c r="B29" s="86" t="s">
        <v>83</v>
      </c>
      <c r="C29" s="86" t="s">
        <v>5</v>
      </c>
      <c r="D29" s="9">
        <v>0</v>
      </c>
      <c r="E29" s="8">
        <v>1.3790995453856324E-3</v>
      </c>
    </row>
    <row r="30" spans="1:9" x14ac:dyDescent="0.2">
      <c r="A30" s="93"/>
      <c r="B30" s="86" t="s">
        <v>83</v>
      </c>
      <c r="C30" s="86" t="s">
        <v>6</v>
      </c>
      <c r="D30" s="9">
        <v>0</v>
      </c>
      <c r="E30" s="8">
        <v>1.5495847059650784E-2</v>
      </c>
    </row>
    <row r="31" spans="1:9" x14ac:dyDescent="0.2">
      <c r="A31" s="93"/>
      <c r="B31" s="86" t="s">
        <v>83</v>
      </c>
      <c r="C31" s="86" t="s">
        <v>7</v>
      </c>
      <c r="D31" s="9">
        <v>0</v>
      </c>
      <c r="E31" s="8">
        <v>4.0348796563521444E-2</v>
      </c>
    </row>
    <row r="32" spans="1:9" x14ac:dyDescent="0.2">
      <c r="A32" s="93"/>
      <c r="B32" s="86" t="s">
        <v>83</v>
      </c>
      <c r="C32" s="86" t="s">
        <v>8</v>
      </c>
      <c r="D32" s="9">
        <v>0</v>
      </c>
      <c r="E32" s="8">
        <v>7.2447927521714917E-2</v>
      </c>
    </row>
    <row r="33" spans="1:5" x14ac:dyDescent="0.2">
      <c r="A33" s="93"/>
      <c r="B33" s="86" t="s">
        <v>83</v>
      </c>
      <c r="C33" s="86" t="s">
        <v>9</v>
      </c>
      <c r="D33" s="9">
        <v>0</v>
      </c>
      <c r="E33" s="8">
        <v>1.1300089443751674E-2</v>
      </c>
    </row>
    <row r="34" spans="1:5" x14ac:dyDescent="0.2">
      <c r="A34" s="93"/>
      <c r="B34" s="86" t="s">
        <v>83</v>
      </c>
      <c r="C34" s="86" t="s">
        <v>10</v>
      </c>
      <c r="D34" s="9">
        <v>10</v>
      </c>
      <c r="E34" s="8">
        <v>4.832792951630986</v>
      </c>
    </row>
    <row r="35" spans="1:5" x14ac:dyDescent="0.2">
      <c r="A35" s="93"/>
      <c r="B35" s="86" t="s">
        <v>83</v>
      </c>
      <c r="C35" s="86" t="s">
        <v>11</v>
      </c>
      <c r="D35" s="9">
        <v>3</v>
      </c>
      <c r="E35" s="8">
        <v>1.214828667388763E-3</v>
      </c>
    </row>
    <row r="36" spans="1:5" x14ac:dyDescent="0.2">
      <c r="A36" s="93"/>
      <c r="B36" s="86" t="s">
        <v>83</v>
      </c>
      <c r="C36" s="86" t="s">
        <v>12</v>
      </c>
      <c r="D36" s="9">
        <v>3</v>
      </c>
      <c r="E36" s="8">
        <v>3.9387445876457137</v>
      </c>
    </row>
    <row r="37" spans="1:5" x14ac:dyDescent="0.2">
      <c r="A37" s="93"/>
      <c r="B37" s="86" t="s">
        <v>83</v>
      </c>
      <c r="C37" s="86" t="s">
        <v>13</v>
      </c>
      <c r="D37" s="9">
        <v>0</v>
      </c>
      <c r="E37" s="8">
        <v>1.9491233204599341E-2</v>
      </c>
    </row>
    <row r="38" spans="1:5" x14ac:dyDescent="0.2">
      <c r="A38" s="93" t="s">
        <v>86</v>
      </c>
      <c r="B38" s="85" t="s">
        <v>84</v>
      </c>
      <c r="C38" s="85" t="s">
        <v>2</v>
      </c>
      <c r="D38" s="9">
        <v>2</v>
      </c>
      <c r="E38" s="9">
        <v>0.13465108024455114</v>
      </c>
    </row>
    <row r="39" spans="1:5" x14ac:dyDescent="0.2">
      <c r="A39" s="93"/>
      <c r="B39" s="85" t="s">
        <v>84</v>
      </c>
      <c r="C39" s="85" t="s">
        <v>3</v>
      </c>
      <c r="D39" s="9">
        <v>2</v>
      </c>
      <c r="E39" s="9">
        <v>2.6454416566944639E-2</v>
      </c>
    </row>
    <row r="40" spans="1:5" x14ac:dyDescent="0.2">
      <c r="A40" s="93"/>
      <c r="B40" s="85" t="s">
        <v>84</v>
      </c>
      <c r="C40" s="85" t="s">
        <v>4</v>
      </c>
      <c r="D40" s="9">
        <v>6</v>
      </c>
      <c r="E40" s="9">
        <v>9.2107515605199586E-2</v>
      </c>
    </row>
    <row r="41" spans="1:5" x14ac:dyDescent="0.2">
      <c r="A41" s="93"/>
      <c r="B41" s="85" t="s">
        <v>84</v>
      </c>
      <c r="C41" s="85" t="s">
        <v>5</v>
      </c>
      <c r="D41" s="9">
        <v>0</v>
      </c>
      <c r="E41" s="9">
        <v>4.6931004706811788E-2</v>
      </c>
    </row>
    <row r="42" spans="1:5" x14ac:dyDescent="0.2">
      <c r="A42" s="93"/>
      <c r="B42" s="85" t="s">
        <v>84</v>
      </c>
      <c r="C42" s="85" t="s">
        <v>6</v>
      </c>
      <c r="D42" s="9">
        <v>0</v>
      </c>
      <c r="E42" s="9">
        <v>1.8853516731804916E-2</v>
      </c>
    </row>
    <row r="43" spans="1:5" x14ac:dyDescent="0.2">
      <c r="A43" s="93"/>
      <c r="B43" s="85" t="s">
        <v>84</v>
      </c>
      <c r="C43" s="85" t="s">
        <v>7</v>
      </c>
      <c r="D43" s="9">
        <v>0</v>
      </c>
      <c r="E43" s="9">
        <v>0.79307139836479679</v>
      </c>
    </row>
    <row r="44" spans="1:5" x14ac:dyDescent="0.2">
      <c r="A44" s="93"/>
      <c r="B44" s="85" t="s">
        <v>84</v>
      </c>
      <c r="C44" s="85" t="s">
        <v>8</v>
      </c>
      <c r="D44" s="9">
        <v>2</v>
      </c>
      <c r="E44" s="9">
        <v>3.2287916318552892</v>
      </c>
    </row>
    <row r="45" spans="1:5" x14ac:dyDescent="0.2">
      <c r="A45" s="93"/>
      <c r="B45" s="85" t="s">
        <v>84</v>
      </c>
      <c r="C45" s="85" t="s">
        <v>9</v>
      </c>
      <c r="D45" s="9">
        <v>85</v>
      </c>
      <c r="E45" s="9">
        <v>91.473092899152959</v>
      </c>
    </row>
    <row r="46" spans="1:5" x14ac:dyDescent="0.2">
      <c r="A46" s="93"/>
      <c r="B46" s="85" t="s">
        <v>84</v>
      </c>
      <c r="C46" s="85" t="s">
        <v>10</v>
      </c>
      <c r="D46" s="9">
        <v>2</v>
      </c>
      <c r="E46" s="9">
        <v>2.02600034835383</v>
      </c>
    </row>
    <row r="47" spans="1:5" x14ac:dyDescent="0.2">
      <c r="A47" s="93"/>
      <c r="B47" s="85" t="s">
        <v>84</v>
      </c>
      <c r="C47" s="85" t="s">
        <v>11</v>
      </c>
      <c r="D47" s="9">
        <v>2</v>
      </c>
      <c r="E47" s="9">
        <v>7.4529519027703127E-3</v>
      </c>
    </row>
    <row r="48" spans="1:5" x14ac:dyDescent="0.2">
      <c r="A48" s="93"/>
      <c r="B48" s="85" t="s">
        <v>84</v>
      </c>
      <c r="C48" s="85" t="s">
        <v>12</v>
      </c>
      <c r="D48" s="9">
        <v>0</v>
      </c>
      <c r="E48" s="9">
        <v>9.8662330310532065E-2</v>
      </c>
    </row>
    <row r="49" spans="1:5" x14ac:dyDescent="0.2">
      <c r="A49" s="93"/>
      <c r="B49" s="85" t="s">
        <v>84</v>
      </c>
      <c r="C49" s="85" t="s">
        <v>13</v>
      </c>
      <c r="D49" s="9">
        <v>0</v>
      </c>
      <c r="E49" s="9">
        <v>2.0539309062045117</v>
      </c>
    </row>
    <row r="50" spans="1:5" x14ac:dyDescent="0.2">
      <c r="A50" s="93"/>
      <c r="B50" s="85" t="s">
        <v>87</v>
      </c>
      <c r="C50" s="85" t="s">
        <v>2</v>
      </c>
      <c r="D50" s="9">
        <v>0</v>
      </c>
      <c r="E50" s="9">
        <v>6.0656251556869378E-2</v>
      </c>
    </row>
    <row r="51" spans="1:5" x14ac:dyDescent="0.2">
      <c r="A51" s="93"/>
      <c r="B51" s="85" t="s">
        <v>87</v>
      </c>
      <c r="C51" s="85" t="s">
        <v>3</v>
      </c>
      <c r="D51" s="9">
        <v>0</v>
      </c>
      <c r="E51" s="9">
        <v>2.980635050447269E-4</v>
      </c>
    </row>
    <row r="52" spans="1:5" x14ac:dyDescent="0.2">
      <c r="A52" s="93"/>
      <c r="B52" s="85" t="s">
        <v>87</v>
      </c>
      <c r="C52" s="85" t="s">
        <v>4</v>
      </c>
      <c r="D52" s="9">
        <v>4</v>
      </c>
      <c r="E52" s="9">
        <v>0.11909418881746162</v>
      </c>
    </row>
    <row r="53" spans="1:5" x14ac:dyDescent="0.2">
      <c r="A53" s="93"/>
      <c r="B53" s="85" t="s">
        <v>87</v>
      </c>
      <c r="C53" s="85" t="s">
        <v>5</v>
      </c>
      <c r="D53" s="9">
        <v>0</v>
      </c>
      <c r="E53" s="9">
        <v>3.7897217718192507E-3</v>
      </c>
    </row>
    <row r="54" spans="1:5" x14ac:dyDescent="0.2">
      <c r="A54" s="93"/>
      <c r="B54" s="85" t="s">
        <v>87</v>
      </c>
      <c r="C54" s="85" t="s">
        <v>6</v>
      </c>
      <c r="D54" s="9">
        <v>0</v>
      </c>
      <c r="E54" s="9">
        <v>2.0188748012629147E-2</v>
      </c>
    </row>
    <row r="55" spans="1:5" x14ac:dyDescent="0.2">
      <c r="A55" s="93"/>
      <c r="B55" s="85" t="s">
        <v>87</v>
      </c>
      <c r="C55" s="85" t="s">
        <v>7</v>
      </c>
      <c r="D55" s="9">
        <v>0</v>
      </c>
      <c r="E55" s="9">
        <v>0.53892353100387824</v>
      </c>
    </row>
    <row r="56" spans="1:5" x14ac:dyDescent="0.2">
      <c r="A56" s="93"/>
      <c r="B56" s="85" t="s">
        <v>87</v>
      </c>
      <c r="C56" s="85" t="s">
        <v>8</v>
      </c>
      <c r="D56" s="9">
        <v>0</v>
      </c>
      <c r="E56" s="9">
        <v>0.88062210227148507</v>
      </c>
    </row>
    <row r="57" spans="1:5" x14ac:dyDescent="0.2">
      <c r="A57" s="93"/>
      <c r="B57" s="85" t="s">
        <v>87</v>
      </c>
      <c r="C57" s="85" t="s">
        <v>9</v>
      </c>
      <c r="D57" s="9">
        <v>89</v>
      </c>
      <c r="E57" s="9">
        <v>96.841961067253308</v>
      </c>
    </row>
    <row r="58" spans="1:5" x14ac:dyDescent="0.2">
      <c r="A58" s="93"/>
      <c r="B58" s="85" t="s">
        <v>87</v>
      </c>
      <c r="C58" s="85" t="s">
        <v>10</v>
      </c>
      <c r="D58" s="9">
        <v>4</v>
      </c>
      <c r="E58" s="9">
        <v>0.55395633456082294</v>
      </c>
    </row>
    <row r="59" spans="1:5" x14ac:dyDescent="0.2">
      <c r="A59" s="93"/>
      <c r="B59" s="85" t="s">
        <v>87</v>
      </c>
      <c r="C59" s="85" t="s">
        <v>11</v>
      </c>
      <c r="D59" s="9">
        <v>3</v>
      </c>
      <c r="E59" s="9">
        <v>2.1081861147469284E-2</v>
      </c>
    </row>
    <row r="60" spans="1:5" x14ac:dyDescent="0.2">
      <c r="A60" s="93"/>
      <c r="B60" s="85" t="s">
        <v>87</v>
      </c>
      <c r="C60" s="85" t="s">
        <v>12</v>
      </c>
      <c r="D60" s="9">
        <v>0</v>
      </c>
      <c r="E60" s="9">
        <v>1.5230300886286236E-2</v>
      </c>
    </row>
    <row r="61" spans="1:5" x14ac:dyDescent="0.2">
      <c r="A61" s="93"/>
      <c r="B61" s="85" t="s">
        <v>87</v>
      </c>
      <c r="C61" s="85" t="s">
        <v>13</v>
      </c>
      <c r="D61" s="9">
        <v>0</v>
      </c>
      <c r="E61" s="9">
        <v>0.94419782921293638</v>
      </c>
    </row>
    <row r="62" spans="1:5" x14ac:dyDescent="0.2">
      <c r="B62" s="87"/>
    </row>
    <row r="63" spans="1:5" x14ac:dyDescent="0.2">
      <c r="B63" s="87"/>
    </row>
    <row r="64" spans="1:5" x14ac:dyDescent="0.2">
      <c r="B64" s="87"/>
    </row>
    <row r="65" spans="2:2" x14ac:dyDescent="0.2">
      <c r="B65" s="87"/>
    </row>
  </sheetData>
  <mergeCells count="2">
    <mergeCell ref="A2:A37"/>
    <mergeCell ref="A38:A61"/>
  </mergeCells>
  <conditionalFormatting sqref="E26:E37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{F0C1A1FD-BC0F-314A-A029-BC011C99A9A4}</x14:id>
        </ext>
      </extLst>
    </cfRule>
  </conditionalFormatting>
  <conditionalFormatting sqref="E26:E37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{41236AA9-30AF-0148-84EA-DFC1589EC7C1}</x14:id>
        </ext>
      </extLst>
    </cfRule>
  </conditionalFormatting>
  <pageMargins left="0.75" right="0.75" top="1" bottom="1" header="0.5" footer="0.5"/>
  <pageSetup orientation="portrait" horizontalDpi="4294967292" verticalDpi="4294967292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0C1A1FD-BC0F-314A-A029-BC011C99A9A4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E26:E37</xm:sqref>
        </x14:conditionalFormatting>
        <x14:conditionalFormatting xmlns:xm="http://schemas.microsoft.com/office/excel/2006/main">
          <x14:cfRule type="dataBar" id="{41236AA9-30AF-0148-84EA-DFC1589EC7C1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E26:E37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12" sqref="C12"/>
    </sheetView>
  </sheetViews>
  <sheetFormatPr baseColWidth="10" defaultRowHeight="16" x14ac:dyDescent="0.2"/>
  <cols>
    <col min="1" max="1" width="40.6640625" bestFit="1" customWidth="1"/>
  </cols>
  <sheetData>
    <row r="1" spans="1:3" x14ac:dyDescent="0.2">
      <c r="A1" t="s">
        <v>101</v>
      </c>
    </row>
    <row r="2" spans="1:3" ht="17" thickBot="1" x14ac:dyDescent="0.25"/>
    <row r="3" spans="1:3" x14ac:dyDescent="0.2">
      <c r="A3" s="90"/>
      <c r="B3" s="90" t="s">
        <v>89</v>
      </c>
      <c r="C3" s="90" t="s">
        <v>90</v>
      </c>
    </row>
    <row r="4" spans="1:3" x14ac:dyDescent="0.2">
      <c r="A4" s="88" t="s">
        <v>91</v>
      </c>
      <c r="B4" s="88">
        <v>8.367827915242696</v>
      </c>
      <c r="C4" s="88">
        <v>8.3333333333333357</v>
      </c>
    </row>
    <row r="5" spans="1:3" x14ac:dyDescent="0.2">
      <c r="A5" s="88" t="s">
        <v>92</v>
      </c>
      <c r="B5" s="88">
        <v>541.40286172851086</v>
      </c>
      <c r="C5" s="88">
        <v>610.0031067711393</v>
      </c>
    </row>
    <row r="6" spans="1:3" x14ac:dyDescent="0.2">
      <c r="A6" s="88" t="s">
        <v>93</v>
      </c>
      <c r="B6" s="88">
        <v>60</v>
      </c>
      <c r="C6" s="88">
        <v>60</v>
      </c>
    </row>
    <row r="7" spans="1:3" x14ac:dyDescent="0.2">
      <c r="A7" s="88" t="s">
        <v>94</v>
      </c>
      <c r="B7" s="88">
        <v>0</v>
      </c>
      <c r="C7" s="88"/>
    </row>
    <row r="8" spans="1:3" x14ac:dyDescent="0.2">
      <c r="A8" s="88" t="s">
        <v>95</v>
      </c>
      <c r="B8" s="88">
        <v>118</v>
      </c>
      <c r="C8" s="88"/>
    </row>
    <row r="9" spans="1:3" x14ac:dyDescent="0.2">
      <c r="A9" s="88" t="s">
        <v>96</v>
      </c>
      <c r="B9" s="88">
        <v>7.8743057236668242E-3</v>
      </c>
      <c r="C9" s="88"/>
    </row>
    <row r="10" spans="1:3" x14ac:dyDescent="0.2">
      <c r="A10" s="88" t="s">
        <v>97</v>
      </c>
      <c r="B10" s="88">
        <v>0.49686528755690029</v>
      </c>
      <c r="C10" s="88"/>
    </row>
    <row r="11" spans="1:3" x14ac:dyDescent="0.2">
      <c r="A11" s="88" t="s">
        <v>98</v>
      </c>
      <c r="B11" s="88">
        <v>1.6578695221106927</v>
      </c>
      <c r="C11" s="88"/>
    </row>
    <row r="12" spans="1:3" x14ac:dyDescent="0.2">
      <c r="A12" s="88" t="s">
        <v>99</v>
      </c>
      <c r="B12" s="88">
        <v>0.99373057511380058</v>
      </c>
      <c r="C12" s="88">
        <f>1-B12</f>
        <v>6.2694248861994151E-3</v>
      </c>
    </row>
    <row r="13" spans="1:3" ht="17" thickBot="1" x14ac:dyDescent="0.25">
      <c r="A13" s="89" t="s">
        <v>100</v>
      </c>
      <c r="B13" s="89">
        <v>1.9802722492729716</v>
      </c>
      <c r="C13" s="8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Data</vt:lpstr>
      <vt:lpstr>Abundance-sum ppk1 </vt:lpstr>
      <vt:lpstr>Abundance-16sRNA</vt:lpstr>
      <vt:lpstr>AccQuantification</vt:lpstr>
      <vt:lpstr>CloningVsqPCR</vt:lpstr>
      <vt:lpstr>Sheet4</vt:lpstr>
    </vt:vector>
  </TitlesOfParts>
  <Company>University of Wisconsin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 Camejo</dc:creator>
  <cp:lastModifiedBy>Microsoft Office User</cp:lastModifiedBy>
  <dcterms:created xsi:type="dcterms:W3CDTF">2015-10-22T19:16:40Z</dcterms:created>
  <dcterms:modified xsi:type="dcterms:W3CDTF">2016-05-06T17:12:53Z</dcterms:modified>
</cp:coreProperties>
</file>