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PAFB Black Carbon Study\Experimental Data\"/>
    </mc:Choice>
  </mc:AlternateContent>
  <bookViews>
    <workbookView xWindow="0" yWindow="0" windowWidth="28800" windowHeight="12960" tabRatio="793" activeTab="1"/>
  </bookViews>
  <sheets>
    <sheet name="DATA DICTIONARY" sheetId="12" r:id="rId1"/>
    <sheet name="DATA" sheetId="1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U26" i="1"/>
  <c r="R26" i="1"/>
  <c r="O26" i="1"/>
  <c r="L26" i="1"/>
  <c r="I26" i="1"/>
  <c r="F26" i="1"/>
  <c r="C26" i="1"/>
  <c r="X25" i="1"/>
  <c r="U25" i="1"/>
  <c r="R25" i="1"/>
  <c r="O25" i="1"/>
  <c r="L25" i="1"/>
  <c r="I25" i="1"/>
  <c r="F25" i="1"/>
  <c r="C25" i="1"/>
</calcChain>
</file>

<file path=xl/sharedStrings.xml><?xml version="1.0" encoding="utf-8"?>
<sst xmlns="http://schemas.openxmlformats.org/spreadsheetml/2006/main" count="106" uniqueCount="74">
  <si>
    <t>Test 1--JP8--Idle Power (9/25/12)</t>
  </si>
  <si>
    <t>Test 3a-JP8-Idle Power (9/26/12)</t>
  </si>
  <si>
    <t>Test 6a-JP-Idle Power (9/27/12)</t>
  </si>
  <si>
    <t>Test 2-JP8-Cruise Power (9/26/12)</t>
  </si>
  <si>
    <t>Test 3b-JP-Cruise Power (9/26/12)</t>
  </si>
  <si>
    <t>Test 6b-JP-Cruise Power (9/27/12)</t>
  </si>
  <si>
    <t>Test 4-FT-Cruise Power (9/27/12)</t>
  </si>
  <si>
    <t>Test 5-FT-Cruise Power (9/27/12)</t>
  </si>
  <si>
    <t>Instrument</t>
  </si>
  <si>
    <t>A</t>
  </si>
  <si>
    <t>B</t>
  </si>
  <si>
    <t>C</t>
  </si>
  <si>
    <t>Type</t>
  </si>
  <si>
    <t>JP-8--Idle</t>
  </si>
  <si>
    <t>JP-8--Cruise</t>
  </si>
  <si>
    <t>FT--Cruise</t>
  </si>
  <si>
    <t>MSS</t>
  </si>
  <si>
    <t>LII</t>
  </si>
  <si>
    <t>FT-Idle</t>
  </si>
  <si>
    <r>
      <t>CPC Particle Number Concentration (part/cm</t>
    </r>
    <r>
      <rPr>
        <b/>
        <vertAlign val="superscript"/>
        <sz val="10"/>
        <color rgb="FFFF0000"/>
        <rFont val="Arial"/>
        <family val="2"/>
      </rPr>
      <t>3</t>
    </r>
    <r>
      <rPr>
        <b/>
        <sz val="10"/>
        <color rgb="FFFF0000"/>
        <rFont val="Arial"/>
        <family val="2"/>
      </rPr>
      <t>)</t>
    </r>
  </si>
  <si>
    <t>VOID</t>
  </si>
  <si>
    <t>TERM</t>
  </si>
  <si>
    <t>DEFINITION</t>
  </si>
  <si>
    <t>DATA DICTIONARY:</t>
  </si>
  <si>
    <t>CPC</t>
  </si>
  <si>
    <t>SMPS</t>
  </si>
  <si>
    <t>TSI 3022 Condensation Particle Counter</t>
  </si>
  <si>
    <t>TSI 3936 Scanning Mobility Particle Sizer</t>
  </si>
  <si>
    <r>
      <t>SMPS ρ=1 (µg/m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</si>
  <si>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PHASE I REGRESSION CONSTANTS</t>
  </si>
  <si>
    <t>During Phase I of the study, the same instruments were compared to NIOSH Method 5040 elemental carbon (EC) using a laboratory diffusion flame burner. The average instrument readings were plotted against EC and linear regressions calculated. The Phase I regression constants were used to correct the original data from Phase II to determine if a calibration against a common aerosol source would improve the agreement to EC here.</t>
  </si>
  <si>
    <t>Test Point A</t>
  </si>
  <si>
    <t>Test Point B</t>
  </si>
  <si>
    <t>Test Point C</t>
  </si>
  <si>
    <t>AFRL</t>
  </si>
  <si>
    <t>U. S. Air Force Research Laboratory at Wright-Patterson AFB, OH, a collaborator in this study</t>
  </si>
  <si>
    <t>Artium Technologies LII-300 laser induced incandescence analyzer</t>
  </si>
  <si>
    <t>JP-Idle</t>
  </si>
  <si>
    <t>JP-Cruise</t>
  </si>
  <si>
    <t>Burning of JP-8 jet fuel in a T-63 turboshaft aircraft engine at idle power</t>
  </si>
  <si>
    <t>Burning of JP-8 jet fuel in a T-63 turboshaft aircraft engine at cruise power</t>
  </si>
  <si>
    <t>FT-Cruise</t>
  </si>
  <si>
    <t>Burning of Fischer-Tropsh jet fuel in a T-63 turbonshaft aircraft engine at cruise power</t>
  </si>
  <si>
    <t>AVL Model 483 Micro Soot Sensor photoacoustic instrument</t>
  </si>
  <si>
    <r>
      <t>CPC Number Concentration Std Dev (part/cm</t>
    </r>
    <r>
      <rPr>
        <b/>
        <vertAlign val="superscript"/>
        <sz val="10"/>
        <color rgb="FFFF0000"/>
        <rFont val="Arial"/>
        <family val="2"/>
      </rPr>
      <t>3</t>
    </r>
    <r>
      <rPr>
        <b/>
        <sz val="10"/>
        <color rgb="FFFF0000"/>
        <rFont val="Arial"/>
        <family val="2"/>
      </rPr>
      <t>)</t>
    </r>
  </si>
  <si>
    <t>TEST POINTS</t>
  </si>
  <si>
    <t>ERROR BARS</t>
  </si>
  <si>
    <t xml:space="preserve">Series </t>
  </si>
  <si>
    <t>Series Test Numbers</t>
  </si>
  <si>
    <t>4b</t>
  </si>
  <si>
    <t>3a</t>
  </si>
  <si>
    <t>3b</t>
  </si>
  <si>
    <t>4a</t>
  </si>
  <si>
    <t>6a</t>
  </si>
  <si>
    <t>6b</t>
  </si>
  <si>
    <t>Call-outs = Test numbers</t>
  </si>
  <si>
    <t>ρ</t>
  </si>
  <si>
    <r>
      <t>Particle density in g/cm</t>
    </r>
    <r>
      <rPr>
        <vertAlign val="superscript"/>
        <sz val="10"/>
        <color theme="1"/>
        <rFont val="Arial"/>
        <family val="2"/>
      </rPr>
      <t>3</t>
    </r>
  </si>
  <si>
    <r>
      <t>part/cm</t>
    </r>
    <r>
      <rPr>
        <vertAlign val="superscript"/>
        <sz val="10"/>
        <color theme="1"/>
        <rFont val="Arial"/>
        <family val="2"/>
      </rPr>
      <t>3</t>
    </r>
  </si>
  <si>
    <r>
      <t>Particle number concentration in particles/cm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of sample gas</t>
    </r>
  </si>
  <si>
    <r>
      <t>µg/m</t>
    </r>
    <r>
      <rPr>
        <vertAlign val="superscript"/>
        <sz val="10"/>
        <color theme="1"/>
        <rFont val="Arial"/>
        <family val="2"/>
      </rPr>
      <t>3</t>
    </r>
  </si>
  <si>
    <r>
      <t>Black carbon (BC) or elemental carbon (EC) particle concentration in 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of sample gas volume</t>
    </r>
  </si>
  <si>
    <t>X = Fuel type and engine power condition (e.g., JP-8--Idle)</t>
  </si>
  <si>
    <t>FIGURE 3:  AFRL TEST AVERAGE CPC DATA</t>
  </si>
  <si>
    <t>FIGURE 8: COMPARISON OF EPA BC DATA TO AFRL SMPS DATA--PHASE I REGRESSION CONSTANTS APPLIED (TEST AVERAGES)</t>
  </si>
  <si>
    <r>
      <t>Error bars = 1σ</t>
    </r>
    <r>
      <rPr>
        <b/>
        <sz val="9"/>
        <color theme="1"/>
        <rFont val="Arial"/>
        <family val="2"/>
      </rPr>
      <t xml:space="preserve"> s</t>
    </r>
    <r>
      <rPr>
        <b/>
        <sz val="10"/>
        <color theme="1"/>
        <rFont val="Arial"/>
        <family val="2"/>
      </rPr>
      <t>tandard deviation (Std Dev)</t>
    </r>
  </si>
  <si>
    <t>X = Test average elemental carbon (EC) mass concentration (EC--Test Avg.) for each test series</t>
  </si>
  <si>
    <t>σ</t>
  </si>
  <si>
    <t>1 sigma standard deviation</t>
  </si>
  <si>
    <r>
      <t>MSS--Series Avg. (µg/m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</si>
  <si>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LII--Series Avg. (µg/m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</si>
  <si>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EC--Series Avg. (µg/m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</si>
  <si>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Y = Average MSS, LII or SMPS mass concentration for each test series</t>
  </si>
  <si>
    <t>Y = Series average particle number concentration for each fuel and engine power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</si>
</sst>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00">
    <xf numFmtId="0" fontId="0" fillId="0" borderId="0" xfId="0"/>
    <xf numFmtId="1" fontId="0" fillId="0" borderId="0" xfId="0" applyNumberFormat="1"/>
    <xf numFmtId="0" fontId="0" fillId="0" borderId="7" xfId="0" applyBorder="1"/>
    <xf numFmtId="0" fontId="1" fillId="0" borderId="0" xfId="0" applyFo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Border="1"/>
    <xf numFmtId="11" fontId="3" fillId="0" borderId="11" xfId="0" applyNumberFormat="1" applyFont="1" applyBorder="1" applyAlignment="1">
      <alignment horizontal="right" vertical="center"/>
    </xf>
    <xf numFmtId="11" fontId="3" fillId="0" borderId="12" xfId="0" applyNumberFormat="1" applyFont="1" applyBorder="1" applyAlignment="1">
      <alignment horizontal="right" vertical="center"/>
    </xf>
    <xf numFmtId="11" fontId="3" fillId="0" borderId="5" xfId="0" applyNumberFormat="1" applyFont="1" applyBorder="1" applyAlignment="1">
      <alignment horizontal="right" vertical="center"/>
    </xf>
    <xf numFmtId="11" fontId="3" fillId="0" borderId="9" xfId="0" applyNumberFormat="1" applyFont="1" applyBorder="1" applyAlignment="1">
      <alignment horizontal="right" vertical="center"/>
    </xf>
    <xf numFmtId="11" fontId="3" fillId="0" borderId="4" xfId="0" applyNumberFormat="1" applyFont="1" applyBorder="1" applyAlignment="1">
      <alignment horizontal="center" vertical="center"/>
    </xf>
    <xf numFmtId="11" fontId="3" fillId="0" borderId="7" xfId="0" applyNumberFormat="1" applyFont="1" applyBorder="1" applyAlignment="1">
      <alignment horizontal="right" vertical="center"/>
    </xf>
    <xf numFmtId="11" fontId="3" fillId="0" borderId="10" xfId="0" applyNumberFormat="1" applyFont="1" applyBorder="1" applyAlignment="1">
      <alignment horizontal="right" vertical="center"/>
    </xf>
    <xf numFmtId="11" fontId="3" fillId="0" borderId="12" xfId="0" applyNumberFormat="1" applyFont="1" applyBorder="1" applyAlignment="1">
      <alignment horizontal="center" vertical="center"/>
    </xf>
    <xf numFmtId="11" fontId="3" fillId="0" borderId="9" xfId="0" applyNumberFormat="1" applyFont="1" applyBorder="1" applyAlignment="1">
      <alignment horizontal="center" vertical="center"/>
    </xf>
    <xf numFmtId="11" fontId="3" fillId="0" borderId="1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1" fontId="0" fillId="0" borderId="5" xfId="0" applyNumberFormat="1" applyBorder="1"/>
    <xf numFmtId="11" fontId="0" fillId="0" borderId="9" xfId="0" applyNumberFormat="1" applyBorder="1"/>
    <xf numFmtId="0" fontId="0" fillId="0" borderId="10" xfId="0" applyBorder="1"/>
    <xf numFmtId="0" fontId="3" fillId="0" borderId="10" xfId="0" applyFont="1" applyBorder="1"/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2" borderId="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/>
    <xf numFmtId="0" fontId="0" fillId="2" borderId="5" xfId="0" applyFill="1" applyBorder="1"/>
    <xf numFmtId="0" fontId="0" fillId="2" borderId="15" xfId="0" applyFill="1" applyBorder="1"/>
    <xf numFmtId="1" fontId="4" fillId="3" borderId="16" xfId="0" applyNumberFormat="1" applyFont="1" applyFill="1" applyBorder="1" applyAlignment="1">
      <alignment horizontal="center"/>
    </xf>
    <xf numFmtId="1" fontId="0" fillId="3" borderId="23" xfId="0" applyNumberFormat="1" applyFill="1" applyBorder="1"/>
    <xf numFmtId="1" fontId="0" fillId="3" borderId="17" xfId="0" applyNumberFormat="1" applyFill="1" applyBorder="1"/>
    <xf numFmtId="0" fontId="4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25" xfId="0" applyFont="1" applyFill="1" applyBorder="1"/>
    <xf numFmtId="1" fontId="0" fillId="2" borderId="9" xfId="0" applyNumberFormat="1" applyFill="1" applyBorder="1"/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1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30" zoomScaleNormal="130" workbookViewId="0">
      <selection activeCell="B26" sqref="B26"/>
    </sheetView>
  </sheetViews>
  <sheetFormatPr defaultRowHeight="12.75" x14ac:dyDescent="0.2"/>
  <cols>
    <col min="1" max="1" width="32.140625" customWidth="1"/>
    <col min="2" max="2" width="100.85546875" customWidth="1"/>
  </cols>
  <sheetData>
    <row r="1" spans="1:2" ht="15.75" x14ac:dyDescent="0.25">
      <c r="A1" s="3" t="s">
        <v>23</v>
      </c>
    </row>
    <row r="3" spans="1:2" x14ac:dyDescent="0.2">
      <c r="A3" s="25" t="s">
        <v>21</v>
      </c>
      <c r="B3" s="25" t="s">
        <v>22</v>
      </c>
    </row>
    <row r="4" spans="1:2" x14ac:dyDescent="0.2">
      <c r="A4" t="s">
        <v>24</v>
      </c>
      <c r="B4" t="s">
        <v>26</v>
      </c>
    </row>
    <row r="5" spans="1:2" x14ac:dyDescent="0.2">
      <c r="A5" t="s">
        <v>25</v>
      </c>
      <c r="B5" t="s">
        <v>27</v>
      </c>
    </row>
    <row r="6" spans="1:2" x14ac:dyDescent="0.2">
      <c r="A6" t="s">
        <v>34</v>
      </c>
      <c r="B6" t="s">
        <v>35</v>
      </c>
    </row>
    <row r="7" spans="1:2" x14ac:dyDescent="0.2">
      <c r="A7" t="s">
        <v>16</v>
      </c>
      <c r="B7" t="s">
        <v>43</v>
      </c>
    </row>
    <row r="8" spans="1:2" x14ac:dyDescent="0.2">
      <c r="A8" t="s">
        <v>17</v>
      </c>
      <c r="B8" t="s">
        <v>36</v>
      </c>
    </row>
    <row r="9" spans="1:2" ht="51" x14ac:dyDescent="0.2">
      <c r="A9" s="27" t="s">
        <v>29</v>
      </c>
      <c r="B9" s="26" t="s">
        <v>30</v>
      </c>
    </row>
    <row r="10" spans="1:2" x14ac:dyDescent="0.2">
      <c r="A10" t="s">
        <v>9</v>
      </c>
      <c r="B10" t="s">
        <v>31</v>
      </c>
    </row>
    <row r="11" spans="1:2" x14ac:dyDescent="0.2">
      <c r="A11" t="s">
        <v>10</v>
      </c>
      <c r="B11" t="s">
        <v>32</v>
      </c>
    </row>
    <row r="12" spans="1:2" x14ac:dyDescent="0.2">
      <c r="A12" t="s">
        <v>11</v>
      </c>
      <c r="B12" t="s">
        <v>33</v>
      </c>
    </row>
    <row r="13" spans="1:2" ht="14.25" x14ac:dyDescent="0.2">
      <c r="A13" t="s">
        <v>60</v>
      </c>
      <c r="B13" t="s">
        <v>61</v>
      </c>
    </row>
    <row r="14" spans="1:2" ht="14.25" x14ac:dyDescent="0.2">
      <c r="A14" t="s">
        <v>58</v>
      </c>
      <c r="B14" t="s">
        <v>59</v>
      </c>
    </row>
    <row r="15" spans="1:2" x14ac:dyDescent="0.2">
      <c r="A15" t="s">
        <v>37</v>
      </c>
      <c r="B15" t="s">
        <v>39</v>
      </c>
    </row>
    <row r="16" spans="1:2" x14ac:dyDescent="0.2">
      <c r="A16" t="s">
        <v>38</v>
      </c>
      <c r="B16" t="s">
        <v>40</v>
      </c>
    </row>
    <row r="17" spans="1:2" x14ac:dyDescent="0.2">
      <c r="A17" t="s">
        <v>41</v>
      </c>
      <c r="B17" t="s">
        <v>42</v>
      </c>
    </row>
    <row r="18" spans="1:2" ht="14.25" x14ac:dyDescent="0.2">
      <c r="A18" t="s">
        <v>56</v>
      </c>
      <c r="B18" t="s">
        <v>57</v>
      </c>
    </row>
    <row r="19" spans="1:2" x14ac:dyDescent="0.2">
      <c r="A19" t="s">
        <v>67</v>
      </c>
      <c r="B19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abSelected="1" zoomScale="90" zoomScaleNormal="90" workbookViewId="0">
      <selection activeCell="B31" sqref="B31"/>
    </sheetView>
  </sheetViews>
  <sheetFormatPr defaultRowHeight="12.75" x14ac:dyDescent="0.2"/>
  <cols>
    <col min="1" max="1" width="4.7109375" customWidth="1"/>
    <col min="2" max="2" width="23.140625" customWidth="1"/>
    <col min="3" max="3" width="10" customWidth="1"/>
    <col min="4" max="4" width="11.5703125" customWidth="1"/>
    <col min="5" max="5" width="11.85546875" customWidth="1"/>
    <col min="6" max="6" width="11.28515625" customWidth="1"/>
    <col min="7" max="7" width="9.7109375" customWidth="1"/>
    <col min="8" max="8" width="11.140625" customWidth="1"/>
    <col min="9" max="9" width="11.85546875" customWidth="1"/>
    <col min="10" max="10" width="9.85546875" customWidth="1"/>
    <col min="11" max="11" width="10.7109375" customWidth="1"/>
    <col min="12" max="12" width="10.140625" customWidth="1"/>
    <col min="13" max="13" width="12.140625" customWidth="1"/>
    <col min="14" max="14" width="11.140625" customWidth="1"/>
    <col min="15" max="15" width="10.140625" customWidth="1"/>
    <col min="16" max="16" width="10.28515625" customWidth="1"/>
    <col min="17" max="17" width="11" customWidth="1"/>
    <col min="18" max="18" width="10" customWidth="1"/>
    <col min="19" max="19" width="10.28515625" customWidth="1"/>
    <col min="20" max="20" width="11.5703125" customWidth="1"/>
    <col min="21" max="21" width="10.140625" customWidth="1"/>
    <col min="22" max="22" width="9.85546875" customWidth="1"/>
    <col min="23" max="23" width="10.5703125" customWidth="1"/>
    <col min="24" max="26" width="10.140625" customWidth="1"/>
    <col min="28" max="28" width="9.140625" style="19"/>
  </cols>
  <sheetData>
    <row r="1" spans="2:26" ht="15.75" x14ac:dyDescent="0.25">
      <c r="C1" s="3" t="s">
        <v>63</v>
      </c>
    </row>
    <row r="2" spans="2:26" x14ac:dyDescent="0.2">
      <c r="C2" s="43" t="s">
        <v>62</v>
      </c>
    </row>
    <row r="3" spans="2:26" x14ac:dyDescent="0.2">
      <c r="C3" s="43" t="s">
        <v>73</v>
      </c>
    </row>
    <row r="4" spans="2:26" x14ac:dyDescent="0.2">
      <c r="C4" s="43" t="s">
        <v>65</v>
      </c>
    </row>
    <row r="5" spans="2:26" x14ac:dyDescent="0.2">
      <c r="C5" s="43" t="s">
        <v>55</v>
      </c>
    </row>
    <row r="6" spans="2:26" ht="15.75" x14ac:dyDescent="0.25">
      <c r="C6" s="3"/>
    </row>
    <row r="7" spans="2:26" ht="15.75" x14ac:dyDescent="0.25">
      <c r="C7" s="47"/>
      <c r="D7" s="63" t="s">
        <v>45</v>
      </c>
      <c r="E7" s="64"/>
      <c r="F7" s="64"/>
      <c r="G7" s="65"/>
      <c r="H7" s="60" t="s">
        <v>46</v>
      </c>
      <c r="I7" s="61"/>
      <c r="J7" s="61"/>
      <c r="K7" s="62"/>
      <c r="L7" s="97"/>
      <c r="M7" s="98"/>
      <c r="N7" s="98"/>
      <c r="O7" s="99"/>
    </row>
    <row r="8" spans="2:26" s="1" customFormat="1" ht="14.25" x14ac:dyDescent="0.2">
      <c r="B8" s="8"/>
      <c r="C8" s="48"/>
      <c r="D8" s="57" t="s">
        <v>19</v>
      </c>
      <c r="E8" s="58"/>
      <c r="F8" s="58"/>
      <c r="G8" s="59"/>
      <c r="H8" s="57" t="s">
        <v>44</v>
      </c>
      <c r="I8" s="58"/>
      <c r="J8" s="58"/>
      <c r="K8" s="59"/>
      <c r="L8" s="94" t="s">
        <v>48</v>
      </c>
      <c r="M8" s="95"/>
      <c r="N8" s="95"/>
      <c r="O8" s="96"/>
      <c r="P8" s="4"/>
      <c r="Q8" s="4"/>
      <c r="R8" s="6"/>
      <c r="S8" s="7"/>
      <c r="T8" s="7"/>
      <c r="U8" s="5"/>
      <c r="V8" s="4"/>
      <c r="W8" s="4"/>
      <c r="X8" s="5"/>
      <c r="Y8" s="7"/>
      <c r="Z8" s="4"/>
    </row>
    <row r="9" spans="2:26" ht="13.5" thickBot="1" x14ac:dyDescent="0.25">
      <c r="C9" s="49" t="s">
        <v>47</v>
      </c>
      <c r="D9" s="28" t="s">
        <v>13</v>
      </c>
      <c r="E9" s="50" t="s">
        <v>14</v>
      </c>
      <c r="F9" s="51" t="s">
        <v>18</v>
      </c>
      <c r="G9" s="50" t="s">
        <v>15</v>
      </c>
      <c r="H9" s="28" t="s">
        <v>13</v>
      </c>
      <c r="I9" s="50" t="s">
        <v>14</v>
      </c>
      <c r="J9" s="49" t="s">
        <v>18</v>
      </c>
      <c r="K9" s="31" t="s">
        <v>15</v>
      </c>
      <c r="L9" s="51" t="s">
        <v>13</v>
      </c>
      <c r="M9" s="49" t="s">
        <v>14</v>
      </c>
      <c r="N9" s="52" t="s">
        <v>18</v>
      </c>
      <c r="O9" s="52" t="s">
        <v>15</v>
      </c>
    </row>
    <row r="10" spans="2:26" x14ac:dyDescent="0.2">
      <c r="C10" s="44">
        <v>1</v>
      </c>
      <c r="D10" s="9">
        <v>37400000</v>
      </c>
      <c r="E10" s="10">
        <v>51900000</v>
      </c>
      <c r="G10" s="16">
        <v>29200000</v>
      </c>
      <c r="H10" s="16">
        <v>1150000</v>
      </c>
      <c r="I10" s="16">
        <v>2150000</v>
      </c>
      <c r="K10" s="16">
        <v>536000</v>
      </c>
      <c r="L10" s="53">
        <v>1</v>
      </c>
      <c r="M10" s="44">
        <v>2</v>
      </c>
      <c r="N10" s="54"/>
      <c r="O10" s="44" t="s">
        <v>49</v>
      </c>
    </row>
    <row r="11" spans="2:26" x14ac:dyDescent="0.2">
      <c r="C11" s="45">
        <v>2</v>
      </c>
      <c r="D11" s="11">
        <v>35700000</v>
      </c>
      <c r="E11" s="12">
        <v>54500000</v>
      </c>
      <c r="F11" s="20">
        <v>3750000</v>
      </c>
      <c r="G11" s="17">
        <v>30300000</v>
      </c>
      <c r="H11" s="17">
        <v>1460000</v>
      </c>
      <c r="I11" s="17">
        <v>1970000</v>
      </c>
      <c r="J11" s="21">
        <v>450000</v>
      </c>
      <c r="K11" s="13">
        <v>1160000</v>
      </c>
      <c r="L11" s="55" t="s">
        <v>50</v>
      </c>
      <c r="M11" s="45" t="s">
        <v>51</v>
      </c>
      <c r="N11" s="41" t="s">
        <v>52</v>
      </c>
      <c r="O11" s="45">
        <v>5</v>
      </c>
    </row>
    <row r="12" spans="2:26" x14ac:dyDescent="0.2">
      <c r="C12" s="46">
        <v>3</v>
      </c>
      <c r="D12" s="14">
        <v>31200000</v>
      </c>
      <c r="E12" s="15">
        <v>56400000</v>
      </c>
      <c r="F12" s="2"/>
      <c r="G12" s="23"/>
      <c r="H12" s="18">
        <v>1510000</v>
      </c>
      <c r="I12" s="18">
        <v>850000</v>
      </c>
      <c r="J12" s="22"/>
      <c r="K12" s="24"/>
      <c r="L12" s="56" t="s">
        <v>53</v>
      </c>
      <c r="M12" s="46" t="s">
        <v>54</v>
      </c>
      <c r="N12" s="42"/>
      <c r="O12" s="46"/>
    </row>
    <row r="19" spans="2:26" ht="15.75" x14ac:dyDescent="0.25">
      <c r="B19" s="3" t="s">
        <v>64</v>
      </c>
    </row>
    <row r="20" spans="2:26" x14ac:dyDescent="0.2">
      <c r="B20" s="43" t="s">
        <v>66</v>
      </c>
    </row>
    <row r="21" spans="2:26" x14ac:dyDescent="0.2">
      <c r="B21" s="43" t="s">
        <v>72</v>
      </c>
    </row>
    <row r="23" spans="2:26" x14ac:dyDescent="0.2">
      <c r="B23" s="40" t="s">
        <v>8</v>
      </c>
      <c r="C23" s="93" t="s">
        <v>0</v>
      </c>
      <c r="D23" s="90"/>
      <c r="E23" s="92"/>
      <c r="F23" s="89" t="s">
        <v>1</v>
      </c>
      <c r="G23" s="90"/>
      <c r="H23" s="92"/>
      <c r="I23" s="89" t="s">
        <v>2</v>
      </c>
      <c r="J23" s="90"/>
      <c r="K23" s="90"/>
      <c r="L23" s="93" t="s">
        <v>3</v>
      </c>
      <c r="M23" s="90"/>
      <c r="N23" s="92"/>
      <c r="O23" s="89" t="s">
        <v>4</v>
      </c>
      <c r="P23" s="90"/>
      <c r="Q23" s="92"/>
      <c r="R23" s="89" t="s">
        <v>5</v>
      </c>
      <c r="S23" s="90"/>
      <c r="T23" s="90"/>
      <c r="U23" s="93" t="s">
        <v>6</v>
      </c>
      <c r="V23" s="90"/>
      <c r="W23" s="92"/>
      <c r="X23" s="89" t="s">
        <v>7</v>
      </c>
      <c r="Y23" s="90"/>
      <c r="Z23" s="91"/>
    </row>
    <row r="24" spans="2:26" x14ac:dyDescent="0.2">
      <c r="B24" s="33" t="s">
        <v>12</v>
      </c>
      <c r="C24" s="29" t="s">
        <v>9</v>
      </c>
      <c r="D24" s="30" t="s">
        <v>10</v>
      </c>
      <c r="E24" s="31" t="s">
        <v>11</v>
      </c>
      <c r="F24" s="30" t="s">
        <v>9</v>
      </c>
      <c r="G24" s="30" t="s">
        <v>10</v>
      </c>
      <c r="H24" s="30" t="s">
        <v>11</v>
      </c>
      <c r="I24" s="28" t="s">
        <v>9</v>
      </c>
      <c r="J24" s="30" t="s">
        <v>10</v>
      </c>
      <c r="K24" s="30" t="s">
        <v>11</v>
      </c>
      <c r="L24" s="29" t="s">
        <v>9</v>
      </c>
      <c r="M24" s="30" t="s">
        <v>10</v>
      </c>
      <c r="N24" s="31" t="s">
        <v>11</v>
      </c>
      <c r="O24" s="28" t="s">
        <v>9</v>
      </c>
      <c r="P24" s="30" t="s">
        <v>10</v>
      </c>
      <c r="Q24" s="31" t="s">
        <v>11</v>
      </c>
      <c r="R24" s="30" t="s">
        <v>9</v>
      </c>
      <c r="S24" s="30" t="s">
        <v>10</v>
      </c>
      <c r="T24" s="30" t="s">
        <v>11</v>
      </c>
      <c r="U24" s="29" t="s">
        <v>9</v>
      </c>
      <c r="V24" s="30" t="s">
        <v>10</v>
      </c>
      <c r="W24" s="31" t="s">
        <v>11</v>
      </c>
      <c r="X24" s="28" t="s">
        <v>9</v>
      </c>
      <c r="Y24" s="30" t="s">
        <v>10</v>
      </c>
      <c r="Z24" s="32" t="s">
        <v>11</v>
      </c>
    </row>
    <row r="25" spans="2:26" ht="14.25" x14ac:dyDescent="0.2">
      <c r="B25" s="34" t="s">
        <v>69</v>
      </c>
      <c r="C25" s="86">
        <f>284.3067*1.18</f>
        <v>335.48190599999998</v>
      </c>
      <c r="D25" s="87"/>
      <c r="E25" s="88"/>
      <c r="F25" s="81">
        <f>269.726933333333*1.18</f>
        <v>318.27778133333294</v>
      </c>
      <c r="G25" s="82"/>
      <c r="H25" s="84"/>
      <c r="I25" s="81">
        <f>225.584680725118*1.18</f>
        <v>266.18992325563926</v>
      </c>
      <c r="J25" s="82"/>
      <c r="K25" s="82"/>
      <c r="L25" s="83">
        <f>2383.28333333333*1.18</f>
        <v>2812.2743333333292</v>
      </c>
      <c r="M25" s="82"/>
      <c r="N25" s="84"/>
      <c r="O25" s="81">
        <f>2273.47823333333*1.18</f>
        <v>2682.7043153333293</v>
      </c>
      <c r="P25" s="82"/>
      <c r="Q25" s="84"/>
      <c r="R25" s="81">
        <f>2551.28674875207*1.18</f>
        <v>3010.518363527442</v>
      </c>
      <c r="S25" s="82"/>
      <c r="T25" s="82"/>
      <c r="U25" s="83">
        <f>384.551133333333*1.18</f>
        <v>453.77033733333292</v>
      </c>
      <c r="V25" s="82"/>
      <c r="W25" s="84"/>
      <c r="X25" s="81">
        <f>478.896627164275*1.18</f>
        <v>565.09802005384449</v>
      </c>
      <c r="Y25" s="82"/>
      <c r="Z25" s="85"/>
    </row>
    <row r="26" spans="2:26" ht="14.25" x14ac:dyDescent="0.2">
      <c r="B26" s="35" t="s">
        <v>70</v>
      </c>
      <c r="C26" s="66">
        <f>494.419675*0.83</f>
        <v>410.36833024999999</v>
      </c>
      <c r="D26" s="67"/>
      <c r="E26" s="68"/>
      <c r="F26" s="72">
        <f>525.918515*0.83</f>
        <v>436.51236744999994</v>
      </c>
      <c r="G26" s="76"/>
      <c r="H26" s="68"/>
      <c r="I26" s="72">
        <f>455.403733333333*0.83</f>
        <v>377.98509866666637</v>
      </c>
      <c r="J26" s="76"/>
      <c r="K26" s="67"/>
      <c r="L26" s="66">
        <f>4686.5719*0.83</f>
        <v>3889.8546769999998</v>
      </c>
      <c r="M26" s="67"/>
      <c r="N26" s="68"/>
      <c r="O26" s="72">
        <f>4460.4131*0.83</f>
        <v>3702.1428729999998</v>
      </c>
      <c r="P26" s="67"/>
      <c r="Q26" s="68"/>
      <c r="R26" s="72">
        <f>4940.12996666667*0.83</f>
        <v>4100.3078723333356</v>
      </c>
      <c r="S26" s="76"/>
      <c r="T26" s="67"/>
      <c r="U26" s="66">
        <f>900.644933333333*0.83</f>
        <v>747.53529466666635</v>
      </c>
      <c r="V26" s="67"/>
      <c r="W26" s="68"/>
      <c r="X26" s="72">
        <f>881.237883333333*0.83</f>
        <v>731.42744316666631</v>
      </c>
      <c r="Y26" s="67"/>
      <c r="Z26" s="73"/>
    </row>
    <row r="27" spans="2:26" ht="14.25" x14ac:dyDescent="0.2">
      <c r="B27" s="35" t="s">
        <v>71</v>
      </c>
      <c r="C27" s="77">
        <v>462.90880000000004</v>
      </c>
      <c r="D27" s="78"/>
      <c r="E27" s="79"/>
      <c r="F27" s="80">
        <v>404.31665629866666</v>
      </c>
      <c r="G27" s="78"/>
      <c r="H27" s="79"/>
      <c r="I27" s="80">
        <v>325.55599398666669</v>
      </c>
      <c r="J27" s="78"/>
      <c r="K27" s="78"/>
      <c r="L27" s="77">
        <v>3080.9737999999998</v>
      </c>
      <c r="M27" s="78"/>
      <c r="N27" s="79"/>
      <c r="O27" s="72">
        <v>2962.5686687333327</v>
      </c>
      <c r="P27" s="67"/>
      <c r="Q27" s="68"/>
      <c r="R27" s="72">
        <v>3161.4133168000003</v>
      </c>
      <c r="S27" s="76"/>
      <c r="T27" s="67"/>
      <c r="U27" s="66">
        <v>570.26306867999995</v>
      </c>
      <c r="V27" s="67"/>
      <c r="W27" s="68"/>
      <c r="X27" s="72">
        <v>587.97285568666655</v>
      </c>
      <c r="Y27" s="67"/>
      <c r="Z27" s="73"/>
    </row>
    <row r="28" spans="2:26" ht="14.25" x14ac:dyDescent="0.2">
      <c r="B28" s="36" t="s">
        <v>28</v>
      </c>
      <c r="C28" s="38"/>
      <c r="D28" s="37" t="s">
        <v>20</v>
      </c>
      <c r="E28" s="39"/>
      <c r="F28" s="74">
        <v>461.66666666666669</v>
      </c>
      <c r="G28" s="70"/>
      <c r="H28" s="71"/>
      <c r="I28" s="74">
        <v>353.33333333333337</v>
      </c>
      <c r="J28" s="70"/>
      <c r="K28" s="70"/>
      <c r="L28" s="69">
        <v>3658.3333333333335</v>
      </c>
      <c r="M28" s="70"/>
      <c r="N28" s="71"/>
      <c r="O28" s="74">
        <v>4358.3333333333339</v>
      </c>
      <c r="P28" s="70"/>
      <c r="Q28" s="71"/>
      <c r="R28" s="74">
        <v>4402.5</v>
      </c>
      <c r="S28" s="70"/>
      <c r="T28" s="70"/>
      <c r="U28" s="69">
        <v>720.83333333333337</v>
      </c>
      <c r="V28" s="70"/>
      <c r="W28" s="71"/>
      <c r="X28" s="74">
        <v>637.5</v>
      </c>
      <c r="Y28" s="70"/>
      <c r="Z28" s="75"/>
    </row>
  </sheetData>
  <mergeCells count="45">
    <mergeCell ref="X23:Z23"/>
    <mergeCell ref="O23:Q23"/>
    <mergeCell ref="R23:T23"/>
    <mergeCell ref="U23:W23"/>
    <mergeCell ref="C23:E23"/>
    <mergeCell ref="F23:H23"/>
    <mergeCell ref="I23:K23"/>
    <mergeCell ref="L23:N23"/>
    <mergeCell ref="O28:Q28"/>
    <mergeCell ref="R25:T25"/>
    <mergeCell ref="U25:W25"/>
    <mergeCell ref="X25:Z25"/>
    <mergeCell ref="C26:E26"/>
    <mergeCell ref="L26:N26"/>
    <mergeCell ref="U26:W26"/>
    <mergeCell ref="C25:E25"/>
    <mergeCell ref="F25:H25"/>
    <mergeCell ref="I25:K25"/>
    <mergeCell ref="L25:N25"/>
    <mergeCell ref="O25:Q25"/>
    <mergeCell ref="R26:T26"/>
    <mergeCell ref="F28:H28"/>
    <mergeCell ref="I26:K26"/>
    <mergeCell ref="I27:K27"/>
    <mergeCell ref="I28:K28"/>
    <mergeCell ref="L27:N27"/>
    <mergeCell ref="L28:N28"/>
    <mergeCell ref="U28:W28"/>
    <mergeCell ref="X26:Z26"/>
    <mergeCell ref="X27:Z27"/>
    <mergeCell ref="X28:Z28"/>
    <mergeCell ref="R27:T27"/>
    <mergeCell ref="R28:T28"/>
    <mergeCell ref="H8:K8"/>
    <mergeCell ref="H7:K7"/>
    <mergeCell ref="D7:G7"/>
    <mergeCell ref="D8:G8"/>
    <mergeCell ref="U27:W27"/>
    <mergeCell ref="C27:E27"/>
    <mergeCell ref="F26:H26"/>
    <mergeCell ref="F27:H27"/>
    <mergeCell ref="O26:Q26"/>
    <mergeCell ref="O27:Q27"/>
    <mergeCell ref="L8:O8"/>
    <mergeCell ref="L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DICTIONARY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Kinsey, John</dc:creator>
  <cp:lastModifiedBy>Kinsey, John</cp:lastModifiedBy>
  <dcterms:created xsi:type="dcterms:W3CDTF">2017-08-24T16:27:19Z</dcterms:created>
  <dcterms:modified xsi:type="dcterms:W3CDTF">2018-05-31T12:41:42Z</dcterms:modified>
</cp:coreProperties>
</file>