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UXTON\Desktop\Local_Drive\Local Documents\Desktop work\Work\Engineering Tech Support Center\Cottage Grove Reservoir\Second Manuscript\Science Hub\"/>
    </mc:Choice>
  </mc:AlternateContent>
  <bookViews>
    <workbookView xWindow="0" yWindow="120" windowWidth="19152" windowHeight="11820" tabRatio="633" activeTab="4"/>
  </bookViews>
  <sheets>
    <sheet name="Sonde LP1" sheetId="4" r:id="rId1"/>
    <sheet name="LP1 Water" sheetId="1" r:id="rId2"/>
    <sheet name="Spatial Water" sheetId="16" r:id="rId3"/>
    <sheet name="Sediment Data" sheetId="2" r:id="rId4"/>
    <sheet name="Porewater Data" sheetId="8" r:id="rId5"/>
    <sheet name="Iron and pH" sheetId="15" r:id="rId6"/>
    <sheet name="Delta Sulfate" sheetId="14" r:id="rId7"/>
    <sheet name="Blanks and Dups" sheetId="18" r:id="rId8"/>
    <sheet name="Isotope Methylation" sheetId="19" r:id="rId9"/>
    <sheet name="READ ME" sheetId="6" r:id="rId10"/>
  </sheets>
  <calcPr calcId="171027"/>
</workbook>
</file>

<file path=xl/calcChain.xml><?xml version="1.0" encoding="utf-8"?>
<calcChain xmlns="http://schemas.openxmlformats.org/spreadsheetml/2006/main">
  <c r="Q15" i="19" l="1"/>
  <c r="Q16" i="19"/>
  <c r="Q17" i="19"/>
  <c r="Q18" i="19"/>
  <c r="Q19" i="19"/>
  <c r="Q20" i="19"/>
  <c r="Q14" i="19"/>
  <c r="Q4" i="19"/>
  <c r="Q5" i="19"/>
  <c r="Q6" i="19"/>
  <c r="Q7" i="19"/>
  <c r="Q8" i="19"/>
  <c r="Q9" i="19"/>
  <c r="Q10" i="19"/>
  <c r="Q11" i="19"/>
  <c r="Q12" i="19"/>
  <c r="Q3" i="19"/>
  <c r="K22" i="19"/>
  <c r="L20" i="19" s="1"/>
  <c r="K21" i="19"/>
  <c r="L4" i="19" s="1"/>
  <c r="L18" i="19"/>
  <c r="L19" i="19"/>
  <c r="L17" i="19" l="1"/>
  <c r="L15" i="19"/>
  <c r="L3" i="19"/>
  <c r="L11" i="19"/>
  <c r="L16" i="19"/>
  <c r="L9" i="19"/>
  <c r="L7" i="19"/>
  <c r="L5" i="19"/>
  <c r="L12" i="19"/>
  <c r="L10" i="19"/>
  <c r="L8" i="19"/>
  <c r="L6" i="19"/>
  <c r="L14" i="19"/>
  <c r="J25" i="19"/>
  <c r="J24" i="19"/>
  <c r="J23" i="19"/>
  <c r="H25" i="19"/>
  <c r="G25" i="19"/>
  <c r="H24" i="19"/>
  <c r="H23" i="19"/>
  <c r="G24" i="19"/>
  <c r="G23" i="19"/>
  <c r="I20" i="19"/>
  <c r="I19" i="19"/>
  <c r="I18" i="19"/>
  <c r="I17" i="19"/>
  <c r="I16" i="19"/>
  <c r="I15" i="19"/>
  <c r="I14" i="19"/>
  <c r="I4" i="19"/>
  <c r="I5" i="19"/>
  <c r="I6" i="19"/>
  <c r="I24" i="19" s="1"/>
  <c r="I7" i="19"/>
  <c r="I8" i="19"/>
  <c r="I9" i="19"/>
  <c r="I25" i="19" s="1"/>
  <c r="I10" i="19"/>
  <c r="I11" i="19"/>
  <c r="I12" i="19"/>
  <c r="I3" i="19"/>
  <c r="I23" i="19" s="1"/>
  <c r="P15" i="19"/>
  <c r="P16" i="19"/>
  <c r="P17" i="19"/>
  <c r="P18" i="19"/>
  <c r="P19" i="19"/>
  <c r="P20" i="19"/>
  <c r="P14" i="19"/>
  <c r="P4" i="19"/>
  <c r="P5" i="19"/>
  <c r="P6" i="19"/>
  <c r="P7" i="19"/>
  <c r="P8" i="19"/>
  <c r="P9" i="19"/>
  <c r="P10" i="19"/>
  <c r="P11" i="19"/>
  <c r="P12" i="19"/>
  <c r="P3" i="19"/>
  <c r="P25" i="19" l="1"/>
  <c r="P24" i="19"/>
  <c r="P23" i="19"/>
  <c r="D68" i="18"/>
  <c r="C70" i="18"/>
  <c r="C71" i="18"/>
  <c r="A14" i="18"/>
  <c r="P203" i="2"/>
  <c r="P201" i="2"/>
  <c r="P199" i="2"/>
  <c r="P197" i="2"/>
  <c r="P195" i="2"/>
  <c r="P193" i="2"/>
  <c r="P191" i="2"/>
  <c r="P189" i="2"/>
  <c r="P187" i="2"/>
  <c r="P185" i="2"/>
  <c r="P183" i="2"/>
  <c r="P181" i="2"/>
  <c r="P179" i="2"/>
  <c r="R203" i="2"/>
  <c r="R201" i="2"/>
  <c r="R124" i="2"/>
  <c r="R122" i="2"/>
  <c r="P160" i="2"/>
  <c r="P158" i="2"/>
  <c r="P156" i="2"/>
  <c r="P154" i="2"/>
  <c r="P152" i="2"/>
  <c r="P150" i="2"/>
  <c r="P148" i="2"/>
  <c r="P146" i="2"/>
  <c r="P144" i="2"/>
  <c r="P142" i="2"/>
  <c r="P140" i="2"/>
  <c r="P138" i="2"/>
  <c r="P136" i="2"/>
  <c r="P134" i="2"/>
  <c r="P132" i="2"/>
  <c r="P130" i="2"/>
  <c r="P128" i="2"/>
  <c r="P126" i="2"/>
  <c r="P124" i="2"/>
  <c r="P122" i="2"/>
  <c r="P3" i="2"/>
  <c r="P3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P7" i="2"/>
  <c r="P5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K9" i="2"/>
  <c r="K7" i="2"/>
  <c r="K5" i="2"/>
  <c r="I7" i="2"/>
  <c r="I9" i="2"/>
  <c r="I11" i="2"/>
  <c r="I13" i="2"/>
  <c r="I15" i="2"/>
  <c r="I17" i="2"/>
  <c r="I19" i="2"/>
  <c r="I21" i="2"/>
  <c r="I23" i="2"/>
  <c r="I25" i="2"/>
  <c r="I27" i="2"/>
  <c r="I29" i="2"/>
  <c r="I31" i="2"/>
  <c r="I33" i="2"/>
  <c r="I35" i="2"/>
  <c r="I37" i="2"/>
  <c r="I5" i="2"/>
  <c r="K3" i="2"/>
  <c r="I3" i="2"/>
  <c r="I5" i="8"/>
  <c r="I6" i="8"/>
  <c r="I4" i="8"/>
  <c r="H5" i="8"/>
  <c r="H6" i="8"/>
  <c r="H4" i="8"/>
  <c r="I28" i="18"/>
  <c r="I24" i="18"/>
  <c r="S14" i="16"/>
  <c r="R14" i="16"/>
  <c r="O14" i="16"/>
  <c r="U14" i="16" s="1"/>
  <c r="N14" i="16"/>
  <c r="T14" i="16" s="1"/>
  <c r="N16" i="16"/>
  <c r="T16" i="16" s="1"/>
  <c r="O16" i="16"/>
  <c r="Q16" i="16"/>
  <c r="R16" i="16"/>
  <c r="S16" i="16"/>
  <c r="U16" i="16"/>
  <c r="N17" i="16"/>
  <c r="T17" i="16" s="1"/>
  <c r="O17" i="16"/>
  <c r="Q17" i="16"/>
  <c r="R17" i="16"/>
  <c r="S17" i="16"/>
  <c r="U17" i="16"/>
  <c r="N18" i="16"/>
  <c r="T18" i="16" s="1"/>
  <c r="O18" i="16"/>
  <c r="Q18" i="16"/>
  <c r="R18" i="16"/>
  <c r="S18" i="16"/>
  <c r="U18" i="16"/>
  <c r="N19" i="16"/>
  <c r="T19" i="16" s="1"/>
  <c r="O19" i="16"/>
  <c r="Q19" i="16"/>
  <c r="R19" i="16"/>
  <c r="S19" i="16"/>
  <c r="U19" i="16"/>
  <c r="N20" i="16"/>
  <c r="T20" i="16" s="1"/>
  <c r="O20" i="16"/>
  <c r="Q20" i="16"/>
  <c r="R20" i="16"/>
  <c r="S20" i="16"/>
  <c r="U20" i="16"/>
  <c r="N21" i="16"/>
  <c r="T21" i="16" s="1"/>
  <c r="O21" i="16"/>
  <c r="Q21" i="16"/>
  <c r="R21" i="16"/>
  <c r="S21" i="16"/>
  <c r="U21" i="16"/>
  <c r="N22" i="16"/>
  <c r="T22" i="16" s="1"/>
  <c r="O22" i="16"/>
  <c r="Q22" i="16"/>
  <c r="R22" i="16"/>
  <c r="S22" i="16"/>
  <c r="U22" i="16"/>
  <c r="S15" i="16"/>
  <c r="R15" i="16"/>
  <c r="O15" i="16"/>
  <c r="U15" i="16" s="1"/>
  <c r="N15" i="16"/>
  <c r="T15" i="16" s="1"/>
  <c r="S3" i="16"/>
  <c r="R3" i="16"/>
  <c r="O3" i="16"/>
  <c r="U3" i="16" s="1"/>
  <c r="N3" i="16"/>
  <c r="T3" i="16" s="1"/>
  <c r="N5" i="16"/>
  <c r="T5" i="16" s="1"/>
  <c r="O5" i="16"/>
  <c r="U5" i="16" s="1"/>
  <c r="Q5" i="16"/>
  <c r="R5" i="16"/>
  <c r="S5" i="16"/>
  <c r="N6" i="16"/>
  <c r="T6" i="16" s="1"/>
  <c r="O6" i="16"/>
  <c r="U6" i="16" s="1"/>
  <c r="P6" i="16"/>
  <c r="R6" i="16"/>
  <c r="S6" i="16"/>
  <c r="N7" i="16"/>
  <c r="T7" i="16" s="1"/>
  <c r="O7" i="16"/>
  <c r="U7" i="16" s="1"/>
  <c r="R7" i="16"/>
  <c r="S7" i="16"/>
  <c r="N8" i="16"/>
  <c r="T8" i="16" s="1"/>
  <c r="O8" i="16"/>
  <c r="U8" i="16" s="1"/>
  <c r="P8" i="16"/>
  <c r="Q8" i="16"/>
  <c r="R8" i="16"/>
  <c r="S8" i="16"/>
  <c r="N9" i="16"/>
  <c r="T9" i="16" s="1"/>
  <c r="O9" i="16"/>
  <c r="U9" i="16" s="1"/>
  <c r="Q9" i="16"/>
  <c r="R9" i="16"/>
  <c r="S9" i="16"/>
  <c r="N10" i="16"/>
  <c r="T10" i="16" s="1"/>
  <c r="O10" i="16"/>
  <c r="U10" i="16" s="1"/>
  <c r="P10" i="16"/>
  <c r="R10" i="16"/>
  <c r="S10" i="16"/>
  <c r="N11" i="16"/>
  <c r="T11" i="16" s="1"/>
  <c r="O11" i="16"/>
  <c r="U11" i="16" s="1"/>
  <c r="R11" i="16"/>
  <c r="S11" i="16"/>
  <c r="N12" i="16"/>
  <c r="T12" i="16" s="1"/>
  <c r="O12" i="16"/>
  <c r="U12" i="16" s="1"/>
  <c r="P12" i="16"/>
  <c r="R12" i="16"/>
  <c r="S12" i="16"/>
  <c r="S4" i="16"/>
  <c r="R4" i="16"/>
  <c r="O4" i="16"/>
  <c r="U4" i="16" s="1"/>
  <c r="N4" i="16"/>
  <c r="T4" i="16" s="1"/>
  <c r="P9" i="16" l="1"/>
  <c r="P5" i="16"/>
  <c r="P22" i="16"/>
  <c r="P21" i="16"/>
  <c r="P20" i="16"/>
  <c r="P19" i="16"/>
  <c r="P18" i="16"/>
  <c r="P17" i="16"/>
  <c r="P16" i="16"/>
  <c r="Q10" i="16"/>
  <c r="Q6" i="16"/>
  <c r="Q11" i="16"/>
  <c r="Q7" i="16"/>
  <c r="P11" i="16"/>
  <c r="P7" i="16"/>
  <c r="Q12" i="16"/>
  <c r="P14" i="16"/>
  <c r="Q14" i="16"/>
  <c r="P15" i="16"/>
  <c r="Q15" i="16"/>
  <c r="P3" i="16"/>
  <c r="Q3" i="16"/>
  <c r="Q4" i="16"/>
  <c r="P4" i="16"/>
  <c r="D9" i="4"/>
  <c r="D17" i="4"/>
  <c r="C4" i="1" l="1"/>
  <c r="P10" i="1"/>
  <c r="O10" i="1"/>
  <c r="L10" i="1"/>
  <c r="N10" i="1" s="1"/>
  <c r="K10" i="1"/>
  <c r="M10" i="1" s="1"/>
  <c r="C10" i="1"/>
  <c r="C9" i="1"/>
  <c r="K7" i="1"/>
  <c r="M7" i="1" s="1"/>
  <c r="D8" i="1"/>
  <c r="C7" i="1"/>
  <c r="C6" i="1"/>
  <c r="C5" i="1"/>
  <c r="Q7" i="1" l="1"/>
  <c r="R10" i="1"/>
  <c r="Q10" i="1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55" i="8"/>
  <c r="I56" i="8"/>
  <c r="I57" i="8"/>
  <c r="I58" i="8"/>
  <c r="I59" i="8"/>
  <c r="I60" i="8"/>
  <c r="I61" i="8"/>
  <c r="I62" i="8"/>
  <c r="I54" i="8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30" i="4"/>
  <c r="D47" i="4"/>
  <c r="D49" i="4"/>
  <c r="D50" i="4"/>
  <c r="D51" i="4"/>
  <c r="D52" i="4"/>
  <c r="D53" i="4"/>
  <c r="D48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30" i="4"/>
  <c r="D27" i="4"/>
  <c r="D28" i="4"/>
  <c r="D26" i="4"/>
  <c r="D11" i="4"/>
  <c r="D12" i="4"/>
  <c r="D13" i="4"/>
  <c r="D14" i="4"/>
  <c r="D15" i="4"/>
  <c r="D16" i="4"/>
  <c r="D10" i="4"/>
  <c r="D2" i="4"/>
  <c r="D3" i="4"/>
  <c r="D4" i="4"/>
  <c r="D5" i="4"/>
  <c r="D6" i="4"/>
  <c r="D7" i="4"/>
  <c r="D8" i="4"/>
  <c r="F50" i="4" l="1"/>
  <c r="E54" i="4"/>
  <c r="F49" i="4" s="1"/>
  <c r="F48" i="4" l="1"/>
  <c r="F52" i="4"/>
  <c r="F53" i="4"/>
  <c r="F51" i="4"/>
  <c r="L204" i="2"/>
  <c r="M204" i="2" s="1"/>
  <c r="L203" i="2"/>
  <c r="M203" i="2" s="1"/>
  <c r="N203" i="2" s="1"/>
  <c r="L202" i="2"/>
  <c r="M202" i="2" s="1"/>
  <c r="L201" i="2"/>
  <c r="M201" i="2" s="1"/>
  <c r="N201" i="2" s="1"/>
  <c r="L200" i="2"/>
  <c r="M200" i="2" s="1"/>
  <c r="L199" i="2"/>
  <c r="M199" i="2" s="1"/>
  <c r="L198" i="2"/>
  <c r="M198" i="2" s="1"/>
  <c r="L197" i="2"/>
  <c r="M197" i="2" s="1"/>
  <c r="N197" i="2" s="1"/>
  <c r="L196" i="2"/>
  <c r="M196" i="2" s="1"/>
  <c r="L195" i="2"/>
  <c r="M195" i="2" s="1"/>
  <c r="N195" i="2" s="1"/>
  <c r="L194" i="2"/>
  <c r="M194" i="2" s="1"/>
  <c r="L193" i="2"/>
  <c r="M193" i="2" s="1"/>
  <c r="N193" i="2" s="1"/>
  <c r="L192" i="2"/>
  <c r="M192" i="2" s="1"/>
  <c r="L191" i="2"/>
  <c r="M191" i="2" s="1"/>
  <c r="L190" i="2"/>
  <c r="M190" i="2" s="1"/>
  <c r="L189" i="2"/>
  <c r="M189" i="2" s="1"/>
  <c r="N189" i="2" s="1"/>
  <c r="L188" i="2"/>
  <c r="M188" i="2" s="1"/>
  <c r="L187" i="2"/>
  <c r="M187" i="2" s="1"/>
  <c r="N187" i="2" s="1"/>
  <c r="L186" i="2"/>
  <c r="M186" i="2" s="1"/>
  <c r="L185" i="2"/>
  <c r="M185" i="2" s="1"/>
  <c r="N185" i="2" s="1"/>
  <c r="L184" i="2"/>
  <c r="M184" i="2" s="1"/>
  <c r="L183" i="2"/>
  <c r="M183" i="2" s="1"/>
  <c r="L182" i="2"/>
  <c r="M182" i="2" s="1"/>
  <c r="L181" i="2"/>
  <c r="M181" i="2" s="1"/>
  <c r="N181" i="2" s="1"/>
  <c r="L180" i="2"/>
  <c r="M180" i="2" s="1"/>
  <c r="L179" i="2"/>
  <c r="M179" i="2" s="1"/>
  <c r="N179" i="2" s="1"/>
  <c r="L178" i="2"/>
  <c r="M178" i="2" s="1"/>
  <c r="L177" i="2"/>
  <c r="M177" i="2" s="1"/>
  <c r="N177" i="2" s="1"/>
  <c r="L176" i="2"/>
  <c r="M176" i="2" s="1"/>
  <c r="L175" i="2"/>
  <c r="M175" i="2" s="1"/>
  <c r="L174" i="2"/>
  <c r="M174" i="2" s="1"/>
  <c r="L173" i="2"/>
  <c r="M173" i="2" s="1"/>
  <c r="N173" i="2" s="1"/>
  <c r="L171" i="2"/>
  <c r="M171" i="2" s="1"/>
  <c r="L170" i="2"/>
  <c r="M170" i="2" s="1"/>
  <c r="L169" i="2"/>
  <c r="M169" i="2" s="1"/>
  <c r="L168" i="2"/>
  <c r="M168" i="2" s="1"/>
  <c r="L167" i="2"/>
  <c r="M167" i="2" s="1"/>
  <c r="L166" i="2"/>
  <c r="M166" i="2" s="1"/>
  <c r="L165" i="2"/>
  <c r="M165" i="2" s="1"/>
  <c r="L164" i="2"/>
  <c r="M164" i="2" s="1"/>
  <c r="L163" i="2"/>
  <c r="M163" i="2" s="1"/>
  <c r="K203" i="2"/>
  <c r="K201" i="2"/>
  <c r="K199" i="2"/>
  <c r="K197" i="2"/>
  <c r="K195" i="2"/>
  <c r="K193" i="2"/>
  <c r="K191" i="2"/>
  <c r="K189" i="2"/>
  <c r="K187" i="2"/>
  <c r="K185" i="2"/>
  <c r="K183" i="2"/>
  <c r="K181" i="2"/>
  <c r="K179" i="2"/>
  <c r="I203" i="2"/>
  <c r="I201" i="2"/>
  <c r="I199" i="2"/>
  <c r="I197" i="2"/>
  <c r="I195" i="2"/>
  <c r="I193" i="2"/>
  <c r="I191" i="2"/>
  <c r="I189" i="2"/>
  <c r="I187" i="2"/>
  <c r="I185" i="2"/>
  <c r="I183" i="2"/>
  <c r="I181" i="2"/>
  <c r="I179" i="2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N175" i="2" l="1"/>
  <c r="N183" i="2"/>
  <c r="N191" i="2"/>
  <c r="N199" i="2"/>
  <c r="H55" i="8"/>
  <c r="H56" i="8"/>
  <c r="H57" i="8"/>
  <c r="H58" i="8"/>
  <c r="H59" i="8"/>
  <c r="H60" i="8"/>
  <c r="H62" i="8"/>
  <c r="H61" i="8"/>
  <c r="H54" i="8"/>
  <c r="H51" i="8"/>
  <c r="H52" i="8"/>
  <c r="H50" i="8"/>
  <c r="K160" i="2"/>
  <c r="K158" i="2"/>
  <c r="K156" i="2"/>
  <c r="K154" i="2"/>
  <c r="K152" i="2"/>
  <c r="K150" i="2"/>
  <c r="K148" i="2"/>
  <c r="K146" i="2"/>
  <c r="K144" i="2"/>
  <c r="K142" i="2"/>
  <c r="K140" i="2"/>
  <c r="K138" i="2"/>
  <c r="K136" i="2"/>
  <c r="K134" i="2"/>
  <c r="K132" i="2"/>
  <c r="K130" i="2"/>
  <c r="K128" i="2"/>
  <c r="K126" i="2"/>
  <c r="K124" i="2"/>
  <c r="K122" i="2"/>
  <c r="I160" i="2"/>
  <c r="I158" i="2"/>
  <c r="I156" i="2"/>
  <c r="I154" i="2"/>
  <c r="I152" i="2"/>
  <c r="I150" i="2"/>
  <c r="I148" i="2"/>
  <c r="I146" i="2"/>
  <c r="I144" i="2"/>
  <c r="I142" i="2"/>
  <c r="I140" i="2"/>
  <c r="I138" i="2"/>
  <c r="I136" i="2"/>
  <c r="I134" i="2"/>
  <c r="I132" i="2"/>
  <c r="I130" i="2"/>
  <c r="I128" i="2"/>
  <c r="I126" i="2"/>
  <c r="I124" i="2"/>
  <c r="I122" i="2"/>
  <c r="L123" i="2"/>
  <c r="M123" i="2" s="1"/>
  <c r="L124" i="2"/>
  <c r="M124" i="2" s="1"/>
  <c r="L125" i="2"/>
  <c r="M125" i="2" s="1"/>
  <c r="L126" i="2"/>
  <c r="M126" i="2" s="1"/>
  <c r="L127" i="2"/>
  <c r="M127" i="2" s="1"/>
  <c r="L128" i="2"/>
  <c r="M128" i="2" s="1"/>
  <c r="N128" i="2" s="1"/>
  <c r="L129" i="2"/>
  <c r="M129" i="2" s="1"/>
  <c r="L130" i="2"/>
  <c r="M130" i="2" s="1"/>
  <c r="N130" i="2" s="1"/>
  <c r="L131" i="2"/>
  <c r="M131" i="2" s="1"/>
  <c r="L132" i="2"/>
  <c r="M132" i="2" s="1"/>
  <c r="L133" i="2"/>
  <c r="M133" i="2" s="1"/>
  <c r="L134" i="2"/>
  <c r="M134" i="2" s="1"/>
  <c r="N134" i="2" s="1"/>
  <c r="L135" i="2"/>
  <c r="M135" i="2" s="1"/>
  <c r="L136" i="2"/>
  <c r="M136" i="2" s="1"/>
  <c r="N136" i="2" s="1"/>
  <c r="L137" i="2"/>
  <c r="M137" i="2" s="1"/>
  <c r="L138" i="2"/>
  <c r="M138" i="2" s="1"/>
  <c r="N138" i="2" s="1"/>
  <c r="L139" i="2"/>
  <c r="M139" i="2" s="1"/>
  <c r="L140" i="2"/>
  <c r="M140" i="2" s="1"/>
  <c r="L141" i="2"/>
  <c r="M141" i="2" s="1"/>
  <c r="L142" i="2"/>
  <c r="M142" i="2" s="1"/>
  <c r="N142" i="2" s="1"/>
  <c r="L143" i="2"/>
  <c r="M143" i="2" s="1"/>
  <c r="L144" i="2"/>
  <c r="M144" i="2" s="1"/>
  <c r="N144" i="2" s="1"/>
  <c r="L145" i="2"/>
  <c r="M145" i="2" s="1"/>
  <c r="L146" i="2"/>
  <c r="M146" i="2" s="1"/>
  <c r="N146" i="2" s="1"/>
  <c r="L147" i="2"/>
  <c r="M147" i="2" s="1"/>
  <c r="L148" i="2"/>
  <c r="M148" i="2" s="1"/>
  <c r="L149" i="2"/>
  <c r="M149" i="2" s="1"/>
  <c r="L150" i="2"/>
  <c r="M150" i="2" s="1"/>
  <c r="N150" i="2" s="1"/>
  <c r="L151" i="2"/>
  <c r="M151" i="2" s="1"/>
  <c r="L152" i="2"/>
  <c r="M152" i="2" s="1"/>
  <c r="N152" i="2" s="1"/>
  <c r="L153" i="2"/>
  <c r="M153" i="2" s="1"/>
  <c r="L154" i="2"/>
  <c r="M154" i="2" s="1"/>
  <c r="N154" i="2" s="1"/>
  <c r="L155" i="2"/>
  <c r="M155" i="2" s="1"/>
  <c r="L156" i="2"/>
  <c r="M156" i="2" s="1"/>
  <c r="L157" i="2"/>
  <c r="M157" i="2" s="1"/>
  <c r="L158" i="2"/>
  <c r="M158" i="2" s="1"/>
  <c r="N158" i="2" s="1"/>
  <c r="L159" i="2"/>
  <c r="M159" i="2" s="1"/>
  <c r="L160" i="2"/>
  <c r="M160" i="2" s="1"/>
  <c r="N160" i="2" s="1"/>
  <c r="L161" i="2"/>
  <c r="M161" i="2" s="1"/>
  <c r="L122" i="2"/>
  <c r="M122" i="2" s="1"/>
  <c r="N122" i="2" s="1"/>
  <c r="N126" i="2" l="1"/>
  <c r="N156" i="2"/>
  <c r="N148" i="2"/>
  <c r="N140" i="2"/>
  <c r="N132" i="2"/>
  <c r="N124" i="2"/>
  <c r="R83" i="2"/>
  <c r="R81" i="2"/>
  <c r="P81" i="2"/>
  <c r="P83" i="2"/>
  <c r="P85" i="2"/>
  <c r="P87" i="2"/>
  <c r="P89" i="2"/>
  <c r="P91" i="2"/>
  <c r="P93" i="2"/>
  <c r="P95" i="2"/>
  <c r="P97" i="2"/>
  <c r="P99" i="2"/>
  <c r="P101" i="2"/>
  <c r="P103" i="2"/>
  <c r="P105" i="2"/>
  <c r="P107" i="2"/>
  <c r="P109" i="2"/>
  <c r="P111" i="2"/>
  <c r="P113" i="2"/>
  <c r="P115" i="2"/>
  <c r="P117" i="2"/>
  <c r="P119" i="2"/>
  <c r="L120" i="2"/>
  <c r="M120" i="2" s="1"/>
  <c r="L81" i="2"/>
  <c r="M81" i="2" s="1"/>
  <c r="L82" i="2"/>
  <c r="M82" i="2" s="1"/>
  <c r="L83" i="2"/>
  <c r="M83" i="2" s="1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 s="1"/>
  <c r="L93" i="2"/>
  <c r="M93" i="2" s="1"/>
  <c r="L94" i="2"/>
  <c r="M94" i="2" s="1"/>
  <c r="L95" i="2"/>
  <c r="M95" i="2" s="1"/>
  <c r="L96" i="2"/>
  <c r="M96" i="2" s="1"/>
  <c r="L97" i="2"/>
  <c r="M97" i="2" s="1"/>
  <c r="L98" i="2"/>
  <c r="M98" i="2" s="1"/>
  <c r="L99" i="2"/>
  <c r="M99" i="2" s="1"/>
  <c r="L100" i="2"/>
  <c r="M100" i="2" s="1"/>
  <c r="L101" i="2"/>
  <c r="M101" i="2" s="1"/>
  <c r="L102" i="2"/>
  <c r="M102" i="2" s="1"/>
  <c r="L103" i="2"/>
  <c r="M103" i="2" s="1"/>
  <c r="L104" i="2"/>
  <c r="M104" i="2" s="1"/>
  <c r="L105" i="2"/>
  <c r="M105" i="2" s="1"/>
  <c r="L106" i="2"/>
  <c r="M106" i="2" s="1"/>
  <c r="L107" i="2"/>
  <c r="M107" i="2" s="1"/>
  <c r="L108" i="2"/>
  <c r="M108" i="2" s="1"/>
  <c r="L109" i="2"/>
  <c r="M109" i="2" s="1"/>
  <c r="L110" i="2"/>
  <c r="M110" i="2" s="1"/>
  <c r="L111" i="2"/>
  <c r="M111" i="2" s="1"/>
  <c r="L112" i="2"/>
  <c r="M112" i="2" s="1"/>
  <c r="L113" i="2"/>
  <c r="M113" i="2" s="1"/>
  <c r="L114" i="2"/>
  <c r="M114" i="2" s="1"/>
  <c r="L115" i="2"/>
  <c r="M115" i="2" s="1"/>
  <c r="L116" i="2"/>
  <c r="M116" i="2" s="1"/>
  <c r="L117" i="2"/>
  <c r="M117" i="2" s="1"/>
  <c r="L118" i="2"/>
  <c r="M118" i="2" s="1"/>
  <c r="L119" i="2"/>
  <c r="M119" i="2" s="1"/>
  <c r="K81" i="2"/>
  <c r="K83" i="2"/>
  <c r="K85" i="2"/>
  <c r="K87" i="2"/>
  <c r="K89" i="2"/>
  <c r="K91" i="2"/>
  <c r="K93" i="2"/>
  <c r="K95" i="2"/>
  <c r="K97" i="2"/>
  <c r="K99" i="2"/>
  <c r="K101" i="2"/>
  <c r="K103" i="2"/>
  <c r="K105" i="2"/>
  <c r="K107" i="2"/>
  <c r="K109" i="2"/>
  <c r="K111" i="2"/>
  <c r="K113" i="2"/>
  <c r="K115" i="2"/>
  <c r="K117" i="2"/>
  <c r="K119" i="2"/>
  <c r="I81" i="2"/>
  <c r="I83" i="2"/>
  <c r="I85" i="2"/>
  <c r="I87" i="2"/>
  <c r="I89" i="2"/>
  <c r="I91" i="2"/>
  <c r="I93" i="2"/>
  <c r="I95" i="2"/>
  <c r="I97" i="2"/>
  <c r="I99" i="2"/>
  <c r="I101" i="2"/>
  <c r="I103" i="2"/>
  <c r="I105" i="2"/>
  <c r="I107" i="2"/>
  <c r="I109" i="2"/>
  <c r="I111" i="2"/>
  <c r="I113" i="2"/>
  <c r="I115" i="2"/>
  <c r="I117" i="2"/>
  <c r="I119" i="2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O4" i="14"/>
  <c r="O5" i="14"/>
  <c r="O7" i="14"/>
  <c r="O8" i="14"/>
  <c r="O9" i="14"/>
  <c r="O10" i="14"/>
  <c r="O11" i="14"/>
  <c r="O12" i="14"/>
  <c r="O13" i="14"/>
  <c r="O14" i="14"/>
  <c r="O17" i="14"/>
  <c r="O18" i="14"/>
  <c r="O19" i="14"/>
  <c r="O20" i="14"/>
  <c r="O21" i="14"/>
  <c r="O22" i="14"/>
  <c r="N117" i="2" l="1"/>
  <c r="N113" i="2"/>
  <c r="N109" i="2"/>
  <c r="N105" i="2"/>
  <c r="N101" i="2"/>
  <c r="N97" i="2"/>
  <c r="N93" i="2"/>
  <c r="N89" i="2"/>
  <c r="N85" i="2"/>
  <c r="N81" i="2"/>
  <c r="N119" i="2"/>
  <c r="N115" i="2"/>
  <c r="N111" i="2"/>
  <c r="N107" i="2"/>
  <c r="N103" i="2"/>
  <c r="N99" i="2"/>
  <c r="N95" i="2"/>
  <c r="N91" i="2"/>
  <c r="N87" i="2"/>
  <c r="N83" i="2"/>
  <c r="Q19" i="14"/>
  <c r="Q5" i="14"/>
  <c r="R3" i="14"/>
  <c r="R7" i="14"/>
  <c r="R9" i="14"/>
  <c r="R11" i="14"/>
  <c r="R15" i="14"/>
  <c r="R17" i="14"/>
  <c r="R19" i="14"/>
  <c r="R21" i="14"/>
  <c r="P3" i="14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H9" i="8"/>
  <c r="H10" i="8"/>
  <c r="H11" i="8"/>
  <c r="H12" i="8"/>
  <c r="H13" i="8"/>
  <c r="H14" i="8"/>
  <c r="H15" i="8"/>
  <c r="H22" i="8"/>
  <c r="H23" i="8"/>
  <c r="H18" i="8"/>
  <c r="H19" i="8"/>
  <c r="H20" i="8"/>
  <c r="H21" i="8"/>
  <c r="H16" i="8"/>
  <c r="H17" i="8"/>
  <c r="H24" i="8"/>
  <c r="H25" i="8"/>
  <c r="H26" i="8"/>
  <c r="H27" i="8"/>
  <c r="H8" i="8"/>
  <c r="I9" i="8"/>
  <c r="I10" i="8"/>
  <c r="I11" i="8"/>
  <c r="I12" i="8"/>
  <c r="I13" i="8"/>
  <c r="I14" i="8"/>
  <c r="I15" i="8"/>
  <c r="I22" i="8"/>
  <c r="I23" i="8"/>
  <c r="I18" i="8"/>
  <c r="I19" i="8"/>
  <c r="I20" i="8"/>
  <c r="I21" i="8"/>
  <c r="I16" i="8"/>
  <c r="I17" i="8"/>
  <c r="I24" i="8"/>
  <c r="I25" i="8"/>
  <c r="I26" i="8"/>
  <c r="I27" i="8"/>
  <c r="I8" i="8"/>
  <c r="P78" i="2"/>
  <c r="P76" i="2"/>
  <c r="P74" i="2"/>
  <c r="P72" i="2"/>
  <c r="P70" i="2"/>
  <c r="P68" i="2"/>
  <c r="P66" i="2"/>
  <c r="P64" i="2"/>
  <c r="P62" i="2"/>
  <c r="P60" i="2"/>
  <c r="P58" i="2"/>
  <c r="P56" i="2"/>
  <c r="P54" i="2"/>
  <c r="P52" i="2"/>
  <c r="P50" i="2"/>
  <c r="P48" i="2"/>
  <c r="P46" i="2"/>
  <c r="P44" i="2"/>
  <c r="P42" i="2"/>
  <c r="P4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I78" i="2"/>
  <c r="I76" i="2"/>
  <c r="I74" i="2"/>
  <c r="I72" i="2"/>
  <c r="I70" i="2"/>
  <c r="I68" i="2"/>
  <c r="I66" i="2"/>
  <c r="I64" i="2"/>
  <c r="I62" i="2"/>
  <c r="I60" i="2"/>
  <c r="I58" i="2"/>
  <c r="I56" i="2"/>
  <c r="I54" i="2"/>
  <c r="I52" i="2"/>
  <c r="I50" i="2"/>
  <c r="I48" i="2"/>
  <c r="I46" i="2"/>
  <c r="I44" i="2"/>
  <c r="K42" i="2"/>
  <c r="K40" i="2"/>
  <c r="I40" i="2"/>
  <c r="I42" i="2"/>
  <c r="R5" i="14" l="1"/>
  <c r="L47" i="2"/>
  <c r="M47" i="2" s="1"/>
  <c r="L46" i="2"/>
  <c r="M46" i="2" s="1"/>
  <c r="L45" i="2"/>
  <c r="M45" i="2" s="1"/>
  <c r="L44" i="2"/>
  <c r="M44" i="2" s="1"/>
  <c r="L43" i="2"/>
  <c r="M43" i="2" s="1"/>
  <c r="L42" i="2"/>
  <c r="M42" i="2" s="1"/>
  <c r="L41" i="2"/>
  <c r="M41" i="2" s="1"/>
  <c r="L40" i="2"/>
  <c r="M40" i="2" s="1"/>
  <c r="L79" i="2"/>
  <c r="M79" i="2" s="1"/>
  <c r="L78" i="2"/>
  <c r="M78" i="2" s="1"/>
  <c r="L77" i="2"/>
  <c r="M77" i="2" s="1"/>
  <c r="L76" i="2"/>
  <c r="M76" i="2" s="1"/>
  <c r="L75" i="2"/>
  <c r="M75" i="2" s="1"/>
  <c r="L74" i="2"/>
  <c r="M74" i="2" s="1"/>
  <c r="L73" i="2"/>
  <c r="M73" i="2" s="1"/>
  <c r="L72" i="2"/>
  <c r="M72" i="2" s="1"/>
  <c r="L71" i="2"/>
  <c r="M71" i="2" s="1"/>
  <c r="L70" i="2"/>
  <c r="M70" i="2" s="1"/>
  <c r="L69" i="2"/>
  <c r="M69" i="2" s="1"/>
  <c r="L68" i="2"/>
  <c r="M68" i="2" s="1"/>
  <c r="N68" i="2" l="1"/>
  <c r="N70" i="2"/>
  <c r="N72" i="2"/>
  <c r="N74" i="2"/>
  <c r="N76" i="2"/>
  <c r="N78" i="2"/>
  <c r="N40" i="2"/>
  <c r="N42" i="2"/>
  <c r="N44" i="2"/>
  <c r="N46" i="2"/>
  <c r="E29" i="4"/>
  <c r="D29" i="4" s="1"/>
  <c r="F12" i="4"/>
  <c r="F13" i="4"/>
  <c r="E24" i="4"/>
  <c r="E19" i="4"/>
  <c r="E20" i="4"/>
  <c r="E21" i="4"/>
  <c r="E22" i="4"/>
  <c r="E23" i="4"/>
  <c r="E18" i="4"/>
  <c r="Q17" i="14" l="1"/>
  <c r="O3" i="14"/>
  <c r="Q3" i="14" s="1"/>
  <c r="Q13" i="14" l="1"/>
  <c r="Q11" i="14"/>
  <c r="Q9" i="14"/>
  <c r="K4" i="1" l="1"/>
  <c r="M4" i="1" s="1"/>
  <c r="L4" i="1"/>
  <c r="N4" i="1" s="1"/>
  <c r="O4" i="1"/>
  <c r="P4" i="1"/>
  <c r="K5" i="1"/>
  <c r="M5" i="1" s="1"/>
  <c r="L5" i="1"/>
  <c r="N5" i="1" s="1"/>
  <c r="O5" i="1"/>
  <c r="P5" i="1"/>
  <c r="K6" i="1"/>
  <c r="M6" i="1" s="1"/>
  <c r="L6" i="1"/>
  <c r="N6" i="1" s="1"/>
  <c r="O6" i="1"/>
  <c r="P6" i="1"/>
  <c r="L7" i="1"/>
  <c r="N7" i="1" s="1"/>
  <c r="O7" i="1"/>
  <c r="P7" i="1"/>
  <c r="K8" i="1"/>
  <c r="Q8" i="1" s="1"/>
  <c r="L8" i="1"/>
  <c r="N8" i="1" s="1"/>
  <c r="M8" i="1"/>
  <c r="O8" i="1"/>
  <c r="P8" i="1"/>
  <c r="K9" i="1"/>
  <c r="Q9" i="1" s="1"/>
  <c r="L9" i="1"/>
  <c r="N9" i="1" s="1"/>
  <c r="M9" i="1"/>
  <c r="O9" i="1"/>
  <c r="P9" i="1"/>
  <c r="R5" i="1" l="1"/>
  <c r="R4" i="1"/>
  <c r="R9" i="1"/>
  <c r="R8" i="1"/>
  <c r="Q5" i="1"/>
  <c r="Q4" i="1"/>
  <c r="R6" i="1"/>
  <c r="Q6" i="1"/>
  <c r="R7" i="1"/>
  <c r="L67" i="2" l="1"/>
  <c r="M67" i="2" s="1"/>
  <c r="L66" i="2"/>
  <c r="M66" i="2" s="1"/>
  <c r="L65" i="2"/>
  <c r="M65" i="2" s="1"/>
  <c r="L64" i="2"/>
  <c r="M64" i="2" s="1"/>
  <c r="L63" i="2"/>
  <c r="M63" i="2" s="1"/>
  <c r="L62" i="2"/>
  <c r="M62" i="2" s="1"/>
  <c r="L61" i="2"/>
  <c r="M61" i="2" s="1"/>
  <c r="L60" i="2"/>
  <c r="M60" i="2" s="1"/>
  <c r="L59" i="2"/>
  <c r="M59" i="2" s="1"/>
  <c r="L58" i="2"/>
  <c r="M58" i="2" s="1"/>
  <c r="L57" i="2"/>
  <c r="M57" i="2" s="1"/>
  <c r="L56" i="2"/>
  <c r="M56" i="2" s="1"/>
  <c r="L55" i="2"/>
  <c r="M55" i="2" s="1"/>
  <c r="L54" i="2"/>
  <c r="M54" i="2" s="1"/>
  <c r="L53" i="2"/>
  <c r="M53" i="2" s="1"/>
  <c r="L52" i="2"/>
  <c r="M52" i="2" s="1"/>
  <c r="L51" i="2"/>
  <c r="M51" i="2" s="1"/>
  <c r="L50" i="2"/>
  <c r="M50" i="2" s="1"/>
  <c r="L49" i="2"/>
  <c r="M49" i="2" s="1"/>
  <c r="L48" i="2"/>
  <c r="M48" i="2" s="1"/>
  <c r="L38" i="2"/>
  <c r="M38" i="2" s="1"/>
  <c r="L37" i="2"/>
  <c r="M37" i="2" s="1"/>
  <c r="N37" i="2" s="1"/>
  <c r="L36" i="2"/>
  <c r="M36" i="2" s="1"/>
  <c r="L35" i="2"/>
  <c r="M35" i="2" s="1"/>
  <c r="N35" i="2" s="1"/>
  <c r="L34" i="2"/>
  <c r="M34" i="2" s="1"/>
  <c r="L33" i="2"/>
  <c r="M33" i="2" s="1"/>
  <c r="L32" i="2"/>
  <c r="M32" i="2" s="1"/>
  <c r="L31" i="2"/>
  <c r="M31" i="2" s="1"/>
  <c r="N31" i="2" s="1"/>
  <c r="L30" i="2"/>
  <c r="M30" i="2" s="1"/>
  <c r="L29" i="2"/>
  <c r="M29" i="2" s="1"/>
  <c r="N29" i="2" s="1"/>
  <c r="L28" i="2"/>
  <c r="M28" i="2" s="1"/>
  <c r="L27" i="2"/>
  <c r="M27" i="2" s="1"/>
  <c r="N27" i="2" s="1"/>
  <c r="L26" i="2"/>
  <c r="M26" i="2" s="1"/>
  <c r="L25" i="2"/>
  <c r="M25" i="2" s="1"/>
  <c r="L24" i="2"/>
  <c r="M24" i="2" s="1"/>
  <c r="L23" i="2"/>
  <c r="M23" i="2" s="1"/>
  <c r="N23" i="2" s="1"/>
  <c r="L22" i="2"/>
  <c r="M22" i="2" s="1"/>
  <c r="L21" i="2"/>
  <c r="M21" i="2" s="1"/>
  <c r="N21" i="2" s="1"/>
  <c r="L20" i="2"/>
  <c r="M20" i="2" s="1"/>
  <c r="L19" i="2"/>
  <c r="M19" i="2" s="1"/>
  <c r="N19" i="2" s="1"/>
  <c r="L18" i="2"/>
  <c r="M18" i="2" s="1"/>
  <c r="L17" i="2"/>
  <c r="M17" i="2" s="1"/>
  <c r="L16" i="2"/>
  <c r="M16" i="2" s="1"/>
  <c r="L15" i="2"/>
  <c r="M15" i="2" s="1"/>
  <c r="N15" i="2" s="1"/>
  <c r="L14" i="2"/>
  <c r="M14" i="2" s="1"/>
  <c r="L13" i="2"/>
  <c r="M13" i="2" s="1"/>
  <c r="N13" i="2" s="1"/>
  <c r="L12" i="2"/>
  <c r="M12" i="2" s="1"/>
  <c r="L11" i="2"/>
  <c r="M11" i="2" s="1"/>
  <c r="N11" i="2" s="1"/>
  <c r="L10" i="2"/>
  <c r="M10" i="2" s="1"/>
  <c r="L9" i="2"/>
  <c r="M9" i="2" s="1"/>
  <c r="L8" i="2"/>
  <c r="M8" i="2" s="1"/>
  <c r="L7" i="2"/>
  <c r="M7" i="2" s="1"/>
  <c r="N7" i="2" s="1"/>
  <c r="L4" i="2"/>
  <c r="M4" i="2" s="1"/>
  <c r="L5" i="2"/>
  <c r="M5" i="2" s="1"/>
  <c r="N5" i="2" s="1"/>
  <c r="L6" i="2"/>
  <c r="M6" i="2" s="1"/>
  <c r="L3" i="2"/>
  <c r="M3" i="2" s="1"/>
  <c r="N3" i="2" s="1"/>
  <c r="N9" i="2" l="1"/>
  <c r="N17" i="2"/>
  <c r="N25" i="2"/>
  <c r="N33" i="2"/>
  <c r="N48" i="2"/>
  <c r="N50" i="2"/>
  <c r="N52" i="2"/>
  <c r="N54" i="2"/>
  <c r="N56" i="2"/>
  <c r="N58" i="2"/>
  <c r="N60" i="2"/>
  <c r="N62" i="2"/>
  <c r="N64" i="2"/>
  <c r="N66" i="2"/>
  <c r="F28" i="4"/>
  <c r="F27" i="4"/>
  <c r="F26" i="4"/>
  <c r="F23" i="4"/>
  <c r="F22" i="4"/>
  <c r="F21" i="4"/>
  <c r="F20" i="4"/>
  <c r="F19" i="4"/>
  <c r="F18" i="4"/>
  <c r="F16" i="4"/>
  <c r="F15" i="4"/>
  <c r="F14" i="4"/>
  <c r="F11" i="4"/>
  <c r="F10" i="4"/>
  <c r="F8" i="4"/>
  <c r="F7" i="4"/>
  <c r="F6" i="4"/>
  <c r="F5" i="4"/>
  <c r="F4" i="4"/>
  <c r="F3" i="4"/>
  <c r="F2" i="4"/>
  <c r="E25" i="4" l="1"/>
  <c r="F25" i="4" s="1"/>
</calcChain>
</file>

<file path=xl/comments1.xml><?xml version="1.0" encoding="utf-8"?>
<comments xmlns="http://schemas.openxmlformats.org/spreadsheetml/2006/main">
  <authors>
    <author>Chris Eckley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Reservoir was not a min pool, it was higher than the previous winter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max depth; though elsewhere 32 ft is mentioned as the bottom…probably spatially variable.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air buble found in the probe, so values may be off.</t>
        </r>
      </text>
    </comment>
  </commentList>
</comments>
</file>

<file path=xl/comments2.xml><?xml version="1.0" encoding="utf-8"?>
<comments xmlns="http://schemas.openxmlformats.org/spreadsheetml/2006/main">
  <authors>
    <author>Chris Eckley</author>
  </authors>
  <commentList>
    <comment ref="S5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this is the dup…the original sample was &lt;2 mg/L reporting limit.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1/2 RL</t>
        </r>
      </text>
    </comment>
  </commentList>
</comments>
</file>

<file path=xl/comments3.xml><?xml version="1.0" encoding="utf-8"?>
<comments xmlns="http://schemas.openxmlformats.org/spreadsheetml/2006/main">
  <authors>
    <author>Chris Eckley</author>
  </authors>
  <commentList>
    <comment ref="V3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This is one of the dups..the original was &lt;DL or 2 mg/L
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this is half DL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1/2 RL</t>
        </r>
      </text>
    </comment>
    <comment ref="V17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half RL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half RL</t>
        </r>
      </text>
    </comment>
  </commentList>
</comments>
</file>

<file path=xl/comments4.xml><?xml version="1.0" encoding="utf-8"?>
<comments xmlns="http://schemas.openxmlformats.org/spreadsheetml/2006/main">
  <authors>
    <author>Chris Eckley</author>
  </authors>
  <commentList>
    <comment ref="O173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These values are averages from analysis below</t>
        </r>
      </text>
    </comment>
  </commentList>
</comments>
</file>

<file path=xl/comments5.xml><?xml version="1.0" encoding="utf-8"?>
<comments xmlns="http://schemas.openxmlformats.org/spreadsheetml/2006/main">
  <authors>
    <author>Chris Eckley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ave of field dups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ave of field dups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LAB DUPS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ave of lab dups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ave of lab dups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ave of lab dups
Value seems suspect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This value is from sample 15104410…which was the blank…which seems too high for the blank. The value for 15104400 was 0.86, which seems too low for LP1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suspicious of value</t>
        </r>
      </text>
    </comment>
  </commentList>
</comments>
</file>

<file path=xl/comments6.xml><?xml version="1.0" encoding="utf-8"?>
<comments xmlns="http://schemas.openxmlformats.org/spreadsheetml/2006/main">
  <authors>
    <author>Chris Eckley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unfiltered water </t>
        </r>
      </text>
    </comment>
  </commentList>
</comments>
</file>

<file path=xl/comments7.xml><?xml version="1.0" encoding="utf-8"?>
<comments xmlns="http://schemas.openxmlformats.org/spreadsheetml/2006/main">
  <authors>
    <author>Chris Eckley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ave of lab dups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Chris Eckley:</t>
        </r>
        <r>
          <rPr>
            <sz val="9"/>
            <color indexed="81"/>
            <rFont val="Tahoma"/>
            <family val="2"/>
          </rPr>
          <t xml:space="preserve">
ave of lab dups</t>
        </r>
      </text>
    </comment>
  </commentList>
</comments>
</file>

<file path=xl/sharedStrings.xml><?xml version="1.0" encoding="utf-8"?>
<sst xmlns="http://schemas.openxmlformats.org/spreadsheetml/2006/main" count="2405" uniqueCount="230">
  <si>
    <t>Date/Time</t>
  </si>
  <si>
    <t>ng/L</t>
  </si>
  <si>
    <t>Collection</t>
  </si>
  <si>
    <t xml:space="preserve">Percent </t>
  </si>
  <si>
    <t>THg</t>
  </si>
  <si>
    <t>MeHg</t>
  </si>
  <si>
    <t>Dry Weight</t>
  </si>
  <si>
    <t>EPA code</t>
  </si>
  <si>
    <t>LP1</t>
  </si>
  <si>
    <t>ug/g</t>
  </si>
  <si>
    <t>%</t>
  </si>
  <si>
    <t>Date</t>
  </si>
  <si>
    <t>Season</t>
  </si>
  <si>
    <t>Location</t>
  </si>
  <si>
    <t>Temp C</t>
  </si>
  <si>
    <t>Cond ms/cm</t>
  </si>
  <si>
    <t>DO mg/L</t>
  </si>
  <si>
    <t>pH</t>
  </si>
  <si>
    <t>ORP</t>
  </si>
  <si>
    <t>Turb. NTU</t>
  </si>
  <si>
    <t>Winter</t>
  </si>
  <si>
    <t>Spring</t>
  </si>
  <si>
    <t>Summer</t>
  </si>
  <si>
    <t>Fall</t>
  </si>
  <si>
    <t>MeHg-F</t>
  </si>
  <si>
    <t>MeHg-W</t>
  </si>
  <si>
    <t>THg-W</t>
  </si>
  <si>
    <t>THg-F</t>
  </si>
  <si>
    <t>Field Blanks</t>
  </si>
  <si>
    <t>TSS</t>
  </si>
  <si>
    <t>mg/L</t>
  </si>
  <si>
    <t>ug/L</t>
  </si>
  <si>
    <t>Al</t>
  </si>
  <si>
    <t>As</t>
  </si>
  <si>
    <t>Ca</t>
  </si>
  <si>
    <t>Fe</t>
  </si>
  <si>
    <t>Mg</t>
  </si>
  <si>
    <t>Mn</t>
  </si>
  <si>
    <t>P</t>
  </si>
  <si>
    <t>Se</t>
  </si>
  <si>
    <t>Na</t>
  </si>
  <si>
    <t>Whole Water</t>
  </si>
  <si>
    <t>numbers in red are the RL</t>
  </si>
  <si>
    <t>Filtered</t>
  </si>
  <si>
    <t>DOC</t>
  </si>
  <si>
    <t>SUVA</t>
  </si>
  <si>
    <t>Cl</t>
  </si>
  <si>
    <t>Sulfide</t>
  </si>
  <si>
    <t>Sulfate</t>
  </si>
  <si>
    <t>Loc.</t>
  </si>
  <si>
    <t>Depth</t>
  </si>
  <si>
    <t>ft</t>
  </si>
  <si>
    <t>SO4</t>
  </si>
  <si>
    <t>S2-F</t>
  </si>
  <si>
    <t>cm</t>
  </si>
  <si>
    <t>season</t>
  </si>
  <si>
    <t>ug/g dry</t>
  </si>
  <si>
    <t>µg/g dry</t>
  </si>
  <si>
    <t>ng/g dry</t>
  </si>
  <si>
    <t>Tot Org C</t>
  </si>
  <si>
    <t>S2-</t>
  </si>
  <si>
    <t>MeHg-P</t>
  </si>
  <si>
    <t>THg-P</t>
  </si>
  <si>
    <t>ND</t>
  </si>
  <si>
    <t>ng/g</t>
  </si>
  <si>
    <t xml:space="preserve">Depth </t>
  </si>
  <si>
    <t>m</t>
  </si>
  <si>
    <t>Depth from sed</t>
  </si>
  <si>
    <t>%MeHgF/THgF</t>
  </si>
  <si>
    <t>%MeHgW/THgW</t>
  </si>
  <si>
    <t>cm-1</t>
  </si>
  <si>
    <t>umol/g</t>
  </si>
  <si>
    <t>Sed. depth m</t>
  </si>
  <si>
    <t>Surf. Depth m</t>
  </si>
  <si>
    <t>CLP-LP1</t>
  </si>
  <si>
    <t>CGR-W5</t>
  </si>
  <si>
    <t>14114050*</t>
  </si>
  <si>
    <t>Samp #</t>
  </si>
  <si>
    <t>Blank</t>
  </si>
  <si>
    <t>0-4 cm</t>
  </si>
  <si>
    <t>0-4</t>
  </si>
  <si>
    <t>0-4cm dup</t>
  </si>
  <si>
    <t>DUPLICATES</t>
  </si>
  <si>
    <t>4-8 cm</t>
  </si>
  <si>
    <t>Sediment</t>
  </si>
  <si>
    <t>Bromide</t>
  </si>
  <si>
    <t>Chloride</t>
  </si>
  <si>
    <t>Nitrate</t>
  </si>
  <si>
    <t>Phosphate</t>
  </si>
  <si>
    <t>% OC</t>
  </si>
  <si>
    <t>Porewater</t>
  </si>
  <si>
    <t>NO3</t>
  </si>
  <si>
    <t>Br</t>
  </si>
  <si>
    <t>Phos</t>
  </si>
  <si>
    <t>CGR-HP3</t>
  </si>
  <si>
    <t>CGR-W1</t>
  </si>
  <si>
    <t>CGR-W2</t>
  </si>
  <si>
    <t>CGR-W3</t>
  </si>
  <si>
    <t>CGR-W4</t>
  </si>
  <si>
    <t>CGR-W6</t>
  </si>
  <si>
    <t>CGR-W7</t>
  </si>
  <si>
    <t>CGR-W-8</t>
  </si>
  <si>
    <t>Not enough sample for anions</t>
  </si>
  <si>
    <t>Sample leaked during shipping to lab</t>
  </si>
  <si>
    <t>CRG-W5</t>
  </si>
  <si>
    <t>Delta</t>
  </si>
  <si>
    <t>FeII mg/L</t>
  </si>
  <si>
    <t>Notes</t>
  </si>
  <si>
    <t>surface abv sed</t>
  </si>
  <si>
    <t>HP3</t>
  </si>
  <si>
    <t>W-1</t>
  </si>
  <si>
    <t>W-2</t>
  </si>
  <si>
    <t>W-3</t>
  </si>
  <si>
    <t>W-4</t>
  </si>
  <si>
    <t>W-5</t>
  </si>
  <si>
    <t>Not enough volume for analysis</t>
  </si>
  <si>
    <t>W-6</t>
  </si>
  <si>
    <t>W-7</t>
  </si>
  <si>
    <t>W-8</t>
  </si>
  <si>
    <t>Depth ft</t>
  </si>
  <si>
    <t>not working</t>
  </si>
  <si>
    <t>LP-1</t>
  </si>
  <si>
    <t>NA</t>
  </si>
  <si>
    <t>1.5 m</t>
  </si>
  <si>
    <t>DO</t>
  </si>
  <si>
    <t xml:space="preserve">Cond </t>
  </si>
  <si>
    <t>Temp</t>
  </si>
  <si>
    <t>Surface</t>
  </si>
  <si>
    <t>HP-3</t>
  </si>
  <si>
    <t>ave</t>
  </si>
  <si>
    <t>AVS</t>
  </si>
  <si>
    <t>Kd</t>
  </si>
  <si>
    <t>CGR W-6</t>
  </si>
  <si>
    <t>CGR W-3</t>
  </si>
  <si>
    <t>Very dense clay, not enough volume for samples</t>
  </si>
  <si>
    <t>C</t>
  </si>
  <si>
    <t>CGR-LP1</t>
  </si>
  <si>
    <t>CGR-W8</t>
  </si>
  <si>
    <t>CGR-W9</t>
  </si>
  <si>
    <t>CGR-W10</t>
  </si>
  <si>
    <t>CGR-W11</t>
  </si>
  <si>
    <t>CGR-W12</t>
  </si>
  <si>
    <t>CGR-W13</t>
  </si>
  <si>
    <t>CGR-W14</t>
  </si>
  <si>
    <t>CGR-W15</t>
  </si>
  <si>
    <t>CGR-W16</t>
  </si>
  <si>
    <t>CGR-W17</t>
  </si>
  <si>
    <t>CGR-W18</t>
  </si>
  <si>
    <t>CGR-LP2</t>
  </si>
  <si>
    <t>CGR-LP3</t>
  </si>
  <si>
    <t>the Fe2+ values may be low due to sitting for several hours before analysis</t>
  </si>
  <si>
    <t>WL-1</t>
  </si>
  <si>
    <t>WL-2</t>
  </si>
  <si>
    <t>WL-3</t>
  </si>
  <si>
    <t>D-1</t>
  </si>
  <si>
    <t>D-2</t>
  </si>
  <si>
    <t>D-3</t>
  </si>
  <si>
    <t>LP-2</t>
  </si>
  <si>
    <t>LP-3</t>
  </si>
  <si>
    <t>W-9</t>
  </si>
  <si>
    <t>W10</t>
  </si>
  <si>
    <t>W-11</t>
  </si>
  <si>
    <t>W-12</t>
  </si>
  <si>
    <t>W-13</t>
  </si>
  <si>
    <t>W-14</t>
  </si>
  <si>
    <t>W-15</t>
  </si>
  <si>
    <t>W-16</t>
  </si>
  <si>
    <t>W-17</t>
  </si>
  <si>
    <t>W-18</t>
  </si>
  <si>
    <t>4.95*</t>
  </si>
  <si>
    <t>WL-3 DUP</t>
  </si>
  <si>
    <t xml:space="preserve">pH value is suspect due to problems with the probe. </t>
  </si>
  <si>
    <t>Missing data?</t>
  </si>
  <si>
    <t>14444301DUP</t>
  </si>
  <si>
    <t>14444311DUP</t>
  </si>
  <si>
    <t>14444319DUP</t>
  </si>
  <si>
    <t>14444329DUP</t>
  </si>
  <si>
    <t>Duplicates</t>
  </si>
  <si>
    <t>14444342DUP</t>
  </si>
  <si>
    <t>CGR-DELTA-1</t>
  </si>
  <si>
    <t>CGR-WETLAND-2</t>
  </si>
  <si>
    <t>CGR-WETLAND-1</t>
  </si>
  <si>
    <t>CGR-DELTA-3</t>
  </si>
  <si>
    <t>CGR-WETLAND-3</t>
  </si>
  <si>
    <t>CGR-DELTA-2</t>
  </si>
  <si>
    <t>1 to 3</t>
  </si>
  <si>
    <t>15204000DUP</t>
  </si>
  <si>
    <t>15204020DUP</t>
  </si>
  <si>
    <t>Max:</t>
  </si>
  <si>
    <t>DATE</t>
  </si>
  <si>
    <t>Number</t>
  </si>
  <si>
    <t>No analysis</t>
  </si>
  <si>
    <t>Not collected</t>
  </si>
  <si>
    <t>14224443 DUP</t>
  </si>
  <si>
    <t xml:space="preserve">06/03/2014 </t>
  </si>
  <si>
    <t>14344245DUP</t>
  </si>
  <si>
    <t>14444349DUP</t>
  </si>
  <si>
    <t>Field DUPS</t>
  </si>
  <si>
    <t>14114058 DUP</t>
  </si>
  <si>
    <t>14444351 DUP</t>
  </si>
  <si>
    <t>R-10 data sonde was used for all 2014 to 2015 sampling events</t>
  </si>
  <si>
    <t>DUPS</t>
  </si>
  <si>
    <t>Sample</t>
  </si>
  <si>
    <t>#</t>
  </si>
  <si>
    <t>ms/cm</t>
  </si>
  <si>
    <t>No sample</t>
  </si>
  <si>
    <t>Media</t>
  </si>
  <si>
    <t>sample_date</t>
  </si>
  <si>
    <t>medium</t>
  </si>
  <si>
    <t>SBQ</t>
  </si>
  <si>
    <t>SB</t>
  </si>
  <si>
    <t>LOI</t>
  </si>
  <si>
    <t>MeHg-A</t>
  </si>
  <si>
    <t>MeHg-198</t>
  </si>
  <si>
    <t>THg-A</t>
  </si>
  <si>
    <t>THg-198</t>
  </si>
  <si>
    <t>Time</t>
  </si>
  <si>
    <t>h</t>
  </si>
  <si>
    <t>%/d</t>
  </si>
  <si>
    <t>time</t>
  </si>
  <si>
    <t>end</t>
  </si>
  <si>
    <t>start</t>
  </si>
  <si>
    <t>MeHg/THg</t>
  </si>
  <si>
    <t>Low pool</t>
  </si>
  <si>
    <t>Wetland</t>
  </si>
  <si>
    <t>%RSD</t>
  </si>
  <si>
    <t>Spike</t>
  </si>
  <si>
    <t>The amount of spike added was 5X higher than the median; may have affected the rate</t>
  </si>
  <si>
    <t>Ave spike</t>
  </si>
  <si>
    <t>ng/d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</si>
</sst>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General_)"/>
    <numFmt numFmtId="168" formatCode="#."/>
    <numFmt numFmtId="169" formatCode="#.00"/>
    <numFmt numFmtId="170" formatCode="m\o\n\th\ d\,\ yyyy"/>
    <numFmt numFmtId="171" formatCode="mm/dd/yy"/>
    <numFmt numFmtId="172" formatCode="mm/dd/yy;@"/>
    <numFmt numFmtId="173" formatCode="mm/dd/yyyy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9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</font>
    <font>
      <b/>
      <sz val="1"/>
      <color indexed="8"/>
      <name val="Courier"/>
    </font>
    <font>
      <sz val="12"/>
      <name val="Courier"/>
    </font>
    <font>
      <sz val="10"/>
      <name val="MS Sans Serif"/>
    </font>
    <font>
      <sz val="10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E5E3E3"/>
      </bottom>
      <diagonal/>
    </border>
  </borders>
  <cellStyleXfs count="87">
    <xf numFmtId="0" fontId="0" fillId="0" borderId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2" borderId="1" applyNumberFormat="0" applyAlignment="0" applyProtection="0"/>
    <xf numFmtId="0" fontId="11" fillId="15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>
      <protection locked="0"/>
    </xf>
    <xf numFmtId="0" fontId="12" fillId="0" borderId="0" applyNumberFormat="0" applyFill="0" applyBorder="0" applyAlignment="0" applyProtection="0"/>
    <xf numFmtId="169" fontId="3" fillId="0" borderId="0">
      <protection locked="0"/>
    </xf>
    <xf numFmtId="0" fontId="13" fillId="1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168" fontId="4" fillId="0" borderId="0">
      <protection locked="0"/>
    </xf>
    <xf numFmtId="168" fontId="4" fillId="0" borderId="0">
      <protection locked="0"/>
    </xf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8" borderId="0" applyNumberFormat="0" applyBorder="0" applyAlignment="0" applyProtection="0"/>
    <xf numFmtId="0" fontId="6" fillId="0" borderId="0"/>
    <xf numFmtId="0" fontId="6" fillId="0" borderId="0"/>
    <xf numFmtId="167" fontId="5" fillId="0" borderId="0"/>
    <xf numFmtId="0" fontId="5" fillId="4" borderId="7" applyNumberFormat="0" applyFont="0" applyAlignment="0" applyProtection="0"/>
    <xf numFmtId="0" fontId="20" fillId="2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3" fillId="0" borderId="9">
      <protection locked="0"/>
    </xf>
    <xf numFmtId="0" fontId="2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>
      <protection locked="0"/>
    </xf>
    <xf numFmtId="169" fontId="24" fillId="0" borderId="0">
      <protection locked="0"/>
    </xf>
    <xf numFmtId="168" fontId="25" fillId="0" borderId="0">
      <protection locked="0"/>
    </xf>
    <xf numFmtId="168" fontId="25" fillId="0" borderId="0">
      <protection locked="0"/>
    </xf>
    <xf numFmtId="0" fontId="26" fillId="4" borderId="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24" fillId="0" borderId="9">
      <protection locked="0"/>
    </xf>
    <xf numFmtId="0" fontId="35" fillId="0" borderId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8" fillId="0" borderId="0">
      <protection locked="0"/>
    </xf>
    <xf numFmtId="169" fontId="38" fillId="0" borderId="0">
      <protection locked="0"/>
    </xf>
    <xf numFmtId="168" fontId="39" fillId="0" borderId="0">
      <protection locked="0"/>
    </xf>
    <xf numFmtId="168" fontId="39" fillId="0" borderId="0">
      <protection locked="0"/>
    </xf>
    <xf numFmtId="0" fontId="1" fillId="0" borderId="0"/>
    <xf numFmtId="0" fontId="1" fillId="0" borderId="0"/>
    <xf numFmtId="167" fontId="40" fillId="0" borderId="0"/>
    <xf numFmtId="0" fontId="40" fillId="4" borderId="7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38" fillId="0" borderId="9">
      <protection locked="0"/>
    </xf>
    <xf numFmtId="0" fontId="41" fillId="0" borderId="0"/>
    <xf numFmtId="0" fontId="42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45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481">
    <xf numFmtId="0" fontId="0" fillId="0" borderId="0" xfId="0"/>
    <xf numFmtId="166" fontId="0" fillId="0" borderId="0" xfId="0" applyNumberFormat="1"/>
    <xf numFmtId="0" fontId="28" fillId="0" borderId="0" xfId="0" applyFont="1"/>
    <xf numFmtId="14" fontId="0" fillId="0" borderId="0" xfId="0" applyNumberFormat="1"/>
    <xf numFmtId="0" fontId="27" fillId="0" borderId="0" xfId="0" applyFont="1"/>
    <xf numFmtId="0" fontId="28" fillId="18" borderId="0" xfId="0" applyFont="1" applyFill="1"/>
    <xf numFmtId="0" fontId="28" fillId="17" borderId="0" xfId="0" applyFont="1" applyFill="1"/>
    <xf numFmtId="0" fontId="28" fillId="22" borderId="0" xfId="0" applyFont="1" applyFill="1"/>
    <xf numFmtId="0" fontId="28" fillId="21" borderId="0" xfId="0" applyFont="1" applyFill="1"/>
    <xf numFmtId="166" fontId="27" fillId="0" borderId="0" xfId="0" applyNumberFormat="1" applyFont="1"/>
    <xf numFmtId="0" fontId="27" fillId="0" borderId="0" xfId="0" applyFont="1" applyFill="1"/>
    <xf numFmtId="0" fontId="0" fillId="0" borderId="0" xfId="0" applyFont="1"/>
    <xf numFmtId="0" fontId="0" fillId="0" borderId="0" xfId="0" applyFont="1" applyFill="1"/>
    <xf numFmtId="166" fontId="0" fillId="0" borderId="0" xfId="0" applyNumberFormat="1" applyFont="1"/>
    <xf numFmtId="0" fontId="0" fillId="17" borderId="0" xfId="0" applyFont="1" applyFill="1"/>
    <xf numFmtId="0" fontId="32" fillId="23" borderId="0" xfId="0" applyFont="1" applyFill="1"/>
    <xf numFmtId="0" fontId="32" fillId="19" borderId="0" xfId="0" applyFont="1" applyFill="1"/>
    <xf numFmtId="167" fontId="33" fillId="17" borderId="10" xfId="46" applyFont="1" applyFill="1" applyBorder="1" applyAlignment="1"/>
    <xf numFmtId="0" fontId="33" fillId="17" borderId="10" xfId="1" applyFont="1" applyFill="1" applyBorder="1" applyAlignment="1">
      <alignment horizontal="center"/>
    </xf>
    <xf numFmtId="164" fontId="33" fillId="18" borderId="10" xfId="46" applyNumberFormat="1" applyFont="1" applyFill="1" applyBorder="1" applyAlignment="1">
      <alignment horizontal="right"/>
    </xf>
    <xf numFmtId="167" fontId="33" fillId="18" borderId="10" xfId="46" applyFont="1" applyFill="1" applyBorder="1" applyAlignment="1">
      <alignment horizontal="right"/>
    </xf>
    <xf numFmtId="2" fontId="34" fillId="0" borderId="0" xfId="46" applyNumberFormat="1" applyFont="1" applyFill="1" applyAlignment="1">
      <alignment horizontal="right"/>
    </xf>
    <xf numFmtId="0" fontId="31" fillId="0" borderId="0" xfId="1" applyFont="1" applyFill="1" applyAlignment="1">
      <alignment horizontal="left"/>
    </xf>
    <xf numFmtId="172" fontId="31" fillId="0" borderId="0" xfId="0" applyNumberFormat="1" applyFont="1" applyBorder="1" applyAlignment="1">
      <alignment horizontal="center"/>
    </xf>
    <xf numFmtId="0" fontId="31" fillId="0" borderId="0" xfId="1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31" fillId="0" borderId="0" xfId="0" applyFont="1" applyFill="1" applyBorder="1" applyAlignment="1">
      <alignment horizontal="left"/>
    </xf>
    <xf numFmtId="164" fontId="31" fillId="0" borderId="0" xfId="46" applyNumberFormat="1" applyFont="1" applyFill="1" applyAlignment="1">
      <alignment horizontal="right"/>
    </xf>
    <xf numFmtId="14" fontId="0" fillId="0" borderId="0" xfId="0" applyNumberFormat="1" applyFont="1"/>
    <xf numFmtId="166" fontId="34" fillId="0" borderId="0" xfId="46" applyNumberFormat="1" applyFont="1" applyFill="1" applyAlignment="1">
      <alignment horizontal="right"/>
    </xf>
    <xf numFmtId="2" fontId="31" fillId="0" borderId="0" xfId="46" applyNumberFormat="1" applyFont="1" applyFill="1" applyAlignment="1">
      <alignment horizontal="right"/>
    </xf>
    <xf numFmtId="0" fontId="36" fillId="0" borderId="0" xfId="0" applyFont="1"/>
    <xf numFmtId="164" fontId="36" fillId="0" borderId="0" xfId="0" applyNumberFormat="1" applyFont="1"/>
    <xf numFmtId="0" fontId="36" fillId="17" borderId="0" xfId="0" applyFont="1" applyFill="1"/>
    <xf numFmtId="166" fontId="36" fillId="0" borderId="0" xfId="0" applyNumberFormat="1" applyFont="1"/>
    <xf numFmtId="0" fontId="33" fillId="0" borderId="0" xfId="44" applyFont="1"/>
    <xf numFmtId="0" fontId="33" fillId="0" borderId="0" xfId="44" applyFont="1" applyAlignment="1">
      <alignment horizontal="center"/>
    </xf>
    <xf numFmtId="0" fontId="33" fillId="0" borderId="0" xfId="44" applyFont="1" applyFill="1" applyBorder="1" applyAlignment="1">
      <alignment horizontal="right"/>
    </xf>
    <xf numFmtId="0" fontId="33" fillId="0" borderId="0" xfId="44" applyFont="1" applyFill="1" applyAlignment="1">
      <alignment horizontal="center"/>
    </xf>
    <xf numFmtId="0" fontId="33" fillId="0" borderId="10" xfId="44" applyFont="1" applyBorder="1" applyAlignment="1"/>
    <xf numFmtId="0" fontId="33" fillId="0" borderId="10" xfId="44" applyFont="1" applyBorder="1" applyAlignment="1">
      <alignment horizontal="center"/>
    </xf>
    <xf numFmtId="2" fontId="33" fillId="0" borderId="10" xfId="44" applyNumberFormat="1" applyFont="1" applyFill="1" applyBorder="1" applyAlignment="1">
      <alignment horizontal="right"/>
    </xf>
    <xf numFmtId="0" fontId="33" fillId="0" borderId="0" xfId="44" applyFont="1" applyFill="1" applyBorder="1" applyAlignment="1">
      <alignment horizontal="center"/>
    </xf>
    <xf numFmtId="171" fontId="31" fillId="0" borderId="0" xfId="44" applyNumberFormat="1" applyFont="1" applyFill="1" applyAlignment="1">
      <alignment horizontal="left"/>
    </xf>
    <xf numFmtId="171" fontId="31" fillId="0" borderId="0" xfId="0" applyNumberFormat="1" applyFont="1" applyFill="1" applyAlignment="1">
      <alignment horizontal="center"/>
    </xf>
    <xf numFmtId="166" fontId="31" fillId="0" borderId="0" xfId="0" applyNumberFormat="1" applyFont="1" applyFill="1" applyAlignment="1">
      <alignment horizontal="center"/>
    </xf>
    <xf numFmtId="2" fontId="31" fillId="0" borderId="0" xfId="0" applyNumberFormat="1" applyFont="1" applyFill="1" applyAlignment="1">
      <alignment horizontal="right"/>
    </xf>
    <xf numFmtId="2" fontId="31" fillId="0" borderId="0" xfId="30" applyNumberFormat="1" applyFont="1" applyFill="1" applyAlignment="1">
      <alignment horizontal="right"/>
    </xf>
    <xf numFmtId="0" fontId="34" fillId="0" borderId="0" xfId="64" applyNumberFormat="1" applyFont="1" applyFill="1" applyBorder="1"/>
    <xf numFmtId="0" fontId="27" fillId="0" borderId="0" xfId="64" applyNumberFormat="1" applyFont="1" applyFill="1" applyBorder="1"/>
    <xf numFmtId="0" fontId="28" fillId="22" borderId="10" xfId="0" applyFont="1" applyFill="1" applyBorder="1"/>
    <xf numFmtId="0" fontId="28" fillId="21" borderId="10" xfId="0" applyFont="1" applyFill="1" applyBorder="1"/>
    <xf numFmtId="0" fontId="28" fillId="23" borderId="10" xfId="0" applyFont="1" applyFill="1" applyBorder="1"/>
    <xf numFmtId="0" fontId="28" fillId="19" borderId="10" xfId="0" applyFont="1" applyFill="1" applyBorder="1"/>
    <xf numFmtId="0" fontId="0" fillId="0" borderId="10" xfId="0" applyFont="1" applyBorder="1"/>
    <xf numFmtId="0" fontId="31" fillId="21" borderId="0" xfId="1" applyFont="1" applyFill="1" applyBorder="1" applyAlignment="1">
      <alignment horizontal="left"/>
    </xf>
    <xf numFmtId="166" fontId="31" fillId="21" borderId="0" xfId="1" applyNumberFormat="1" applyFont="1" applyFill="1" applyAlignment="1">
      <alignment horizontal="left"/>
    </xf>
    <xf numFmtId="0" fontId="31" fillId="20" borderId="0" xfId="1" applyFont="1" applyFill="1" applyBorder="1" applyAlignment="1">
      <alignment horizontal="left"/>
    </xf>
    <xf numFmtId="166" fontId="31" fillId="20" borderId="0" xfId="1" applyNumberFormat="1" applyFont="1" applyFill="1" applyAlignment="1">
      <alignment horizontal="left"/>
    </xf>
    <xf numFmtId="2" fontId="0" fillId="20" borderId="0" xfId="46" applyNumberFormat="1" applyFont="1" applyFill="1" applyAlignment="1">
      <alignment horizontal="right"/>
    </xf>
    <xf numFmtId="166" fontId="0" fillId="20" borderId="0" xfId="46" applyNumberFormat="1" applyFont="1" applyFill="1" applyAlignment="1">
      <alignment horizontal="right"/>
    </xf>
    <xf numFmtId="2" fontId="34" fillId="20" borderId="0" xfId="46" applyNumberFormat="1" applyFont="1" applyFill="1" applyAlignment="1">
      <alignment horizontal="right"/>
    </xf>
    <xf numFmtId="0" fontId="0" fillId="20" borderId="0" xfId="0" applyFont="1" applyFill="1"/>
    <xf numFmtId="0" fontId="27" fillId="20" borderId="0" xfId="0" applyFont="1" applyFill="1"/>
    <xf numFmtId="0" fontId="34" fillId="20" borderId="0" xfId="0" applyNumberFormat="1" applyFont="1" applyFill="1"/>
    <xf numFmtId="0" fontId="27" fillId="20" borderId="0" xfId="0" applyNumberFormat="1" applyFont="1" applyFill="1"/>
    <xf numFmtId="166" fontId="0" fillId="20" borderId="0" xfId="0" applyNumberFormat="1" applyFont="1" applyFill="1"/>
    <xf numFmtId="0" fontId="31" fillId="25" borderId="0" xfId="1" applyFont="1" applyFill="1" applyBorder="1" applyAlignment="1">
      <alignment horizontal="left"/>
    </xf>
    <xf numFmtId="166" fontId="31" fillId="25" borderId="0" xfId="1" applyNumberFormat="1" applyFont="1" applyFill="1" applyAlignment="1">
      <alignment horizontal="left"/>
    </xf>
    <xf numFmtId="2" fontId="34" fillId="25" borderId="0" xfId="46" applyNumberFormat="1" applyFont="1" applyFill="1" applyAlignment="1">
      <alignment horizontal="right"/>
    </xf>
    <xf numFmtId="0" fontId="0" fillId="25" borderId="0" xfId="0" applyFont="1" applyFill="1"/>
    <xf numFmtId="0" fontId="34" fillId="25" borderId="0" xfId="0" applyNumberFormat="1" applyFont="1" applyFill="1"/>
    <xf numFmtId="0" fontId="27" fillId="25" borderId="0" xfId="0" applyNumberFormat="1" applyFont="1" applyFill="1"/>
    <xf numFmtId="0" fontId="31" fillId="26" borderId="0" xfId="1" applyFont="1" applyFill="1" applyBorder="1" applyAlignment="1">
      <alignment horizontal="left"/>
    </xf>
    <xf numFmtId="166" fontId="31" fillId="26" borderId="0" xfId="1" applyNumberFormat="1" applyFont="1" applyFill="1" applyAlignment="1">
      <alignment horizontal="left"/>
    </xf>
    <xf numFmtId="0" fontId="0" fillId="26" borderId="0" xfId="0" applyFont="1" applyFill="1"/>
    <xf numFmtId="1" fontId="0" fillId="0" borderId="0" xfId="0" applyNumberFormat="1" applyFont="1"/>
    <xf numFmtId="0" fontId="27" fillId="25" borderId="0" xfId="0" applyFont="1" applyFill="1"/>
    <xf numFmtId="166" fontId="34" fillId="25" borderId="0" xfId="64" applyNumberFormat="1" applyFont="1" applyFill="1" applyBorder="1"/>
    <xf numFmtId="2" fontId="31" fillId="25" borderId="0" xfId="64" applyNumberFormat="1" applyFont="1" applyFill="1" applyBorder="1"/>
    <xf numFmtId="0" fontId="0" fillId="17" borderId="0" xfId="0" applyFill="1"/>
    <xf numFmtId="0" fontId="0" fillId="24" borderId="0" xfId="0" applyFill="1"/>
    <xf numFmtId="0" fontId="31" fillId="0" borderId="0" xfId="72" applyFont="1" applyAlignment="1">
      <alignment horizontal="left"/>
    </xf>
    <xf numFmtId="0" fontId="31" fillId="0" borderId="0" xfId="65" applyFont="1" applyAlignment="1">
      <alignment horizontal="left"/>
    </xf>
    <xf numFmtId="16" fontId="31" fillId="0" borderId="0" xfId="65" applyNumberFormat="1" applyFont="1" applyAlignment="1">
      <alignment horizontal="left"/>
    </xf>
    <xf numFmtId="0" fontId="31" fillId="0" borderId="0" xfId="79" quotePrefix="1" applyNumberFormat="1" applyFont="1"/>
    <xf numFmtId="0" fontId="0" fillId="0" borderId="0" xfId="0" applyNumberFormat="1" applyFont="1" applyFill="1" applyAlignment="1">
      <alignment horizontal="left"/>
    </xf>
    <xf numFmtId="0" fontId="0" fillId="0" borderId="0" xfId="0" quotePrefix="1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24" borderId="0" xfId="0" applyFont="1" applyFill="1" applyAlignment="1">
      <alignment horizontal="left"/>
    </xf>
    <xf numFmtId="0" fontId="0" fillId="27" borderId="0" xfId="0" applyFont="1" applyFill="1" applyAlignment="1">
      <alignment horizontal="left"/>
    </xf>
    <xf numFmtId="172" fontId="31" fillId="0" borderId="0" xfId="65" applyNumberFormat="1" applyFont="1" applyBorder="1" applyAlignment="1">
      <alignment horizontal="left"/>
    </xf>
    <xf numFmtId="166" fontId="31" fillId="0" borderId="0" xfId="74" applyNumberFormat="1" applyFont="1" applyAlignment="1">
      <alignment horizontal="left"/>
    </xf>
    <xf numFmtId="166" fontId="34" fillId="0" borderId="0" xfId="74" applyNumberFormat="1" applyFont="1" applyFill="1" applyAlignment="1">
      <alignment horizontal="left"/>
    </xf>
    <xf numFmtId="0" fontId="0" fillId="0" borderId="0" xfId="0" quotePrefix="1" applyNumberFormat="1" applyFont="1" applyAlignment="1">
      <alignment horizontal="left"/>
    </xf>
    <xf numFmtId="0" fontId="27" fillId="24" borderId="0" xfId="0" applyFont="1" applyFill="1" applyAlignment="1">
      <alignment horizontal="left"/>
    </xf>
    <xf numFmtId="166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166" fontId="0" fillId="0" borderId="0" xfId="46" applyNumberFormat="1" applyFont="1" applyFill="1" applyAlignment="1">
      <alignment horizontal="left"/>
    </xf>
    <xf numFmtId="14" fontId="0" fillId="0" borderId="0" xfId="0" applyNumberFormat="1" applyFont="1" applyAlignment="1">
      <alignment horizontal="left"/>
    </xf>
    <xf numFmtId="2" fontId="34" fillId="0" borderId="0" xfId="46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31" fillId="0" borderId="0" xfId="79" quotePrefix="1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28" fillId="17" borderId="0" xfId="0" applyFont="1" applyFill="1" applyAlignment="1">
      <alignment horizontal="left"/>
    </xf>
    <xf numFmtId="2" fontId="34" fillId="0" borderId="0" xfId="74" applyNumberFormat="1" applyFont="1" applyFill="1" applyAlignment="1">
      <alignment horizontal="left"/>
    </xf>
    <xf numFmtId="0" fontId="0" fillId="0" borderId="0" xfId="0" applyNumberFormat="1" applyFont="1" applyAlignment="1">
      <alignment horizontal="left"/>
    </xf>
    <xf numFmtId="0" fontId="34" fillId="0" borderId="0" xfId="64" applyNumberFormat="1" applyFont="1" applyFill="1" applyBorder="1" applyAlignment="1">
      <alignment horizontal="left"/>
    </xf>
    <xf numFmtId="0" fontId="31" fillId="0" borderId="0" xfId="79" quotePrefix="1" applyNumberFormat="1" applyFont="1" applyAlignment="1">
      <alignment horizontal="center"/>
    </xf>
    <xf numFmtId="166" fontId="31" fillId="0" borderId="0" xfId="79" quotePrefix="1" applyNumberFormat="1" applyFont="1" applyAlignment="1">
      <alignment horizontal="left"/>
    </xf>
    <xf numFmtId="166" fontId="31" fillId="0" borderId="0" xfId="79" quotePrefix="1" applyNumberFormat="1" applyFont="1" applyAlignment="1">
      <alignment horizontal="center"/>
    </xf>
    <xf numFmtId="166" fontId="31" fillId="17" borderId="0" xfId="79" quotePrefix="1" applyNumberFormat="1" applyFont="1" applyFill="1" applyAlignment="1">
      <alignment horizontal="center"/>
    </xf>
    <xf numFmtId="0" fontId="0" fillId="17" borderId="0" xfId="0" applyFont="1" applyFill="1" applyAlignment="1">
      <alignment horizontal="left"/>
    </xf>
    <xf numFmtId="16" fontId="31" fillId="17" borderId="0" xfId="65" applyNumberFormat="1" applyFont="1" applyFill="1" applyAlignment="1">
      <alignment horizontal="left"/>
    </xf>
    <xf numFmtId="166" fontId="31" fillId="17" borderId="0" xfId="79" quotePrefix="1" applyNumberFormat="1" applyFont="1" applyFill="1" applyAlignment="1">
      <alignment horizontal="left"/>
    </xf>
    <xf numFmtId="0" fontId="31" fillId="17" borderId="0" xfId="65" applyFont="1" applyFill="1" applyAlignment="1">
      <alignment horizontal="left"/>
    </xf>
    <xf numFmtId="166" fontId="31" fillId="24" borderId="0" xfId="79" quotePrefix="1" applyNumberFormat="1" applyFont="1" applyFill="1" applyAlignment="1">
      <alignment horizontal="left"/>
    </xf>
    <xf numFmtId="166" fontId="0" fillId="24" borderId="0" xfId="0" applyNumberFormat="1" applyFont="1" applyFill="1" applyAlignment="1">
      <alignment horizontal="left"/>
    </xf>
    <xf numFmtId="0" fontId="31" fillId="24" borderId="0" xfId="79" quotePrefix="1" applyNumberFormat="1" applyFont="1" applyFill="1" applyAlignment="1">
      <alignment horizontal="left"/>
    </xf>
    <xf numFmtId="166" fontId="31" fillId="24" borderId="0" xfId="79" quotePrefix="1" applyNumberFormat="1" applyFont="1" applyFill="1" applyAlignment="1">
      <alignment horizontal="center"/>
    </xf>
    <xf numFmtId="0" fontId="0" fillId="0" borderId="0" xfId="0" applyFill="1"/>
    <xf numFmtId="0" fontId="0" fillId="0" borderId="0" xfId="0" applyNumberFormat="1"/>
    <xf numFmtId="0" fontId="0" fillId="0" borderId="0" xfId="0" applyFont="1" applyFill="1" applyAlignment="1"/>
    <xf numFmtId="14" fontId="0" fillId="0" borderId="0" xfId="0" applyNumberFormat="1" applyFont="1" applyFill="1"/>
    <xf numFmtId="0" fontId="27" fillId="0" borderId="0" xfId="0" applyNumberFormat="1" applyFont="1" applyFill="1"/>
    <xf numFmtId="0" fontId="34" fillId="0" borderId="0" xfId="0" applyNumberFormat="1" applyFont="1" applyFill="1"/>
    <xf numFmtId="0" fontId="43" fillId="0" borderId="0" xfId="83" applyNumberFormat="1" applyFont="1" applyBorder="1"/>
    <xf numFmtId="172" fontId="31" fillId="0" borderId="0" xfId="0" applyNumberFormat="1" applyFont="1" applyFill="1" applyBorder="1" applyAlignment="1">
      <alignment horizontal="right"/>
    </xf>
    <xf numFmtId="2" fontId="31" fillId="0" borderId="0" xfId="46" applyNumberFormat="1" applyFont="1" applyAlignment="1">
      <alignment horizontal="right"/>
    </xf>
    <xf numFmtId="1" fontId="34" fillId="0" borderId="0" xfId="46" applyNumberFormat="1" applyFont="1" applyFill="1" applyAlignment="1">
      <alignment horizontal="right"/>
    </xf>
    <xf numFmtId="0" fontId="34" fillId="0" borderId="0" xfId="83" applyNumberFormat="1" applyFont="1" applyBorder="1"/>
    <xf numFmtId="2" fontId="31" fillId="0" borderId="0" xfId="46" applyNumberFormat="1" applyFont="1"/>
    <xf numFmtId="2" fontId="0" fillId="0" borderId="0" xfId="0" applyNumberFormat="1" applyFont="1" applyAlignment="1">
      <alignment horizontal="right"/>
    </xf>
    <xf numFmtId="166" fontId="31" fillId="0" borderId="0" xfId="46" applyNumberFormat="1" applyFont="1" applyFill="1" applyAlignment="1">
      <alignment horizontal="right"/>
    </xf>
    <xf numFmtId="166" fontId="31" fillId="0" borderId="0" xfId="46" applyNumberFormat="1" applyFont="1" applyFill="1"/>
    <xf numFmtId="166" fontId="31" fillId="0" borderId="0" xfId="46" applyNumberFormat="1" applyFont="1" applyAlignment="1">
      <alignment horizontal="right"/>
    </xf>
    <xf numFmtId="1" fontId="34" fillId="0" borderId="0" xfId="83" applyNumberFormat="1" applyFont="1" applyBorder="1"/>
    <xf numFmtId="1" fontId="31" fillId="0" borderId="0" xfId="79" quotePrefix="1" applyNumberFormat="1" applyFont="1"/>
    <xf numFmtId="1" fontId="31" fillId="0" borderId="0" xfId="79" quotePrefix="1" applyNumberFormat="1" applyFont="1" applyAlignment="1">
      <alignment horizontal="right"/>
    </xf>
    <xf numFmtId="2" fontId="33" fillId="0" borderId="0" xfId="44" applyNumberFormat="1" applyFont="1" applyFill="1" applyBorder="1" applyAlignment="1">
      <alignment horizontal="right"/>
    </xf>
    <xf numFmtId="167" fontId="31" fillId="27" borderId="0" xfId="46" applyFont="1" applyFill="1" applyBorder="1" applyAlignment="1">
      <alignment horizontal="left"/>
    </xf>
    <xf numFmtId="1" fontId="27" fillId="0" borderId="0" xfId="0" applyNumberFormat="1" applyFont="1" applyAlignment="1">
      <alignment horizontal="left"/>
    </xf>
    <xf numFmtId="0" fontId="44" fillId="0" borderId="0" xfId="83" applyNumberFormat="1" applyFont="1" applyBorder="1"/>
    <xf numFmtId="2" fontId="2" fillId="0" borderId="0" xfId="46" applyNumberFormat="1" applyFont="1" applyFill="1" applyAlignment="1">
      <alignment horizontal="right"/>
    </xf>
    <xf numFmtId="2" fontId="23" fillId="0" borderId="0" xfId="46" applyNumberFormat="1" applyFont="1" applyFill="1" applyAlignment="1">
      <alignment horizontal="right"/>
    </xf>
    <xf numFmtId="16" fontId="31" fillId="0" borderId="0" xfId="65" applyNumberFormat="1" applyFont="1" applyFill="1" applyAlignment="1">
      <alignment horizontal="left"/>
    </xf>
    <xf numFmtId="0" fontId="31" fillId="0" borderId="0" xfId="65" applyFont="1" applyFill="1" applyAlignment="1">
      <alignment horizontal="left"/>
    </xf>
    <xf numFmtId="172" fontId="31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/>
    <xf numFmtId="0" fontId="0" fillId="28" borderId="0" xfId="0" applyFont="1" applyFill="1" applyAlignment="1">
      <alignment horizontal="left"/>
    </xf>
    <xf numFmtId="14" fontId="0" fillId="28" borderId="0" xfId="0" applyNumberFormat="1" applyFont="1" applyFill="1" applyAlignment="1">
      <alignment horizontal="left"/>
    </xf>
    <xf numFmtId="2" fontId="34" fillId="28" borderId="0" xfId="46" applyNumberFormat="1" applyFont="1" applyFill="1" applyAlignment="1">
      <alignment horizontal="left"/>
    </xf>
    <xf numFmtId="0" fontId="27" fillId="28" borderId="0" xfId="0" applyFont="1" applyFill="1" applyAlignment="1">
      <alignment horizontal="left"/>
    </xf>
    <xf numFmtId="14" fontId="0" fillId="0" borderId="0" xfId="0" applyNumberFormat="1" applyFill="1"/>
    <xf numFmtId="0" fontId="0" fillId="0" borderId="0" xfId="0"/>
    <xf numFmtId="16" fontId="31" fillId="28" borderId="0" xfId="65" applyNumberFormat="1" applyFont="1" applyFill="1" applyAlignment="1">
      <alignment horizontal="left"/>
    </xf>
    <xf numFmtId="0" fontId="31" fillId="0" borderId="0" xfId="84" applyFont="1" applyFill="1" applyAlignment="1">
      <alignment horizontal="left"/>
    </xf>
    <xf numFmtId="2" fontId="31" fillId="0" borderId="0" xfId="72" applyNumberFormat="1" applyFont="1" applyFill="1" applyAlignment="1">
      <alignment horizontal="right"/>
    </xf>
    <xf numFmtId="171" fontId="31" fillId="0" borderId="0" xfId="72" applyNumberFormat="1" applyFont="1" applyFill="1" applyAlignment="1">
      <alignment horizontal="center"/>
    </xf>
    <xf numFmtId="164" fontId="2" fillId="0" borderId="0" xfId="72" applyNumberFormat="1" applyFont="1" applyFill="1" applyAlignment="1">
      <alignment horizontal="right"/>
    </xf>
    <xf numFmtId="166" fontId="2" fillId="0" borderId="0" xfId="72" applyNumberFormat="1" applyFont="1" applyFill="1" applyAlignment="1">
      <alignment horizontal="center"/>
    </xf>
    <xf numFmtId="164" fontId="2" fillId="0" borderId="0" xfId="30" applyNumberFormat="1" applyFont="1" applyFill="1" applyAlignment="1">
      <alignment horizontal="right"/>
    </xf>
    <xf numFmtId="0" fontId="2" fillId="0" borderId="0" xfId="72" applyFont="1" applyFill="1" applyAlignment="1">
      <alignment horizontal="left"/>
    </xf>
    <xf numFmtId="171" fontId="31" fillId="29" borderId="0" xfId="44" applyNumberFormat="1" applyFont="1" applyFill="1" applyAlignment="1">
      <alignment horizontal="left"/>
    </xf>
    <xf numFmtId="2" fontId="0" fillId="0" borderId="0" xfId="0" applyNumberFormat="1" applyFill="1" applyAlignment="1">
      <alignment horizontal="right"/>
    </xf>
    <xf numFmtId="0" fontId="31" fillId="0" borderId="0" xfId="79" quotePrefix="1" applyNumberFormat="1" applyFont="1" applyFill="1" applyAlignment="1">
      <alignment horizontal="center"/>
    </xf>
    <xf numFmtId="0" fontId="0" fillId="29" borderId="0" xfId="0" applyFont="1" applyFill="1" applyAlignment="1">
      <alignment horizontal="left"/>
    </xf>
    <xf numFmtId="2" fontId="34" fillId="0" borderId="0" xfId="74" applyNumberFormat="1" applyFont="1" applyFill="1" applyAlignment="1">
      <alignment horizontal="right"/>
    </xf>
    <xf numFmtId="2" fontId="31" fillId="0" borderId="0" xfId="74" applyNumberFormat="1" applyFont="1" applyAlignment="1">
      <alignment horizontal="right"/>
    </xf>
    <xf numFmtId="1" fontId="0" fillId="0" borderId="0" xfId="0" applyNumberFormat="1" applyFont="1" applyFill="1"/>
    <xf numFmtId="172" fontId="31" fillId="0" borderId="0" xfId="72" applyNumberFormat="1" applyFont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1" fontId="31" fillId="0" borderId="0" xfId="44" applyNumberFormat="1" applyFont="1" applyFill="1" applyAlignment="1">
      <alignment horizontal="center"/>
    </xf>
    <xf numFmtId="2" fontId="0" fillId="0" borderId="0" xfId="0" applyNumberFormat="1" applyAlignment="1">
      <alignment horizontal="right"/>
    </xf>
    <xf numFmtId="164" fontId="31" fillId="0" borderId="0" xfId="0" applyNumberFormat="1" applyFont="1" applyFill="1" applyAlignment="1">
      <alignment horizontal="right"/>
    </xf>
    <xf numFmtId="0" fontId="36" fillId="0" borderId="0" xfId="0" applyFont="1" applyAlignment="1">
      <alignment horizontal="left"/>
    </xf>
    <xf numFmtId="0" fontId="31" fillId="0" borderId="0" xfId="72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165" fontId="31" fillId="0" borderId="0" xfId="46" applyNumberFormat="1" applyFont="1" applyBorder="1"/>
    <xf numFmtId="164" fontId="34" fillId="0" borderId="0" xfId="46" applyNumberFormat="1" applyFont="1" applyFill="1" applyBorder="1" applyAlignment="1">
      <alignment horizontal="right"/>
    </xf>
    <xf numFmtId="2" fontId="31" fillId="0" borderId="0" xfId="46" applyNumberFormat="1" applyFont="1" applyBorder="1"/>
    <xf numFmtId="1" fontId="34" fillId="0" borderId="0" xfId="46" applyNumberFormat="1" applyFont="1" applyFill="1" applyBorder="1" applyAlignment="1">
      <alignment horizontal="right"/>
    </xf>
    <xf numFmtId="2" fontId="31" fillId="0" borderId="0" xfId="46" applyNumberFormat="1" applyFont="1" applyBorder="1" applyAlignment="1">
      <alignment horizontal="right"/>
    </xf>
    <xf numFmtId="164" fontId="31" fillId="0" borderId="0" xfId="46" applyNumberFormat="1" applyFont="1" applyBorder="1"/>
    <xf numFmtId="0" fontId="0" fillId="25" borderId="0" xfId="0" applyFill="1"/>
    <xf numFmtId="0" fontId="36" fillId="29" borderId="0" xfId="0" applyFont="1" applyFill="1" applyAlignment="1">
      <alignment horizontal="left"/>
    </xf>
    <xf numFmtId="0" fontId="34" fillId="0" borderId="0" xfId="83" applyNumberFormat="1" applyFont="1" applyFill="1" applyBorder="1"/>
    <xf numFmtId="0" fontId="0" fillId="0" borderId="0" xfId="0" applyFont="1" applyBorder="1" applyAlignment="1">
      <alignment horizontal="left"/>
    </xf>
    <xf numFmtId="164" fontId="31" fillId="27" borderId="0" xfId="46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49" fontId="31" fillId="0" borderId="0" xfId="0" applyNumberFormat="1" applyFont="1" applyBorder="1" applyAlignment="1">
      <alignment horizontal="left"/>
    </xf>
    <xf numFmtId="0" fontId="0" fillId="0" borderId="0" xfId="0" quotePrefix="1" applyNumberFormat="1" applyAlignment="1">
      <alignment horizontal="center"/>
    </xf>
    <xf numFmtId="0" fontId="31" fillId="0" borderId="0" xfId="79" quotePrefix="1" applyNumberFormat="1" applyFont="1" applyAlignment="1">
      <alignment horizontal="right"/>
    </xf>
    <xf numFmtId="0" fontId="0" fillId="0" borderId="0" xfId="0" applyFont="1" applyFill="1" applyAlignment="1">
      <alignment horizontal="right"/>
    </xf>
    <xf numFmtId="0" fontId="31" fillId="0" borderId="0" xfId="79" quotePrefix="1" applyNumberFormat="1" applyFont="1" applyFill="1" applyAlignment="1">
      <alignment horizontal="right"/>
    </xf>
    <xf numFmtId="0" fontId="0" fillId="0" borderId="0" xfId="0" quotePrefix="1" applyNumberFormat="1" applyFill="1" applyAlignment="1">
      <alignment horizontal="right"/>
    </xf>
    <xf numFmtId="0" fontId="31" fillId="0" borderId="0" xfId="79" applyNumberFormat="1" applyFont="1" applyFill="1" applyAlignment="1">
      <alignment horizontal="center"/>
    </xf>
    <xf numFmtId="0" fontId="44" fillId="0" borderId="0" xfId="83" applyNumberFormat="1" applyFont="1" applyFill="1" applyBorder="1"/>
    <xf numFmtId="2" fontId="34" fillId="0" borderId="0" xfId="83" applyNumberFormat="1" applyFont="1" applyBorder="1"/>
    <xf numFmtId="2" fontId="31" fillId="0" borderId="0" xfId="46" applyNumberFormat="1" applyFont="1" applyFill="1"/>
    <xf numFmtId="2" fontId="31" fillId="25" borderId="0" xfId="74" applyNumberFormat="1" applyFont="1" applyFill="1" applyAlignment="1">
      <alignment horizontal="right"/>
    </xf>
    <xf numFmtId="0" fontId="31" fillId="0" borderId="0" xfId="72" applyFont="1" applyFill="1" applyAlignment="1">
      <alignment horizontal="left"/>
    </xf>
    <xf numFmtId="165" fontId="46" fillId="0" borderId="0" xfId="46" applyNumberFormat="1" applyFont="1"/>
    <xf numFmtId="0" fontId="0" fillId="0" borderId="0" xfId="72" applyFont="1" applyFill="1" applyAlignment="1">
      <alignment horizontal="left"/>
    </xf>
    <xf numFmtId="164" fontId="0" fillId="0" borderId="0" xfId="46" applyNumberFormat="1" applyFont="1" applyFill="1"/>
    <xf numFmtId="0" fontId="0" fillId="25" borderId="0" xfId="83" applyNumberFormat="1" applyFont="1" applyFill="1" applyBorder="1"/>
    <xf numFmtId="0" fontId="0" fillId="25" borderId="0" xfId="1" applyFont="1" applyFill="1" applyBorder="1" applyAlignment="1">
      <alignment horizontal="left"/>
    </xf>
    <xf numFmtId="0" fontId="0" fillId="25" borderId="0" xfId="1" applyFont="1" applyFill="1" applyAlignment="1">
      <alignment horizontal="left"/>
    </xf>
    <xf numFmtId="166" fontId="0" fillId="25" borderId="0" xfId="1" applyNumberFormat="1" applyFont="1" applyFill="1" applyAlignment="1">
      <alignment horizontal="left"/>
    </xf>
    <xf numFmtId="173" fontId="0" fillId="25" borderId="0" xfId="83" applyNumberFormat="1" applyFont="1" applyFill="1" applyBorder="1"/>
    <xf numFmtId="165" fontId="0" fillId="25" borderId="0" xfId="74" applyNumberFormat="1" applyFont="1" applyFill="1" applyAlignment="1">
      <alignment horizontal="right"/>
    </xf>
    <xf numFmtId="2" fontId="0" fillId="25" borderId="0" xfId="74" applyNumberFormat="1" applyFont="1" applyFill="1" applyAlignment="1">
      <alignment horizontal="right"/>
    </xf>
    <xf numFmtId="166" fontId="31" fillId="25" borderId="0" xfId="64" applyNumberFormat="1" applyFont="1" applyFill="1" applyBorder="1"/>
    <xf numFmtId="172" fontId="0" fillId="25" borderId="0" xfId="1" applyNumberFormat="1" applyFont="1" applyFill="1" applyBorder="1" applyAlignment="1">
      <alignment horizontal="center"/>
    </xf>
    <xf numFmtId="0" fontId="31" fillId="25" borderId="0" xfId="0" applyFont="1" applyFill="1" applyBorder="1" applyAlignment="1">
      <alignment horizontal="left"/>
    </xf>
    <xf numFmtId="167" fontId="31" fillId="25" borderId="0" xfId="46" applyFont="1" applyFill="1"/>
    <xf numFmtId="0" fontId="31" fillId="25" borderId="0" xfId="0" applyFont="1" applyFill="1" applyAlignment="1">
      <alignment horizontal="left"/>
    </xf>
    <xf numFmtId="172" fontId="31" fillId="25" borderId="0" xfId="1" applyNumberFormat="1" applyFont="1" applyFill="1" applyBorder="1" applyAlignment="1">
      <alignment horizontal="center"/>
    </xf>
    <xf numFmtId="0" fontId="0" fillId="20" borderId="0" xfId="1" applyFont="1" applyFill="1" applyBorder="1" applyAlignment="1">
      <alignment horizontal="left"/>
    </xf>
    <xf numFmtId="1" fontId="0" fillId="20" borderId="0" xfId="1" applyNumberFormat="1" applyFont="1" applyFill="1" applyAlignment="1">
      <alignment horizontal="left"/>
    </xf>
    <xf numFmtId="0" fontId="0" fillId="20" borderId="0" xfId="1" applyFont="1" applyFill="1" applyAlignment="1">
      <alignment horizontal="left"/>
    </xf>
    <xf numFmtId="172" fontId="0" fillId="20" borderId="0" xfId="0" applyNumberFormat="1" applyFont="1" applyFill="1" applyBorder="1" applyAlignment="1">
      <alignment horizontal="center"/>
    </xf>
    <xf numFmtId="2" fontId="0" fillId="20" borderId="0" xfId="74" applyNumberFormat="1" applyFont="1" applyFill="1" applyAlignment="1">
      <alignment horizontal="right"/>
    </xf>
    <xf numFmtId="166" fontId="34" fillId="20" borderId="0" xfId="64" applyNumberFormat="1" applyFont="1" applyFill="1" applyBorder="1"/>
    <xf numFmtId="0" fontId="34" fillId="20" borderId="0" xfId="0" applyFont="1" applyFill="1"/>
    <xf numFmtId="0" fontId="0" fillId="26" borderId="0" xfId="0" applyFont="1" applyFill="1" applyAlignment="1">
      <alignment horizontal="left"/>
    </xf>
    <xf numFmtId="0" fontId="31" fillId="0" borderId="0" xfId="83" applyNumberFormat="1" applyFont="1" applyBorder="1"/>
    <xf numFmtId="0" fontId="0" fillId="0" borderId="0" xfId="0" quotePrefix="1" applyNumberFormat="1"/>
    <xf numFmtId="0" fontId="0" fillId="0" borderId="0" xfId="0" applyNumberFormat="1" applyAlignment="1">
      <alignment horizontal="center"/>
    </xf>
    <xf numFmtId="166" fontId="2" fillId="0" borderId="0" xfId="46" applyNumberFormat="1" applyFont="1" applyAlignment="1">
      <alignment horizontal="right"/>
    </xf>
    <xf numFmtId="166" fontId="23" fillId="0" borderId="0" xfId="46" applyNumberFormat="1" applyFont="1" applyFill="1" applyAlignment="1">
      <alignment horizontal="right"/>
    </xf>
    <xf numFmtId="2" fontId="2" fillId="0" borderId="0" xfId="46" applyNumberFormat="1" applyFont="1" applyAlignment="1">
      <alignment horizontal="right"/>
    </xf>
    <xf numFmtId="164" fontId="23" fillId="0" borderId="0" xfId="46" applyNumberFormat="1" applyFont="1" applyFill="1" applyAlignment="1">
      <alignment horizontal="right"/>
    </xf>
    <xf numFmtId="165" fontId="2" fillId="0" borderId="0" xfId="46" applyNumberFormat="1" applyFont="1" applyAlignment="1">
      <alignment horizontal="right"/>
    </xf>
    <xf numFmtId="164" fontId="2" fillId="0" borderId="0" xfId="46" applyNumberFormat="1" applyFont="1" applyAlignment="1">
      <alignment horizontal="right"/>
    </xf>
    <xf numFmtId="173" fontId="34" fillId="0" borderId="0" xfId="83" applyNumberFormat="1" applyFont="1" applyFill="1" applyBorder="1" applyAlignment="1">
      <alignment horizontal="left"/>
    </xf>
    <xf numFmtId="16" fontId="0" fillId="0" borderId="0" xfId="0" applyNumberFormat="1" applyFont="1" applyAlignment="1">
      <alignment horizontal="left"/>
    </xf>
    <xf numFmtId="0" fontId="28" fillId="24" borderId="0" xfId="0" applyFont="1" applyFill="1" applyAlignment="1">
      <alignment horizontal="left"/>
    </xf>
    <xf numFmtId="49" fontId="31" fillId="0" borderId="0" xfId="0" applyNumberFormat="1" applyFont="1" applyFill="1" applyBorder="1" applyAlignment="1">
      <alignment horizontal="left"/>
    </xf>
    <xf numFmtId="0" fontId="28" fillId="0" borderId="0" xfId="0" applyFont="1" applyAlignment="1">
      <alignment horizontal="left"/>
    </xf>
    <xf numFmtId="14" fontId="0" fillId="0" borderId="0" xfId="72" applyNumberFormat="1" applyFont="1" applyFill="1" applyAlignment="1">
      <alignment horizontal="left"/>
    </xf>
    <xf numFmtId="166" fontId="0" fillId="0" borderId="0" xfId="0" applyNumberFormat="1" applyFont="1" applyFill="1" applyAlignment="1">
      <alignment horizontal="left"/>
    </xf>
    <xf numFmtId="172" fontId="0" fillId="0" borderId="0" xfId="0" applyNumberFormat="1" applyFont="1" applyFill="1" applyBorder="1" applyAlignment="1">
      <alignment horizontal="left"/>
    </xf>
    <xf numFmtId="0" fontId="0" fillId="21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0" fontId="36" fillId="28" borderId="0" xfId="0" applyFont="1" applyFill="1" applyAlignment="1">
      <alignment horizontal="left"/>
    </xf>
    <xf numFmtId="0" fontId="31" fillId="24" borderId="0" xfId="72" applyFont="1" applyFill="1" applyBorder="1" applyAlignment="1">
      <alignment horizontal="left"/>
    </xf>
    <xf numFmtId="0" fontId="31" fillId="24" borderId="0" xfId="0" applyFont="1" applyFill="1" applyBorder="1" applyAlignment="1">
      <alignment horizontal="left"/>
    </xf>
    <xf numFmtId="0" fontId="36" fillId="24" borderId="0" xfId="0" applyFont="1" applyFill="1" applyAlignment="1">
      <alignment horizontal="left"/>
    </xf>
    <xf numFmtId="172" fontId="31" fillId="24" borderId="0" xfId="0" applyNumberFormat="1" applyFont="1" applyFill="1" applyBorder="1" applyAlignment="1">
      <alignment horizontal="center"/>
    </xf>
    <xf numFmtId="165" fontId="31" fillId="24" borderId="0" xfId="46" applyNumberFormat="1" applyFont="1" applyFill="1" applyBorder="1"/>
    <xf numFmtId="164" fontId="34" fillId="24" borderId="0" xfId="46" applyNumberFormat="1" applyFont="1" applyFill="1" applyBorder="1" applyAlignment="1">
      <alignment horizontal="right"/>
    </xf>
    <xf numFmtId="1" fontId="34" fillId="24" borderId="0" xfId="46" applyNumberFormat="1" applyFont="1" applyFill="1" applyAlignment="1">
      <alignment horizontal="right"/>
    </xf>
    <xf numFmtId="0" fontId="31" fillId="24" borderId="0" xfId="79" quotePrefix="1" applyNumberFormat="1" applyFont="1" applyFill="1" applyAlignment="1">
      <alignment horizontal="center"/>
    </xf>
    <xf numFmtId="0" fontId="31" fillId="24" borderId="0" xfId="79" applyNumberFormat="1" applyFont="1" applyFill="1" applyAlignment="1">
      <alignment horizontal="center"/>
    </xf>
    <xf numFmtId="1" fontId="0" fillId="24" borderId="0" xfId="0" applyNumberFormat="1" applyFont="1" applyFill="1"/>
    <xf numFmtId="0" fontId="28" fillId="18" borderId="0" xfId="0" applyFont="1" applyFill="1" applyAlignment="1">
      <alignment horizontal="left"/>
    </xf>
    <xf numFmtId="0" fontId="28" fillId="22" borderId="0" xfId="0" applyFont="1" applyFill="1" applyAlignment="1">
      <alignment horizontal="left"/>
    </xf>
    <xf numFmtId="0" fontId="28" fillId="21" borderId="0" xfId="0" applyFont="1" applyFill="1" applyAlignment="1">
      <alignment horizontal="left"/>
    </xf>
    <xf numFmtId="164" fontId="33" fillId="18" borderId="10" xfId="46" applyNumberFormat="1" applyFont="1" applyFill="1" applyBorder="1" applyAlignment="1">
      <alignment horizontal="left"/>
    </xf>
    <xf numFmtId="167" fontId="33" fillId="18" borderId="10" xfId="46" applyFont="1" applyFill="1" applyBorder="1" applyAlignment="1">
      <alignment horizontal="left"/>
    </xf>
    <xf numFmtId="0" fontId="28" fillId="22" borderId="10" xfId="0" applyFont="1" applyFill="1" applyBorder="1" applyAlignment="1">
      <alignment horizontal="left"/>
    </xf>
    <xf numFmtId="0" fontId="28" fillId="21" borderId="10" xfId="0" applyFont="1" applyFill="1" applyBorder="1" applyAlignment="1">
      <alignment horizontal="left"/>
    </xf>
    <xf numFmtId="1" fontId="31" fillId="0" borderId="0" xfId="1" applyNumberFormat="1" applyFont="1" applyFill="1" applyAlignment="1">
      <alignment horizontal="left"/>
    </xf>
    <xf numFmtId="2" fontId="31" fillId="0" borderId="0" xfId="74" applyNumberFormat="1" applyFont="1" applyFill="1" applyAlignment="1">
      <alignment horizontal="left"/>
    </xf>
    <xf numFmtId="166" fontId="34" fillId="0" borderId="0" xfId="46" applyNumberFormat="1" applyFont="1" applyFill="1" applyAlignment="1">
      <alignment horizontal="left"/>
    </xf>
    <xf numFmtId="1" fontId="34" fillId="0" borderId="0" xfId="46" applyNumberFormat="1" applyFont="1" applyFill="1" applyAlignment="1">
      <alignment horizontal="left"/>
    </xf>
    <xf numFmtId="2" fontId="0" fillId="0" borderId="0" xfId="46" applyNumberFormat="1" applyFont="1" applyFill="1" applyAlignment="1">
      <alignment horizontal="left"/>
    </xf>
    <xf numFmtId="0" fontId="31" fillId="0" borderId="0" xfId="83" applyNumberFormat="1" applyFont="1" applyFill="1" applyBorder="1" applyAlignment="1">
      <alignment horizontal="left"/>
    </xf>
    <xf numFmtId="0" fontId="34" fillId="0" borderId="0" xfId="83" applyNumberFormat="1" applyFont="1" applyFill="1" applyBorder="1" applyAlignment="1">
      <alignment horizontal="left"/>
    </xf>
    <xf numFmtId="2" fontId="34" fillId="0" borderId="0" xfId="64" applyNumberFormat="1" applyFont="1" applyFill="1" applyBorder="1" applyAlignment="1">
      <alignment horizontal="left"/>
    </xf>
    <xf numFmtId="1" fontId="0" fillId="0" borderId="0" xfId="0" applyNumberFormat="1" applyFont="1" applyAlignment="1">
      <alignment horizontal="left"/>
    </xf>
    <xf numFmtId="166" fontId="31" fillId="0" borderId="0" xfId="46" applyNumberFormat="1" applyFont="1" applyAlignment="1">
      <alignment horizontal="left"/>
    </xf>
    <xf numFmtId="2" fontId="31" fillId="0" borderId="0" xfId="46" applyNumberFormat="1" applyFont="1" applyAlignment="1">
      <alignment horizontal="left"/>
    </xf>
    <xf numFmtId="0" fontId="34" fillId="0" borderId="0" xfId="83" applyNumberFormat="1" applyFont="1" applyBorder="1" applyAlignment="1">
      <alignment horizontal="left"/>
    </xf>
    <xf numFmtId="0" fontId="31" fillId="0" borderId="0" xfId="83" applyNumberFormat="1" applyFont="1" applyBorder="1" applyAlignment="1">
      <alignment horizontal="left"/>
    </xf>
    <xf numFmtId="166" fontId="27" fillId="0" borderId="0" xfId="0" applyNumberFormat="1" applyFont="1" applyFill="1" applyAlignment="1">
      <alignment horizontal="left"/>
    </xf>
    <xf numFmtId="165" fontId="31" fillId="0" borderId="0" xfId="46" applyNumberFormat="1" applyFont="1" applyAlignment="1">
      <alignment horizontal="left"/>
    </xf>
    <xf numFmtId="164" fontId="34" fillId="0" borderId="0" xfId="46" applyNumberFormat="1" applyFont="1" applyFill="1" applyAlignment="1">
      <alignment horizontal="left"/>
    </xf>
    <xf numFmtId="164" fontId="31" fillId="0" borderId="0" xfId="46" applyNumberFormat="1" applyFont="1" applyAlignment="1">
      <alignment horizontal="left"/>
    </xf>
    <xf numFmtId="0" fontId="32" fillId="23" borderId="0" xfId="0" applyFont="1" applyFill="1" applyAlignment="1">
      <alignment horizontal="left"/>
    </xf>
    <xf numFmtId="0" fontId="32" fillId="19" borderId="0" xfId="0" applyFont="1" applyFill="1" applyAlignment="1">
      <alignment horizontal="left"/>
    </xf>
    <xf numFmtId="0" fontId="0" fillId="0" borderId="10" xfId="0" applyFont="1" applyBorder="1" applyAlignment="1">
      <alignment horizontal="left"/>
    </xf>
    <xf numFmtId="167" fontId="33" fillId="17" borderId="10" xfId="46" applyFont="1" applyFill="1" applyBorder="1" applyAlignment="1">
      <alignment horizontal="left"/>
    </xf>
    <xf numFmtId="0" fontId="33" fillId="17" borderId="10" xfId="1" applyFont="1" applyFill="1" applyBorder="1" applyAlignment="1">
      <alignment horizontal="left"/>
    </xf>
    <xf numFmtId="0" fontId="28" fillId="23" borderId="10" xfId="0" applyFont="1" applyFill="1" applyBorder="1" applyAlignment="1">
      <alignment horizontal="left"/>
    </xf>
    <xf numFmtId="0" fontId="28" fillId="19" borderId="10" xfId="0" applyFont="1" applyFill="1" applyBorder="1" applyAlignment="1">
      <alignment horizontal="left"/>
    </xf>
    <xf numFmtId="0" fontId="34" fillId="25" borderId="0" xfId="83" applyNumberFormat="1" applyFont="1" applyFill="1" applyBorder="1" applyAlignment="1">
      <alignment horizontal="left"/>
    </xf>
    <xf numFmtId="1" fontId="31" fillId="25" borderId="0" xfId="1" applyNumberFormat="1" applyFont="1" applyFill="1" applyAlignment="1">
      <alignment horizontal="left"/>
    </xf>
    <xf numFmtId="173" fontId="34" fillId="25" borderId="0" xfId="83" applyNumberFormat="1" applyFont="1" applyFill="1" applyBorder="1" applyAlignment="1">
      <alignment horizontal="left"/>
    </xf>
    <xf numFmtId="2" fontId="31" fillId="25" borderId="0" xfId="74" applyNumberFormat="1" applyFont="1" applyFill="1" applyAlignment="1">
      <alignment horizontal="left"/>
    </xf>
    <xf numFmtId="2" fontId="34" fillId="25" borderId="0" xfId="74" applyNumberFormat="1" applyFont="1" applyFill="1" applyAlignment="1">
      <alignment horizontal="left"/>
    </xf>
    <xf numFmtId="2" fontId="34" fillId="25" borderId="0" xfId="46" applyNumberFormat="1" applyFont="1" applyFill="1" applyAlignment="1">
      <alignment horizontal="left"/>
    </xf>
    <xf numFmtId="166" fontId="34" fillId="25" borderId="0" xfId="46" applyNumberFormat="1" applyFont="1" applyFill="1" applyAlignment="1">
      <alignment horizontal="left"/>
    </xf>
    <xf numFmtId="1" fontId="34" fillId="25" borderId="0" xfId="46" applyNumberFormat="1" applyFont="1" applyFill="1" applyAlignment="1">
      <alignment horizontal="left"/>
    </xf>
    <xf numFmtId="0" fontId="0" fillId="25" borderId="0" xfId="0" applyFont="1" applyFill="1" applyAlignment="1">
      <alignment horizontal="left"/>
    </xf>
    <xf numFmtId="166" fontId="34" fillId="25" borderId="0" xfId="64" applyNumberFormat="1" applyFont="1" applyFill="1" applyBorder="1" applyAlignment="1">
      <alignment horizontal="left"/>
    </xf>
    <xf numFmtId="0" fontId="0" fillId="25" borderId="0" xfId="83" applyNumberFormat="1" applyFont="1" applyFill="1" applyBorder="1" applyAlignment="1">
      <alignment horizontal="left"/>
    </xf>
    <xf numFmtId="2" fontId="31" fillId="25" borderId="0" xfId="64" applyNumberFormat="1" applyFont="1" applyFill="1" applyBorder="1" applyAlignment="1">
      <alignment horizontal="left"/>
    </xf>
    <xf numFmtId="2" fontId="0" fillId="25" borderId="0" xfId="0" applyNumberFormat="1" applyFont="1" applyFill="1" applyAlignment="1">
      <alignment horizontal="left"/>
    </xf>
    <xf numFmtId="0" fontId="27" fillId="25" borderId="0" xfId="0" applyFont="1" applyFill="1" applyAlignment="1">
      <alignment horizontal="left"/>
    </xf>
    <xf numFmtId="0" fontId="34" fillId="25" borderId="0" xfId="0" applyNumberFormat="1" applyFont="1" applyFill="1" applyAlignment="1">
      <alignment horizontal="left"/>
    </xf>
    <xf numFmtId="0" fontId="27" fillId="25" borderId="0" xfId="0" applyNumberFormat="1" applyFont="1" applyFill="1" applyAlignment="1">
      <alignment horizontal="left"/>
    </xf>
    <xf numFmtId="0" fontId="0" fillId="20" borderId="0" xfId="0" applyFont="1" applyFill="1" applyAlignment="1">
      <alignment horizontal="left"/>
    </xf>
    <xf numFmtId="1" fontId="31" fillId="20" borderId="0" xfId="1" applyNumberFormat="1" applyFont="1" applyFill="1" applyAlignment="1">
      <alignment horizontal="left"/>
    </xf>
    <xf numFmtId="0" fontId="31" fillId="20" borderId="0" xfId="1" applyFont="1" applyFill="1" applyAlignment="1">
      <alignment horizontal="left"/>
    </xf>
    <xf numFmtId="49" fontId="31" fillId="20" borderId="0" xfId="0" applyNumberFormat="1" applyFont="1" applyFill="1" applyBorder="1" applyAlignment="1">
      <alignment horizontal="left"/>
    </xf>
    <xf numFmtId="2" fontId="31" fillId="20" borderId="0" xfId="74" applyNumberFormat="1" applyFont="1" applyFill="1" applyAlignment="1">
      <alignment horizontal="left"/>
    </xf>
    <xf numFmtId="2" fontId="34" fillId="20" borderId="0" xfId="46" applyNumberFormat="1" applyFont="1" applyFill="1" applyAlignment="1">
      <alignment horizontal="left"/>
    </xf>
    <xf numFmtId="166" fontId="34" fillId="20" borderId="0" xfId="46" applyNumberFormat="1" applyFont="1" applyFill="1" applyAlignment="1">
      <alignment horizontal="left"/>
    </xf>
    <xf numFmtId="1" fontId="34" fillId="20" borderId="0" xfId="46" applyNumberFormat="1" applyFont="1" applyFill="1" applyAlignment="1">
      <alignment horizontal="left"/>
    </xf>
    <xf numFmtId="2" fontId="0" fillId="20" borderId="0" xfId="46" applyNumberFormat="1" applyFont="1" applyFill="1" applyAlignment="1">
      <alignment horizontal="left"/>
    </xf>
    <xf numFmtId="0" fontId="31" fillId="20" borderId="0" xfId="83" applyNumberFormat="1" applyFont="1" applyFill="1" applyBorder="1" applyAlignment="1">
      <alignment horizontal="left"/>
    </xf>
    <xf numFmtId="0" fontId="34" fillId="20" borderId="0" xfId="83" applyNumberFormat="1" applyFont="1" applyFill="1" applyBorder="1" applyAlignment="1">
      <alignment horizontal="left"/>
    </xf>
    <xf numFmtId="2" fontId="34" fillId="20" borderId="0" xfId="64" applyNumberFormat="1" applyFont="1" applyFill="1" applyBorder="1" applyAlignment="1">
      <alignment horizontal="left"/>
    </xf>
    <xf numFmtId="0" fontId="0" fillId="20" borderId="0" xfId="0" quotePrefix="1" applyNumberFormat="1" applyFont="1" applyFill="1" applyAlignment="1">
      <alignment horizontal="left"/>
    </xf>
    <xf numFmtId="0" fontId="27" fillId="20" borderId="0" xfId="0" applyFont="1" applyFill="1" applyAlignment="1">
      <alignment horizontal="left"/>
    </xf>
    <xf numFmtId="0" fontId="34" fillId="20" borderId="0" xfId="0" applyNumberFormat="1" applyFont="1" applyFill="1" applyAlignment="1">
      <alignment horizontal="left"/>
    </xf>
    <xf numFmtId="0" fontId="27" fillId="20" borderId="0" xfId="0" applyNumberFormat="1" applyFont="1" applyFill="1" applyAlignment="1">
      <alignment horizontal="left"/>
    </xf>
    <xf numFmtId="2" fontId="0" fillId="20" borderId="0" xfId="46" applyNumberFormat="1" applyFont="1" applyFill="1" applyBorder="1" applyAlignment="1">
      <alignment horizontal="left"/>
    </xf>
    <xf numFmtId="1" fontId="31" fillId="21" borderId="0" xfId="1" applyNumberFormat="1" applyFont="1" applyFill="1" applyAlignment="1">
      <alignment horizontal="left"/>
    </xf>
    <xf numFmtId="0" fontId="31" fillId="21" borderId="0" xfId="1" applyFont="1" applyFill="1" applyAlignment="1">
      <alignment horizontal="left"/>
    </xf>
    <xf numFmtId="14" fontId="0" fillId="21" borderId="0" xfId="72" applyNumberFormat="1" applyFont="1" applyFill="1" applyAlignment="1">
      <alignment horizontal="left"/>
    </xf>
    <xf numFmtId="2" fontId="0" fillId="21" borderId="0" xfId="46" applyNumberFormat="1" applyFont="1" applyFill="1" applyAlignment="1">
      <alignment horizontal="left"/>
    </xf>
    <xf numFmtId="2" fontId="34" fillId="21" borderId="0" xfId="46" applyNumberFormat="1" applyFont="1" applyFill="1" applyAlignment="1">
      <alignment horizontal="left"/>
    </xf>
    <xf numFmtId="166" fontId="34" fillId="21" borderId="0" xfId="46" applyNumberFormat="1" applyFont="1" applyFill="1" applyAlignment="1">
      <alignment horizontal="left"/>
    </xf>
    <xf numFmtId="1" fontId="34" fillId="21" borderId="0" xfId="46" applyNumberFormat="1" applyFont="1" applyFill="1" applyAlignment="1">
      <alignment horizontal="left"/>
    </xf>
    <xf numFmtId="166" fontId="27" fillId="21" borderId="0" xfId="0" applyNumberFormat="1" applyFont="1" applyFill="1" applyAlignment="1">
      <alignment horizontal="left"/>
    </xf>
    <xf numFmtId="0" fontId="34" fillId="21" borderId="0" xfId="83" applyNumberFormat="1" applyFont="1" applyFill="1" applyBorder="1" applyAlignment="1">
      <alignment horizontal="left"/>
    </xf>
    <xf numFmtId="0" fontId="27" fillId="21" borderId="0" xfId="0" applyFont="1" applyFill="1" applyAlignment="1">
      <alignment horizontal="left"/>
    </xf>
    <xf numFmtId="0" fontId="27" fillId="21" borderId="0" xfId="0" applyNumberFormat="1" applyFont="1" applyFill="1" applyAlignment="1">
      <alignment horizontal="left"/>
    </xf>
    <xf numFmtId="0" fontId="34" fillId="21" borderId="0" xfId="0" applyNumberFormat="1" applyFont="1" applyFill="1" applyAlignment="1">
      <alignment horizontal="left"/>
    </xf>
    <xf numFmtId="1" fontId="31" fillId="26" borderId="0" xfId="1" applyNumberFormat="1" applyFont="1" applyFill="1" applyAlignment="1">
      <alignment horizontal="left"/>
    </xf>
    <xf numFmtId="0" fontId="31" fillId="26" borderId="0" xfId="1" applyFont="1" applyFill="1" applyAlignment="1">
      <alignment horizontal="left"/>
    </xf>
    <xf numFmtId="172" fontId="0" fillId="26" borderId="0" xfId="0" applyNumberFormat="1" applyFont="1" applyFill="1" applyBorder="1" applyAlignment="1">
      <alignment horizontal="left"/>
    </xf>
    <xf numFmtId="2" fontId="0" fillId="26" borderId="0" xfId="46" applyNumberFormat="1" applyFont="1" applyFill="1" applyAlignment="1">
      <alignment horizontal="left"/>
    </xf>
    <xf numFmtId="166" fontId="34" fillId="26" borderId="0" xfId="46" applyNumberFormat="1" applyFont="1" applyFill="1" applyAlignment="1">
      <alignment horizontal="left"/>
    </xf>
    <xf numFmtId="1" fontId="34" fillId="26" borderId="0" xfId="46" applyNumberFormat="1" applyFont="1" applyFill="1" applyAlignment="1">
      <alignment horizontal="left"/>
    </xf>
    <xf numFmtId="2" fontId="34" fillId="26" borderId="0" xfId="46" applyNumberFormat="1" applyFont="1" applyFill="1" applyAlignment="1">
      <alignment horizontal="left"/>
    </xf>
    <xf numFmtId="0" fontId="34" fillId="26" borderId="0" xfId="83" applyNumberFormat="1" applyFont="1" applyFill="1" applyBorder="1" applyAlignment="1">
      <alignment horizontal="left"/>
    </xf>
    <xf numFmtId="0" fontId="0" fillId="26" borderId="0" xfId="0" quotePrefix="1" applyNumberFormat="1" applyFont="1" applyFill="1" applyAlignment="1">
      <alignment horizontal="left"/>
    </xf>
    <xf numFmtId="0" fontId="27" fillId="26" borderId="0" xfId="0" applyFont="1" applyFill="1" applyAlignment="1">
      <alignment horizontal="left"/>
    </xf>
    <xf numFmtId="0" fontId="34" fillId="26" borderId="0" xfId="0" applyNumberFormat="1" applyFont="1" applyFill="1" applyAlignment="1">
      <alignment horizontal="left"/>
    </xf>
    <xf numFmtId="0" fontId="27" fillId="26" borderId="0" xfId="0" applyNumberFormat="1" applyFont="1" applyFill="1" applyAlignment="1">
      <alignment horizontal="left"/>
    </xf>
    <xf numFmtId="172" fontId="31" fillId="0" borderId="0" xfId="0" applyNumberFormat="1" applyFont="1" applyBorder="1" applyAlignment="1">
      <alignment horizontal="left"/>
    </xf>
    <xf numFmtId="0" fontId="34" fillId="0" borderId="0" xfId="0" applyNumberFormat="1" applyFont="1" applyAlignment="1">
      <alignment horizontal="left"/>
    </xf>
    <xf numFmtId="0" fontId="27" fillId="0" borderId="0" xfId="0" applyNumberFormat="1" applyFont="1" applyAlignment="1">
      <alignment horizontal="left"/>
    </xf>
    <xf numFmtId="2" fontId="34" fillId="0" borderId="0" xfId="0" applyNumberFormat="1" applyFont="1" applyAlignment="1">
      <alignment horizontal="left"/>
    </xf>
    <xf numFmtId="172" fontId="31" fillId="0" borderId="0" xfId="0" applyNumberFormat="1" applyFont="1" applyFill="1" applyBorder="1" applyAlignment="1">
      <alignment horizontal="left"/>
    </xf>
    <xf numFmtId="2" fontId="27" fillId="0" borderId="0" xfId="46" applyNumberFormat="1" applyFont="1" applyFill="1" applyAlignment="1">
      <alignment horizontal="left"/>
    </xf>
    <xf numFmtId="0" fontId="27" fillId="0" borderId="0" xfId="0" applyNumberFormat="1" applyFont="1" applyFill="1" applyAlignment="1">
      <alignment horizontal="left"/>
    </xf>
    <xf numFmtId="0" fontId="34" fillId="0" borderId="0" xfId="0" applyNumberFormat="1" applyFont="1" applyFill="1" applyAlignment="1">
      <alignment horizontal="left"/>
    </xf>
    <xf numFmtId="0" fontId="27" fillId="19" borderId="0" xfId="0" applyFont="1" applyFill="1" applyAlignment="1">
      <alignment horizontal="left"/>
    </xf>
    <xf numFmtId="14" fontId="27" fillId="19" borderId="0" xfId="0" applyNumberFormat="1" applyFont="1" applyFill="1" applyAlignment="1">
      <alignment horizontal="left"/>
    </xf>
    <xf numFmtId="14" fontId="0" fillId="19" borderId="0" xfId="0" applyNumberFormat="1" applyFont="1" applyFill="1" applyAlignment="1">
      <alignment horizontal="left"/>
    </xf>
    <xf numFmtId="1" fontId="0" fillId="19" borderId="0" xfId="0" applyNumberFormat="1" applyFont="1" applyFill="1" applyAlignment="1">
      <alignment horizontal="left"/>
    </xf>
    <xf numFmtId="0" fontId="0" fillId="19" borderId="0" xfId="0" applyFont="1" applyFill="1" applyAlignment="1">
      <alignment horizontal="left"/>
    </xf>
    <xf numFmtId="0" fontId="33" fillId="0" borderId="0" xfId="44" applyFont="1" applyAlignment="1">
      <alignment horizontal="left"/>
    </xf>
    <xf numFmtId="0" fontId="33" fillId="0" borderId="0" xfId="44" applyFont="1" applyFill="1" applyBorder="1" applyAlignment="1">
      <alignment horizontal="left"/>
    </xf>
    <xf numFmtId="0" fontId="33" fillId="0" borderId="0" xfId="44" applyFont="1" applyFill="1" applyAlignment="1">
      <alignment horizontal="left"/>
    </xf>
    <xf numFmtId="0" fontId="33" fillId="0" borderId="10" xfId="44" applyFont="1" applyBorder="1" applyAlignment="1">
      <alignment horizontal="left"/>
    </xf>
    <xf numFmtId="2" fontId="33" fillId="0" borderId="10" xfId="44" applyNumberFormat="1" applyFont="1" applyFill="1" applyBorder="1" applyAlignment="1">
      <alignment horizontal="left"/>
    </xf>
    <xf numFmtId="2" fontId="33" fillId="0" borderId="0" xfId="44" applyNumberFormat="1" applyFont="1" applyFill="1" applyBorder="1" applyAlignment="1">
      <alignment horizontal="left"/>
    </xf>
    <xf numFmtId="1" fontId="31" fillId="0" borderId="0" xfId="44" applyNumberFormat="1" applyFont="1" applyFill="1" applyAlignment="1">
      <alignment horizontal="left"/>
    </xf>
    <xf numFmtId="1" fontId="31" fillId="0" borderId="0" xfId="44" applyNumberFormat="1" applyFont="1" applyAlignment="1">
      <alignment horizontal="left"/>
    </xf>
    <xf numFmtId="2" fontId="36" fillId="0" borderId="0" xfId="0" applyNumberFormat="1" applyFont="1" applyAlignment="1">
      <alignment horizontal="left"/>
    </xf>
    <xf numFmtId="164" fontId="36" fillId="0" borderId="0" xfId="0" applyNumberFormat="1" applyFont="1" applyAlignment="1">
      <alignment horizontal="left"/>
    </xf>
    <xf numFmtId="166" fontId="34" fillId="0" borderId="0" xfId="83" applyNumberFormat="1" applyFont="1" applyFill="1" applyBorder="1" applyAlignment="1">
      <alignment horizontal="left"/>
    </xf>
    <xf numFmtId="1" fontId="36" fillId="0" borderId="0" xfId="0" applyNumberFormat="1" applyFont="1" applyAlignment="1">
      <alignment horizontal="left"/>
    </xf>
    <xf numFmtId="49" fontId="34" fillId="0" borderId="0" xfId="83" applyNumberFormat="1" applyFont="1" applyFill="1" applyBorder="1" applyAlignment="1">
      <alignment horizontal="left"/>
    </xf>
    <xf numFmtId="166" fontId="34" fillId="0" borderId="0" xfId="83" applyNumberFormat="1" applyFont="1" applyBorder="1" applyAlignment="1">
      <alignment horizontal="left"/>
    </xf>
    <xf numFmtId="49" fontId="34" fillId="0" borderId="0" xfId="83" applyNumberFormat="1" applyFont="1" applyBorder="1" applyAlignment="1">
      <alignment horizontal="left"/>
    </xf>
    <xf numFmtId="0" fontId="36" fillId="0" borderId="0" xfId="0" applyFont="1" applyFill="1" applyAlignment="1">
      <alignment horizontal="left"/>
    </xf>
    <xf numFmtId="2" fontId="31" fillId="0" borderId="0" xfId="0" applyNumberFormat="1" applyFont="1" applyFill="1" applyAlignment="1">
      <alignment horizontal="left"/>
    </xf>
    <xf numFmtId="166" fontId="31" fillId="0" borderId="0" xfId="0" applyNumberFormat="1" applyFont="1" applyFill="1" applyAlignment="1">
      <alignment horizontal="left"/>
    </xf>
    <xf numFmtId="2" fontId="36" fillId="29" borderId="0" xfId="0" applyNumberFormat="1" applyFont="1" applyFill="1" applyAlignment="1">
      <alignment horizontal="left"/>
    </xf>
    <xf numFmtId="171" fontId="31" fillId="0" borderId="0" xfId="0" applyNumberFormat="1" applyFont="1" applyFill="1" applyAlignment="1">
      <alignment horizontal="left"/>
    </xf>
    <xf numFmtId="171" fontId="31" fillId="29" borderId="0" xfId="0" applyNumberFormat="1" applyFont="1" applyFill="1" applyAlignment="1">
      <alignment horizontal="left"/>
    </xf>
    <xf numFmtId="1" fontId="31" fillId="29" borderId="0" xfId="44" applyNumberFormat="1" applyFont="1" applyFill="1" applyAlignment="1">
      <alignment horizontal="left"/>
    </xf>
    <xf numFmtId="164" fontId="36" fillId="29" borderId="0" xfId="0" applyNumberFormat="1" applyFont="1" applyFill="1" applyAlignment="1">
      <alignment horizontal="left"/>
    </xf>
    <xf numFmtId="0" fontId="27" fillId="29" borderId="0" xfId="64" applyNumberFormat="1" applyFont="1" applyFill="1" applyBorder="1" applyAlignment="1">
      <alignment horizontal="left"/>
    </xf>
    <xf numFmtId="166" fontId="36" fillId="28" borderId="0" xfId="0" applyNumberFormat="1" applyFont="1" applyFill="1" applyAlignment="1">
      <alignment horizontal="left"/>
    </xf>
    <xf numFmtId="171" fontId="31" fillId="0" borderId="0" xfId="72" applyNumberFormat="1" applyFont="1" applyFill="1" applyAlignment="1">
      <alignment horizontal="left"/>
    </xf>
    <xf numFmtId="2" fontId="31" fillId="0" borderId="0" xfId="72" applyNumberFormat="1" applyFont="1" applyFill="1" applyAlignment="1">
      <alignment horizontal="left"/>
    </xf>
    <xf numFmtId="166" fontId="36" fillId="0" borderId="0" xfId="0" applyNumberFormat="1" applyFont="1" applyAlignment="1">
      <alignment horizontal="left"/>
    </xf>
    <xf numFmtId="166" fontId="47" fillId="0" borderId="0" xfId="0" applyNumberFormat="1" applyFont="1" applyAlignment="1">
      <alignment horizontal="left"/>
    </xf>
    <xf numFmtId="0" fontId="47" fillId="0" borderId="0" xfId="0" applyFont="1" applyAlignment="1">
      <alignment horizontal="left"/>
    </xf>
    <xf numFmtId="164" fontId="31" fillId="0" borderId="0" xfId="0" applyNumberFormat="1" applyFont="1" applyFill="1" applyAlignment="1">
      <alignment horizontal="left"/>
    </xf>
    <xf numFmtId="2" fontId="31" fillId="0" borderId="0" xfId="30" applyNumberFormat="1" applyFont="1" applyFill="1" applyAlignment="1">
      <alignment horizontal="left"/>
    </xf>
    <xf numFmtId="164" fontId="31" fillId="0" borderId="0" xfId="30" applyNumberFormat="1" applyFont="1" applyFill="1" applyAlignment="1">
      <alignment horizontal="left"/>
    </xf>
    <xf numFmtId="2" fontId="36" fillId="0" borderId="0" xfId="0" applyNumberFormat="1" applyFont="1" applyFill="1" applyAlignment="1">
      <alignment horizontal="left"/>
    </xf>
    <xf numFmtId="166" fontId="36" fillId="0" borderId="0" xfId="0" applyNumberFormat="1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49" fontId="31" fillId="0" borderId="0" xfId="83" applyNumberFormat="1" applyFont="1" applyBorder="1" applyAlignment="1">
      <alignment horizontal="left"/>
    </xf>
    <xf numFmtId="2" fontId="31" fillId="0" borderId="0" xfId="30" applyNumberFormat="1" applyFont="1" applyAlignment="1">
      <alignment horizontal="left"/>
    </xf>
    <xf numFmtId="164" fontId="31" fillId="0" borderId="0" xfId="30" applyNumberFormat="1" applyFont="1" applyAlignment="1">
      <alignment horizontal="left"/>
    </xf>
    <xf numFmtId="165" fontId="31" fillId="0" borderId="0" xfId="30" applyNumberFormat="1" applyFont="1" applyAlignment="1">
      <alignment horizontal="left"/>
    </xf>
    <xf numFmtId="166" fontId="31" fillId="0" borderId="0" xfId="30" applyNumberFormat="1" applyFont="1" applyFill="1" applyAlignment="1">
      <alignment horizontal="left"/>
    </xf>
    <xf numFmtId="166" fontId="31" fillId="29" borderId="0" xfId="0" applyNumberFormat="1" applyFont="1" applyFill="1" applyAlignment="1">
      <alignment horizontal="left"/>
    </xf>
    <xf numFmtId="164" fontId="31" fillId="29" borderId="0" xfId="0" applyNumberFormat="1" applyFont="1" applyFill="1" applyAlignment="1">
      <alignment horizontal="left"/>
    </xf>
    <xf numFmtId="164" fontId="31" fillId="29" borderId="0" xfId="30" applyNumberFormat="1" applyFont="1" applyFill="1" applyAlignment="1">
      <alignment horizontal="left"/>
    </xf>
    <xf numFmtId="0" fontId="31" fillId="29" borderId="0" xfId="83" applyNumberFormat="1" applyFont="1" applyFill="1" applyBorder="1" applyAlignment="1">
      <alignment horizontal="left"/>
    </xf>
    <xf numFmtId="166" fontId="31" fillId="0" borderId="0" xfId="30" applyNumberFormat="1" applyFont="1" applyAlignment="1">
      <alignment horizontal="left"/>
    </xf>
    <xf numFmtId="166" fontId="31" fillId="0" borderId="0" xfId="72" applyNumberFormat="1" applyFont="1" applyFill="1" applyAlignment="1">
      <alignment horizontal="left"/>
    </xf>
    <xf numFmtId="164" fontId="31" fillId="0" borderId="0" xfId="72" applyNumberFormat="1" applyFont="1" applyFill="1" applyAlignment="1">
      <alignment horizontal="left"/>
    </xf>
    <xf numFmtId="2" fontId="34" fillId="0" borderId="0" xfId="83" applyNumberFormat="1" applyFont="1" applyBorder="1" applyAlignment="1">
      <alignment horizontal="left"/>
    </xf>
    <xf numFmtId="49" fontId="47" fillId="0" borderId="0" xfId="83" applyNumberFormat="1" applyFont="1" applyFill="1" applyBorder="1" applyAlignment="1">
      <alignment horizontal="left"/>
    </xf>
    <xf numFmtId="166" fontId="47" fillId="0" borderId="0" xfId="0" applyNumberFormat="1" applyFont="1" applyFill="1" applyAlignment="1">
      <alignment horizontal="left"/>
    </xf>
    <xf numFmtId="0" fontId="36" fillId="0" borderId="0" xfId="64" applyNumberFormat="1" applyFont="1" applyFill="1" applyBorder="1" applyAlignment="1">
      <alignment horizontal="left"/>
    </xf>
    <xf numFmtId="0" fontId="33" fillId="26" borderId="0" xfId="44" applyFont="1" applyFill="1" applyAlignment="1">
      <alignment horizontal="left"/>
    </xf>
    <xf numFmtId="0" fontId="33" fillId="26" borderId="0" xfId="44" applyFont="1" applyFill="1" applyBorder="1" applyAlignment="1">
      <alignment horizontal="left"/>
    </xf>
    <xf numFmtId="1" fontId="31" fillId="0" borderId="0" xfId="79" quotePrefix="1" applyNumberFormat="1" applyFont="1" applyAlignment="1">
      <alignment horizontal="left"/>
    </xf>
    <xf numFmtId="1" fontId="34" fillId="0" borderId="0" xfId="83" applyNumberFormat="1" applyFont="1" applyBorder="1" applyAlignment="1">
      <alignment horizontal="left"/>
    </xf>
    <xf numFmtId="1" fontId="31" fillId="0" borderId="0" xfId="83" applyNumberFormat="1" applyFont="1" applyBorder="1" applyAlignment="1">
      <alignment horizontal="left"/>
    </xf>
    <xf numFmtId="2" fontId="31" fillId="0" borderId="0" xfId="46" applyNumberFormat="1" applyFont="1" applyFill="1" applyAlignment="1">
      <alignment horizontal="left"/>
    </xf>
    <xf numFmtId="0" fontId="31" fillId="0" borderId="0" xfId="79" quotePrefix="1" applyNumberFormat="1" applyFont="1" applyFill="1" applyAlignment="1">
      <alignment horizontal="left"/>
    </xf>
    <xf numFmtId="166" fontId="31" fillId="0" borderId="0" xfId="79" quotePrefix="1" applyNumberFormat="1" applyFont="1" applyFill="1" applyAlignment="1">
      <alignment horizontal="left"/>
    </xf>
    <xf numFmtId="1" fontId="31" fillId="0" borderId="0" xfId="79" quotePrefix="1" applyNumberFormat="1" applyFont="1" applyFill="1" applyAlignment="1">
      <alignment horizontal="left"/>
    </xf>
    <xf numFmtId="1" fontId="31" fillId="0" borderId="0" xfId="83" applyNumberFormat="1" applyFont="1" applyFill="1" applyBorder="1" applyAlignment="1">
      <alignment horizontal="left"/>
    </xf>
    <xf numFmtId="1" fontId="34" fillId="0" borderId="0" xfId="83" applyNumberFormat="1" applyFont="1" applyFill="1" applyBorder="1" applyAlignment="1">
      <alignment horizontal="left"/>
    </xf>
    <xf numFmtId="1" fontId="27" fillId="0" borderId="0" xfId="0" applyNumberFormat="1" applyFont="1" applyFill="1" applyAlignment="1">
      <alignment horizontal="left"/>
    </xf>
    <xf numFmtId="166" fontId="31" fillId="0" borderId="0" xfId="46" applyNumberFormat="1" applyFont="1" applyFill="1" applyAlignment="1">
      <alignment horizontal="left"/>
    </xf>
    <xf numFmtId="166" fontId="27" fillId="0" borderId="0" xfId="79" quotePrefix="1" applyNumberFormat="1" applyFont="1" applyAlignment="1">
      <alignment horizontal="left"/>
    </xf>
    <xf numFmtId="0" fontId="27" fillId="0" borderId="0" xfId="79" quotePrefix="1" applyNumberFormat="1" applyFont="1" applyAlignment="1">
      <alignment horizontal="left"/>
    </xf>
    <xf numFmtId="1" fontId="34" fillId="28" borderId="0" xfId="46" applyNumberFormat="1" applyFont="1" applyFill="1" applyAlignment="1">
      <alignment horizontal="left"/>
    </xf>
    <xf numFmtId="0" fontId="31" fillId="28" borderId="0" xfId="79" quotePrefix="1" applyNumberFormat="1" applyFont="1" applyFill="1" applyAlignment="1">
      <alignment horizontal="left"/>
    </xf>
    <xf numFmtId="1" fontId="0" fillId="28" borderId="0" xfId="0" applyNumberFormat="1" applyFont="1" applyFill="1" applyAlignment="1">
      <alignment horizontal="left"/>
    </xf>
    <xf numFmtId="166" fontId="31" fillId="28" borderId="0" xfId="0" applyNumberFormat="1" applyFont="1" applyFill="1" applyAlignment="1">
      <alignment horizontal="left"/>
    </xf>
    <xf numFmtId="172" fontId="31" fillId="0" borderId="0" xfId="72" applyNumberFormat="1" applyFont="1" applyBorder="1" applyAlignment="1">
      <alignment horizontal="left"/>
    </xf>
    <xf numFmtId="1" fontId="34" fillId="29" borderId="0" xfId="46" applyNumberFormat="1" applyFont="1" applyFill="1" applyAlignment="1">
      <alignment horizontal="left"/>
    </xf>
    <xf numFmtId="0" fontId="31" fillId="29" borderId="0" xfId="79" quotePrefix="1" applyNumberFormat="1" applyFont="1" applyFill="1" applyAlignment="1">
      <alignment horizontal="left"/>
    </xf>
    <xf numFmtId="1" fontId="0" fillId="29" borderId="0" xfId="0" applyNumberFormat="1" applyFont="1" applyFill="1" applyAlignment="1">
      <alignment horizontal="left"/>
    </xf>
    <xf numFmtId="2" fontId="31" fillId="0" borderId="0" xfId="79" quotePrefix="1" applyNumberFormat="1" applyFont="1" applyAlignment="1">
      <alignment horizontal="left"/>
    </xf>
    <xf numFmtId="166" fontId="31" fillId="0" borderId="0" xfId="46" applyNumberFormat="1" applyFont="1" applyBorder="1" applyAlignment="1">
      <alignment horizontal="left"/>
    </xf>
    <xf numFmtId="1" fontId="34" fillId="0" borderId="0" xfId="46" applyNumberFormat="1" applyFont="1" applyFill="1" applyBorder="1" applyAlignment="1">
      <alignment horizontal="left"/>
    </xf>
    <xf numFmtId="1" fontId="31" fillId="0" borderId="0" xfId="46" applyNumberFormat="1" applyFont="1" applyBorder="1" applyAlignment="1">
      <alignment horizontal="left"/>
    </xf>
    <xf numFmtId="1" fontId="0" fillId="0" borderId="0" xfId="46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166" fontId="0" fillId="28" borderId="0" xfId="0" applyNumberFormat="1" applyFont="1" applyFill="1" applyAlignment="1">
      <alignment horizontal="left"/>
    </xf>
    <xf numFmtId="166" fontId="0" fillId="29" borderId="0" xfId="0" applyNumberFormat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166" fontId="0" fillId="0" borderId="0" xfId="0" quotePrefix="1" applyNumberFormat="1" applyFont="1" applyAlignment="1">
      <alignment horizontal="left"/>
    </xf>
    <xf numFmtId="1" fontId="31" fillId="0" borderId="0" xfId="0" applyNumberFormat="1" applyFont="1" applyFill="1" applyAlignment="1">
      <alignment horizontal="left"/>
    </xf>
    <xf numFmtId="0" fontId="0" fillId="21" borderId="0" xfId="0" applyFill="1"/>
    <xf numFmtId="0" fontId="0" fillId="29" borderId="0" xfId="0" applyFill="1"/>
    <xf numFmtId="14" fontId="0" fillId="29" borderId="0" xfId="0" applyNumberFormat="1" applyFill="1"/>
    <xf numFmtId="0" fontId="28" fillId="30" borderId="0" xfId="0" applyFont="1" applyFill="1"/>
    <xf numFmtId="2" fontId="1" fillId="0" borderId="0" xfId="72" applyNumberFormat="1"/>
    <xf numFmtId="166" fontId="1" fillId="0" borderId="0" xfId="72" applyNumberFormat="1"/>
    <xf numFmtId="2" fontId="1" fillId="29" borderId="0" xfId="72" applyNumberFormat="1" applyFill="1"/>
    <xf numFmtId="166" fontId="1" fillId="29" borderId="0" xfId="72" applyNumberFormat="1" applyFill="1"/>
    <xf numFmtId="20" fontId="0" fillId="0" borderId="0" xfId="0" applyNumberFormat="1"/>
    <xf numFmtId="2" fontId="1" fillId="0" borderId="0" xfId="72" applyNumberFormat="1" applyFill="1"/>
    <xf numFmtId="2" fontId="0" fillId="0" borderId="0" xfId="0" applyNumberFormat="1"/>
    <xf numFmtId="1" fontId="0" fillId="0" borderId="0" xfId="0" applyNumberFormat="1"/>
    <xf numFmtId="166" fontId="0" fillId="21" borderId="0" xfId="0" applyNumberFormat="1" applyFill="1"/>
    <xf numFmtId="1" fontId="0" fillId="21" borderId="0" xfId="0" applyNumberFormat="1" applyFill="1"/>
    <xf numFmtId="2" fontId="0" fillId="21" borderId="0" xfId="0" applyNumberFormat="1" applyFill="1"/>
    <xf numFmtId="0" fontId="48" fillId="0" borderId="11" xfId="0" applyFont="1" applyBorder="1" applyAlignment="1">
      <alignment vertical="center"/>
    </xf>
    <xf numFmtId="20" fontId="48" fillId="0" borderId="11" xfId="0" applyNumberFormat="1" applyFont="1" applyBorder="1" applyAlignment="1">
      <alignment horizontal="right" vertical="center"/>
    </xf>
    <xf numFmtId="0" fontId="49" fillId="0" borderId="0" xfId="0" applyFont="1"/>
    <xf numFmtId="14" fontId="27" fillId="0" borderId="0" xfId="0" applyNumberFormat="1" applyFont="1"/>
    <xf numFmtId="1" fontId="27" fillId="0" borderId="0" xfId="0" applyNumberFormat="1" applyFont="1"/>
    <xf numFmtId="2" fontId="27" fillId="0" borderId="0" xfId="0" applyNumberFormat="1" applyFont="1"/>
    <xf numFmtId="20" fontId="27" fillId="0" borderId="11" xfId="0" applyNumberFormat="1" applyFont="1" applyBorder="1" applyAlignment="1">
      <alignment horizontal="right" vertical="center"/>
    </xf>
    <xf numFmtId="20" fontId="27" fillId="0" borderId="0" xfId="0" applyNumberFormat="1" applyFont="1"/>
    <xf numFmtId="2" fontId="50" fillId="0" borderId="0" xfId="72" applyNumberFormat="1" applyFont="1"/>
    <xf numFmtId="166" fontId="50" fillId="0" borderId="0" xfId="72" applyNumberFormat="1" applyFont="1"/>
    <xf numFmtId="2" fontId="0" fillId="0" borderId="0" xfId="0" applyNumberFormat="1" applyFont="1"/>
    <xf numFmtId="20" fontId="0" fillId="0" borderId="11" xfId="0" applyNumberFormat="1" applyFont="1" applyBorder="1" applyAlignment="1">
      <alignment horizontal="right" vertical="center"/>
    </xf>
    <xf numFmtId="20" fontId="0" fillId="0" borderId="0" xfId="0" applyNumberFormat="1" applyFont="1"/>
    <xf numFmtId="166" fontId="49" fillId="0" borderId="0" xfId="72" applyNumberFormat="1" applyFont="1"/>
    <xf numFmtId="0" fontId="28" fillId="23" borderId="0" xfId="0" applyFont="1" applyFill="1" applyAlignment="1">
      <alignment horizontal="left"/>
    </xf>
    <xf numFmtId="0" fontId="28" fillId="19" borderId="0" xfId="0" applyFont="1" applyFill="1" applyAlignment="1">
      <alignment horizontal="left"/>
    </xf>
    <xf numFmtId="0" fontId="0" fillId="23" borderId="0" xfId="0" applyFont="1" applyFill="1" applyAlignment="1">
      <alignment horizontal="left"/>
    </xf>
    <xf numFmtId="0" fontId="0" fillId="26" borderId="0" xfId="0" applyFont="1" applyFill="1" applyAlignment="1">
      <alignment horizontal="left"/>
    </xf>
    <xf numFmtId="0" fontId="28" fillId="23" borderId="0" xfId="0" applyFont="1" applyFill="1" applyAlignment="1">
      <alignment horizontal="center"/>
    </xf>
    <xf numFmtId="0" fontId="28" fillId="19" borderId="0" xfId="0" applyFont="1" applyFill="1" applyAlignment="1">
      <alignment horizontal="center"/>
    </xf>
  </cellXfs>
  <cellStyles count="8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2 2" xfId="55"/>
    <cellStyle name="Comma 2 3" xfId="67"/>
    <cellStyle name="Comma 3" xfId="29"/>
    <cellStyle name="Comma 4" xfId="54"/>
    <cellStyle name="Comma 5" xfId="66"/>
    <cellStyle name="Comma 6" xfId="81"/>
    <cellStyle name="Comma 7" xfId="85"/>
    <cellStyle name="Date" xfId="31"/>
    <cellStyle name="Date 2" xfId="56"/>
    <cellStyle name="Date 3" xfId="68"/>
    <cellStyle name="Explanatory Text 2" xfId="32"/>
    <cellStyle name="Fixed" xfId="33"/>
    <cellStyle name="Fixed 2" xfId="57"/>
    <cellStyle name="Fixed 3" xfId="69"/>
    <cellStyle name="Good 2" xfId="34"/>
    <cellStyle name="Heading 1 2" xfId="35"/>
    <cellStyle name="Heading 2 2" xfId="36"/>
    <cellStyle name="Heading 3 2" xfId="37"/>
    <cellStyle name="Heading 4 2" xfId="38"/>
    <cellStyle name="Heading1" xfId="39"/>
    <cellStyle name="Heading1 2" xfId="58"/>
    <cellStyle name="Heading1 3" xfId="70"/>
    <cellStyle name="Heading2" xfId="40"/>
    <cellStyle name="Heading2 2" xfId="59"/>
    <cellStyle name="Heading2 3" xfId="71"/>
    <cellStyle name="Input 2" xfId="41"/>
    <cellStyle name="Linked Cell 2" xfId="42"/>
    <cellStyle name="Neutral 2" xfId="43"/>
    <cellStyle name="Normal" xfId="0" builtinId="0"/>
    <cellStyle name="Normal 2" xfId="44"/>
    <cellStyle name="Normal 2 2" xfId="72"/>
    <cellStyle name="Normal 3" xfId="45"/>
    <cellStyle name="Normal 3 2" xfId="73"/>
    <cellStyle name="Normal 4" xfId="1"/>
    <cellStyle name="Normal 5" xfId="65"/>
    <cellStyle name="Normal 6" xfId="79"/>
    <cellStyle name="Normal 7" xfId="80"/>
    <cellStyle name="Normal 8" xfId="84"/>
    <cellStyle name="Normal_1653CH2MHill" xfId="46"/>
    <cellStyle name="Normal_1653CH2MHill 2" xfId="74"/>
    <cellStyle name="Normal_RPTDTA" xfId="64"/>
    <cellStyle name="Normal_RPTDTA 2" xfId="83"/>
    <cellStyle name="Note 2" xfId="47"/>
    <cellStyle name="Note 3" xfId="60"/>
    <cellStyle name="Note 4" xfId="75"/>
    <cellStyle name="Output 2" xfId="48"/>
    <cellStyle name="Percent 2" xfId="50"/>
    <cellStyle name="Percent 2 2" xfId="62"/>
    <cellStyle name="Percent 2 3" xfId="77"/>
    <cellStyle name="Percent 3" xfId="49"/>
    <cellStyle name="Percent 4" xfId="61"/>
    <cellStyle name="Percent 5" xfId="76"/>
    <cellStyle name="Percent 6" xfId="82"/>
    <cellStyle name="Percent 7" xfId="86"/>
    <cellStyle name="Title 2" xfId="51"/>
    <cellStyle name="Total 2" xfId="52"/>
    <cellStyle name="Total 3" xfId="63"/>
    <cellStyle name="Total 4" xfId="78"/>
    <cellStyle name="Warning Text 2" xfId="53"/>
  </cellStyles>
  <dxfs count="0"/>
  <tableStyles count="0" defaultTableStyle="TableStyleMedium2" defaultPivotStyle="PivotStyleLight16"/>
  <colors>
    <mruColors>
      <color rgb="FF008000"/>
      <color rgb="FFCC9900"/>
      <color rgb="FFFFA3A3"/>
      <color rgb="FF99FF99"/>
      <color rgb="FFD488A3"/>
      <color rgb="FF04FA3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2214589349451"/>
          <c:y val="5.0925925925925923E-2"/>
          <c:w val="0.74948463161922529"/>
          <c:h val="0.7435032079323418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676047327797011"/>
                  <c:y val="0.156842640604883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'Isotope Methylation'!$I$3:$I$12</c:f>
              <c:numCache>
                <c:formatCode>0.00</c:formatCode>
                <c:ptCount val="10"/>
                <c:pt idx="0">
                  <c:v>0.12444444444444445</c:v>
                </c:pt>
                <c:pt idx="1">
                  <c:v>0.13854166666666667</c:v>
                </c:pt>
                <c:pt idx="2">
                  <c:v>9.2727272727272728E-2</c:v>
                </c:pt>
                <c:pt idx="3">
                  <c:v>0.74054054054054053</c:v>
                </c:pt>
                <c:pt idx="4">
                  <c:v>0.63186813186813184</c:v>
                </c:pt>
                <c:pt idx="5">
                  <c:v>0.35923076923076924</c:v>
                </c:pt>
                <c:pt idx="6">
                  <c:v>0.45280898876404496</c:v>
                </c:pt>
                <c:pt idx="7">
                  <c:v>0.27</c:v>
                </c:pt>
                <c:pt idx="8">
                  <c:v>0.27400000000000002</c:v>
                </c:pt>
                <c:pt idx="9">
                  <c:v>0.72446808510638294</c:v>
                </c:pt>
              </c:numCache>
            </c:numRef>
          </c:xVal>
          <c:yVal>
            <c:numRef>
              <c:f>'Isotope Methylation'!$P$3:$P$12</c:f>
              <c:numCache>
                <c:formatCode>0.0</c:formatCode>
                <c:ptCount val="10"/>
                <c:pt idx="0">
                  <c:v>1.2972534711665147</c:v>
                </c:pt>
                <c:pt idx="1">
                  <c:v>1.4813152283694313</c:v>
                </c:pt>
                <c:pt idx="2">
                  <c:v>0.7636016544702513</c:v>
                </c:pt>
                <c:pt idx="3">
                  <c:v>3.7373737373737383</c:v>
                </c:pt>
                <c:pt idx="4">
                  <c:v>3.427563321712102</c:v>
                </c:pt>
                <c:pt idx="5">
                  <c:v>4.1189089794667488</c:v>
                </c:pt>
                <c:pt idx="6">
                  <c:v>3.1790849673202617</c:v>
                </c:pt>
                <c:pt idx="7">
                  <c:v>1.3309671694764862</c:v>
                </c:pt>
                <c:pt idx="8">
                  <c:v>2.804709141274238</c:v>
                </c:pt>
                <c:pt idx="9">
                  <c:v>1.8270509977827052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77-4BA8-ACC5-2D84BA5C4D8C}"/>
            </c:ext>
          </c:extLst>
        </c:ser>
        <c:ser>
          <c:idx val="1"/>
          <c:order val="1"/>
          <c:tx>
            <c:v>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9139119569051588E-2"/>
                  <c:y val="0.2229815277155396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rgbClr val="FF0000"/>
                        </a:solidFill>
                      </a:rPr>
                      <a:t>y = 4.0x + 0.02</a:t>
                    </a:r>
                    <a:br>
                      <a:rPr lang="en-US" baseline="0">
                        <a:solidFill>
                          <a:srgbClr val="FF0000"/>
                        </a:solidFill>
                      </a:rPr>
                    </a:br>
                    <a:r>
                      <a:rPr lang="en-US" baseline="0">
                        <a:solidFill>
                          <a:srgbClr val="FF0000"/>
                        </a:solidFill>
                      </a:rPr>
                      <a:t>R² = 0.91</a:t>
                    </a:r>
                    <a:endParaRPr lang="en-US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'Isotope Methylation'!$I$14:$I$20</c:f>
              <c:numCache>
                <c:formatCode>0.00</c:formatCode>
                <c:ptCount val="7"/>
                <c:pt idx="0">
                  <c:v>0.21034482758620693</c:v>
                </c:pt>
                <c:pt idx="1">
                  <c:v>0.21298701298701297</c:v>
                </c:pt>
                <c:pt idx="2">
                  <c:v>8.8666666666666671E-2</c:v>
                </c:pt>
                <c:pt idx="3">
                  <c:v>0.20499999999999996</c:v>
                </c:pt>
                <c:pt idx="4">
                  <c:v>0.73913043478260865</c:v>
                </c:pt>
                <c:pt idx="5">
                  <c:v>0.11020408163265308</c:v>
                </c:pt>
                <c:pt idx="6">
                  <c:v>0.40224719101123591</c:v>
                </c:pt>
              </c:numCache>
            </c:numRef>
          </c:xVal>
          <c:yVal>
            <c:numRef>
              <c:f>'Isotope Methylation'!$P$14:$P$20</c:f>
              <c:numCache>
                <c:formatCode>0.0</c:formatCode>
                <c:ptCount val="7"/>
                <c:pt idx="0">
                  <c:v>0.77160493827160492</c:v>
                </c:pt>
                <c:pt idx="1">
                  <c:v>0.97799511002444994</c:v>
                </c:pt>
                <c:pt idx="2">
                  <c:v>0.63609859528226875</c:v>
                </c:pt>
                <c:pt idx="3">
                  <c:v>0.85106382978723394</c:v>
                </c:pt>
                <c:pt idx="4">
                  <c:v>3.0769230769230775</c:v>
                </c:pt>
                <c:pt idx="5">
                  <c:v>0.3682487725040916</c:v>
                </c:pt>
                <c:pt idx="6">
                  <c:v>1.0216168196624222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677-4BA8-ACC5-2D84BA5C4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27928"/>
        <c:axId val="364528320"/>
      </c:scatterChart>
      <c:valAx>
        <c:axId val="36452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Ambient MeHg/THg</a:t>
                </a:r>
                <a:r>
                  <a:rPr lang="en-US" baseline="0"/>
                  <a:t> 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28320"/>
        <c:crosses val="autoZero"/>
        <c:crossBetween val="midCat"/>
      </c:valAx>
      <c:valAx>
        <c:axId val="364528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198</a:t>
                </a:r>
                <a:r>
                  <a:rPr lang="en-US" baseline="0"/>
                  <a:t> Methylation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6246719160104987E-2"/>
              <c:y val="0.23102216389617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27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2715788089131231"/>
          <c:y val="2.8807730334521192E-2"/>
          <c:w val="0.1502149361170400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449210894092783"/>
                  <c:y val="-2.776826192180522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'Isotope Methylation'!$G$3:$G$12</c:f>
              <c:numCache>
                <c:formatCode>General</c:formatCode>
                <c:ptCount val="10"/>
                <c:pt idx="0">
                  <c:v>2.2400000000000002</c:v>
                </c:pt>
                <c:pt idx="1">
                  <c:v>1.33</c:v>
                </c:pt>
                <c:pt idx="2">
                  <c:v>1.02</c:v>
                </c:pt>
                <c:pt idx="3">
                  <c:v>2.74</c:v>
                </c:pt>
                <c:pt idx="4">
                  <c:v>5.75</c:v>
                </c:pt>
                <c:pt idx="5">
                  <c:v>4.67</c:v>
                </c:pt>
                <c:pt idx="6">
                  <c:v>4.03</c:v>
                </c:pt>
                <c:pt idx="7">
                  <c:v>1.62</c:v>
                </c:pt>
                <c:pt idx="8">
                  <c:v>2.74</c:v>
                </c:pt>
                <c:pt idx="9">
                  <c:v>6.81</c:v>
                </c:pt>
              </c:numCache>
            </c:numRef>
          </c:xVal>
          <c:yVal>
            <c:numRef>
              <c:f>'Isotope Methylation'!$Q$3:$Q$12</c:f>
              <c:numCache>
                <c:formatCode>0.0</c:formatCode>
                <c:ptCount val="10"/>
                <c:pt idx="0">
                  <c:v>0.29836829836829842</c:v>
                </c:pt>
                <c:pt idx="1">
                  <c:v>0.20738413197172034</c:v>
                </c:pt>
                <c:pt idx="2">
                  <c:v>0.21380846325167036</c:v>
                </c:pt>
                <c:pt idx="3">
                  <c:v>0.67272727272727273</c:v>
                </c:pt>
                <c:pt idx="4">
                  <c:v>0.65123703112529929</c:v>
                </c:pt>
                <c:pt idx="5">
                  <c:v>0.5354581673306773</c:v>
                </c:pt>
                <c:pt idx="6">
                  <c:v>1.4305882352941177</c:v>
                </c:pt>
                <c:pt idx="7">
                  <c:v>0.18633540372670807</c:v>
                </c:pt>
                <c:pt idx="8">
                  <c:v>1.0657894736842106</c:v>
                </c:pt>
                <c:pt idx="9">
                  <c:v>2.0097560975609756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3B-4E64-BAF7-3C4D750615B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9384887906798213"/>
                  <c:y val="0.117200516375670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'Isotope Methylation'!$G$14:$G$20</c:f>
              <c:numCache>
                <c:formatCode>General</c:formatCode>
                <c:ptCount val="7"/>
                <c:pt idx="0">
                  <c:v>1.83</c:v>
                </c:pt>
                <c:pt idx="1">
                  <c:v>1.64</c:v>
                </c:pt>
                <c:pt idx="2">
                  <c:v>1.33</c:v>
                </c:pt>
                <c:pt idx="3">
                  <c:v>2.0499999999999998</c:v>
                </c:pt>
                <c:pt idx="4">
                  <c:v>5.0999999999999996</c:v>
                </c:pt>
                <c:pt idx="5">
                  <c:v>0.54</c:v>
                </c:pt>
                <c:pt idx="6">
                  <c:v>3.58</c:v>
                </c:pt>
              </c:numCache>
            </c:numRef>
          </c:xVal>
          <c:yVal>
            <c:numRef>
              <c:f>'Isotope Methylation'!$Q$14:$Q$20</c:f>
              <c:numCache>
                <c:formatCode>0.0</c:formatCode>
                <c:ptCount val="7"/>
                <c:pt idx="0">
                  <c:v>0.49382716049382713</c:v>
                </c:pt>
                <c:pt idx="1">
                  <c:v>0.64547677261613701</c:v>
                </c:pt>
                <c:pt idx="2">
                  <c:v>0.31168831168831168</c:v>
                </c:pt>
                <c:pt idx="3">
                  <c:v>0.25531914893617019</c:v>
                </c:pt>
                <c:pt idx="4">
                  <c:v>1.476923076923077</c:v>
                </c:pt>
                <c:pt idx="5">
                  <c:v>5.8919803600654658E-2</c:v>
                </c:pt>
                <c:pt idx="6">
                  <c:v>0.44951140065146583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3B-4E64-BAF7-3C4D7506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29104"/>
        <c:axId val="360101768"/>
      </c:scatterChart>
      <c:valAx>
        <c:axId val="364529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Ambient MeHg</a:t>
                </a:r>
                <a:r>
                  <a:rPr lang="en-US" baseline="0"/>
                  <a:t> ng/g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01768"/>
        <c:crosses val="autoZero"/>
        <c:crossBetween val="midCat"/>
      </c:valAx>
      <c:valAx>
        <c:axId val="360101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199 MeHg ng/d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2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297180</xdr:colOff>
      <xdr:row>13</xdr:row>
      <xdr:rowOff>91440</xdr:rowOff>
    </xdr:from>
    <xdr:to>
      <xdr:col>22</xdr:col>
      <xdr:colOff>434340</xdr:colOff>
      <xdr:row>26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320040</xdr:colOff>
      <xdr:row>27</xdr:row>
      <xdr:rowOff>30480</xdr:rowOff>
    </xdr:from>
    <xdr:to>
      <xdr:col>22</xdr:col>
      <xdr:colOff>510540</xdr:colOff>
      <xdr:row>40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workbookViewId="0">
      <pane ySplit="1" topLeftCell="A11" activePane="bottomLeft" state="frozen"/>
      <selection pane="bottomLeft" sqref="A1:XFD1048576"/>
    </sheetView>
  </sheetViews>
  <sheetFormatPr defaultColWidth="8.88671875" defaultRowHeight="14.4" x14ac:dyDescent="0.3"/>
  <cols>
    <col min="1" max="1" width="7.88671875" style="88" customWidth="1"/>
    <col min="2" max="2" width="10.109375" style="88" customWidth="1"/>
    <col min="3" max="3" width="5.33203125" style="88" customWidth="1"/>
    <col min="4" max="4" width="5.44140625" style="88" customWidth="1"/>
    <col min="5" max="5" width="6.6640625" style="88" customWidth="1"/>
    <col min="6" max="6" width="6" style="88" customWidth="1"/>
    <col min="7" max="7" width="7.33203125" style="88" customWidth="1"/>
    <col min="8" max="8" width="8" style="88" customWidth="1"/>
    <col min="9" max="9" width="8.5546875" style="88" customWidth="1"/>
    <col min="10" max="10" width="5" style="88" customWidth="1"/>
    <col min="11" max="11" width="6.33203125" style="88" customWidth="1"/>
    <col min="12" max="12" width="9.6640625" style="88" customWidth="1"/>
    <col min="13" max="16384" width="8.88671875" style="88"/>
  </cols>
  <sheetData>
    <row r="1" spans="1:12" s="242" customFormat="1" x14ac:dyDescent="0.3">
      <c r="A1" s="242" t="s">
        <v>12</v>
      </c>
      <c r="B1" s="242" t="s">
        <v>11</v>
      </c>
      <c r="C1" s="242" t="s">
        <v>13</v>
      </c>
      <c r="D1" s="242" t="s">
        <v>119</v>
      </c>
      <c r="E1" s="242" t="s">
        <v>73</v>
      </c>
      <c r="F1" s="242" t="s">
        <v>72</v>
      </c>
      <c r="G1" s="242" t="s">
        <v>14</v>
      </c>
      <c r="H1" s="242" t="s">
        <v>15</v>
      </c>
      <c r="I1" s="242" t="s">
        <v>16</v>
      </c>
      <c r="J1" s="242" t="s">
        <v>17</v>
      </c>
      <c r="K1" s="242" t="s">
        <v>18</v>
      </c>
      <c r="L1" s="242" t="s">
        <v>19</v>
      </c>
    </row>
    <row r="2" spans="1:12" x14ac:dyDescent="0.3">
      <c r="A2" s="105" t="s">
        <v>20</v>
      </c>
      <c r="B2" s="100">
        <v>41716</v>
      </c>
      <c r="C2" s="100" t="s">
        <v>8</v>
      </c>
      <c r="D2" s="274">
        <f t="shared" ref="D2:D7" si="0">E2/0.3048</f>
        <v>3.280839895013123</v>
      </c>
      <c r="E2" s="88">
        <v>1</v>
      </c>
      <c r="F2" s="88">
        <f t="shared" ref="F2:F8" si="1">$E$9-E2</f>
        <v>11</v>
      </c>
      <c r="G2" s="88">
        <v>10.81</v>
      </c>
      <c r="H2" s="88">
        <v>3.6999999999999998E-2</v>
      </c>
      <c r="I2" s="274">
        <v>10.6</v>
      </c>
      <c r="J2" s="88">
        <v>6.78</v>
      </c>
      <c r="K2" s="88">
        <v>194</v>
      </c>
      <c r="L2" s="88">
        <v>6.11</v>
      </c>
    </row>
    <row r="3" spans="1:12" x14ac:dyDescent="0.3">
      <c r="A3" s="105" t="s">
        <v>20</v>
      </c>
      <c r="B3" s="100">
        <v>41716</v>
      </c>
      <c r="C3" s="100" t="s">
        <v>8</v>
      </c>
      <c r="D3" s="274">
        <f t="shared" si="0"/>
        <v>6.561679790026246</v>
      </c>
      <c r="E3" s="88">
        <v>2</v>
      </c>
      <c r="F3" s="88">
        <f t="shared" si="1"/>
        <v>10</v>
      </c>
      <c r="G3" s="88">
        <v>10.58</v>
      </c>
      <c r="H3" s="88">
        <v>3.7999999999999999E-2</v>
      </c>
      <c r="I3" s="274">
        <v>10.29</v>
      </c>
      <c r="J3" s="88">
        <v>6.81</v>
      </c>
      <c r="K3" s="88">
        <v>182</v>
      </c>
      <c r="L3" s="88">
        <v>6.12</v>
      </c>
    </row>
    <row r="4" spans="1:12" x14ac:dyDescent="0.3">
      <c r="A4" s="105" t="s">
        <v>20</v>
      </c>
      <c r="B4" s="100">
        <v>41716</v>
      </c>
      <c r="C4" s="100" t="s">
        <v>8</v>
      </c>
      <c r="D4" s="274">
        <f t="shared" si="0"/>
        <v>13.123359580052492</v>
      </c>
      <c r="E4" s="88">
        <v>4</v>
      </c>
      <c r="F4" s="88">
        <f t="shared" si="1"/>
        <v>8</v>
      </c>
      <c r="G4" s="88">
        <v>10.53</v>
      </c>
      <c r="H4" s="88">
        <v>3.5000000000000003E-2</v>
      </c>
      <c r="I4" s="274">
        <v>10.36</v>
      </c>
      <c r="J4" s="88">
        <v>6.64</v>
      </c>
      <c r="K4" s="88">
        <v>201</v>
      </c>
      <c r="L4" s="88">
        <v>6.21</v>
      </c>
    </row>
    <row r="5" spans="1:12" x14ac:dyDescent="0.3">
      <c r="A5" s="105" t="s">
        <v>20</v>
      </c>
      <c r="B5" s="100">
        <v>41716</v>
      </c>
      <c r="C5" s="100" t="s">
        <v>8</v>
      </c>
      <c r="D5" s="274">
        <f t="shared" si="0"/>
        <v>19.685039370078741</v>
      </c>
      <c r="E5" s="88">
        <v>6</v>
      </c>
      <c r="F5" s="88">
        <f t="shared" si="1"/>
        <v>6</v>
      </c>
      <c r="G5" s="88">
        <v>9.84</v>
      </c>
      <c r="H5" s="88">
        <v>3.4000000000000002E-2</v>
      </c>
      <c r="I5" s="274">
        <v>10.039999999999999</v>
      </c>
      <c r="J5" s="88">
        <v>6.54</v>
      </c>
      <c r="K5" s="88">
        <v>200</v>
      </c>
      <c r="L5" s="88">
        <v>6.68</v>
      </c>
    </row>
    <row r="6" spans="1:12" x14ac:dyDescent="0.3">
      <c r="A6" s="105" t="s">
        <v>20</v>
      </c>
      <c r="B6" s="100">
        <v>41716</v>
      </c>
      <c r="C6" s="100" t="s">
        <v>8</v>
      </c>
      <c r="D6" s="274">
        <f t="shared" si="0"/>
        <v>26.246719160104984</v>
      </c>
      <c r="E6" s="88">
        <v>8</v>
      </c>
      <c r="F6" s="88">
        <f t="shared" si="1"/>
        <v>4</v>
      </c>
      <c r="G6" s="88">
        <v>9.41</v>
      </c>
      <c r="H6" s="88">
        <v>3.4000000000000002E-2</v>
      </c>
      <c r="I6" s="274">
        <v>9.8699999999999992</v>
      </c>
      <c r="J6" s="88">
        <v>6.57</v>
      </c>
      <c r="K6" s="88">
        <v>195</v>
      </c>
      <c r="L6" s="88">
        <v>7.12</v>
      </c>
    </row>
    <row r="7" spans="1:12" x14ac:dyDescent="0.3">
      <c r="A7" s="105" t="s">
        <v>20</v>
      </c>
      <c r="B7" s="100">
        <v>41716</v>
      </c>
      <c r="C7" s="100" t="s">
        <v>8</v>
      </c>
      <c r="D7" s="274">
        <f t="shared" si="0"/>
        <v>32.808398950131235</v>
      </c>
      <c r="E7" s="88">
        <v>10</v>
      </c>
      <c r="F7" s="88">
        <f t="shared" si="1"/>
        <v>2</v>
      </c>
      <c r="G7" s="88">
        <v>9.17</v>
      </c>
      <c r="H7" s="88">
        <v>3.4000000000000002E-2</v>
      </c>
      <c r="I7" s="274">
        <v>9.26</v>
      </c>
      <c r="J7" s="88">
        <v>6.36</v>
      </c>
      <c r="K7" s="88">
        <v>204</v>
      </c>
      <c r="L7" s="88">
        <v>7.62</v>
      </c>
    </row>
    <row r="8" spans="1:12" x14ac:dyDescent="0.3">
      <c r="A8" s="105" t="s">
        <v>20</v>
      </c>
      <c r="B8" s="100">
        <v>41716</v>
      </c>
      <c r="C8" s="100" t="s">
        <v>8</v>
      </c>
      <c r="D8" s="274">
        <f>E8/0.3048</f>
        <v>39.370078740157481</v>
      </c>
      <c r="E8" s="88">
        <v>12</v>
      </c>
      <c r="F8" s="88">
        <f t="shared" si="1"/>
        <v>0</v>
      </c>
      <c r="G8" s="88">
        <v>9.11</v>
      </c>
      <c r="H8" s="88">
        <v>3.4000000000000002E-2</v>
      </c>
      <c r="I8" s="274">
        <v>7.93</v>
      </c>
      <c r="J8" s="88">
        <v>6.38</v>
      </c>
      <c r="K8" s="88">
        <v>194</v>
      </c>
      <c r="L8" s="88">
        <v>6.9</v>
      </c>
    </row>
    <row r="9" spans="1:12" s="359" customFormat="1" x14ac:dyDescent="0.3">
      <c r="A9" s="355"/>
      <c r="B9" s="356"/>
      <c r="C9" s="357" t="s">
        <v>188</v>
      </c>
      <c r="D9" s="358">
        <f>E9/0.3048</f>
        <v>39.370078740157481</v>
      </c>
      <c r="E9" s="359">
        <v>12</v>
      </c>
      <c r="G9" s="355"/>
      <c r="H9" s="355"/>
      <c r="J9" s="355"/>
    </row>
    <row r="10" spans="1:12" x14ac:dyDescent="0.3">
      <c r="A10" s="105" t="s">
        <v>21</v>
      </c>
      <c r="B10" s="100">
        <v>41792</v>
      </c>
      <c r="C10" s="100" t="s">
        <v>8</v>
      </c>
      <c r="D10" s="274">
        <f>E10/0.3048</f>
        <v>3.280839895013123</v>
      </c>
      <c r="E10" s="88">
        <v>1</v>
      </c>
      <c r="F10" s="274">
        <f t="shared" ref="F10:F16" si="2">$E$17-E10</f>
        <v>15.149999999999999</v>
      </c>
      <c r="G10" s="88">
        <v>20.260000000000002</v>
      </c>
      <c r="H10" s="88">
        <v>4.5999999999999999E-2</v>
      </c>
      <c r="I10" s="96">
        <v>16.23</v>
      </c>
      <c r="J10" s="88">
        <v>7.3</v>
      </c>
      <c r="K10" s="88">
        <v>207</v>
      </c>
      <c r="L10" s="88" t="s">
        <v>120</v>
      </c>
    </row>
    <row r="11" spans="1:12" x14ac:dyDescent="0.3">
      <c r="A11" s="105" t="s">
        <v>21</v>
      </c>
      <c r="B11" s="100">
        <v>41792</v>
      </c>
      <c r="C11" s="100" t="s">
        <v>8</v>
      </c>
      <c r="D11" s="274">
        <f t="shared" ref="D11:D17" si="3">E11/0.3048</f>
        <v>9.8425196850393704</v>
      </c>
      <c r="E11" s="88">
        <v>3</v>
      </c>
      <c r="F11" s="274">
        <f t="shared" si="2"/>
        <v>13.149999999999999</v>
      </c>
      <c r="G11" s="88">
        <v>20.12</v>
      </c>
      <c r="H11" s="88">
        <v>4.5999999999999999E-2</v>
      </c>
      <c r="I11" s="96">
        <v>14.49</v>
      </c>
      <c r="J11" s="88">
        <v>7.47</v>
      </c>
      <c r="K11" s="88">
        <v>195</v>
      </c>
    </row>
    <row r="12" spans="1:12" x14ac:dyDescent="0.3">
      <c r="A12" s="105" t="s">
        <v>21</v>
      </c>
      <c r="B12" s="100">
        <v>41792</v>
      </c>
      <c r="C12" s="100" t="s">
        <v>8</v>
      </c>
      <c r="D12" s="274">
        <f t="shared" si="3"/>
        <v>19.685039370078741</v>
      </c>
      <c r="E12" s="88">
        <v>6</v>
      </c>
      <c r="F12" s="274">
        <f t="shared" si="2"/>
        <v>10.149999999999999</v>
      </c>
      <c r="G12" s="88">
        <v>15.1</v>
      </c>
      <c r="H12" s="88">
        <v>4.4999999999999998E-2</v>
      </c>
      <c r="I12" s="96">
        <v>13.66</v>
      </c>
      <c r="J12" s="88">
        <v>7.09</v>
      </c>
      <c r="K12" s="88">
        <v>203</v>
      </c>
    </row>
    <row r="13" spans="1:12" x14ac:dyDescent="0.3">
      <c r="A13" s="105" t="s">
        <v>21</v>
      </c>
      <c r="B13" s="100">
        <v>41792</v>
      </c>
      <c r="C13" s="100" t="s">
        <v>8</v>
      </c>
      <c r="D13" s="274">
        <f t="shared" si="3"/>
        <v>29.527559055118108</v>
      </c>
      <c r="E13" s="88">
        <v>9</v>
      </c>
      <c r="F13" s="274">
        <f t="shared" si="2"/>
        <v>7.1499999999999986</v>
      </c>
      <c r="G13" s="88">
        <v>13.09</v>
      </c>
      <c r="H13" s="88">
        <v>0.04</v>
      </c>
      <c r="I13" s="96">
        <v>10.49</v>
      </c>
      <c r="J13" s="88">
        <v>6.83</v>
      </c>
      <c r="K13" s="88">
        <v>204</v>
      </c>
    </row>
    <row r="14" spans="1:12" x14ac:dyDescent="0.3">
      <c r="A14" s="105" t="s">
        <v>21</v>
      </c>
      <c r="B14" s="100">
        <v>41792</v>
      </c>
      <c r="C14" s="100" t="s">
        <v>8</v>
      </c>
      <c r="D14" s="274">
        <f t="shared" si="3"/>
        <v>39.370078740157481</v>
      </c>
      <c r="E14" s="88">
        <v>12</v>
      </c>
      <c r="F14" s="274">
        <f t="shared" si="2"/>
        <v>4.1499999999999986</v>
      </c>
      <c r="G14" s="88">
        <v>12.07</v>
      </c>
      <c r="H14" s="88">
        <v>3.9E-2</v>
      </c>
      <c r="I14" s="96">
        <v>10.18</v>
      </c>
      <c r="J14" s="88">
        <v>6.86</v>
      </c>
      <c r="K14" s="88">
        <v>205</v>
      </c>
    </row>
    <row r="15" spans="1:12" x14ac:dyDescent="0.3">
      <c r="A15" s="105" t="s">
        <v>21</v>
      </c>
      <c r="B15" s="100">
        <v>41792</v>
      </c>
      <c r="C15" s="100" t="s">
        <v>8</v>
      </c>
      <c r="D15" s="274">
        <f t="shared" si="3"/>
        <v>49.212598425196845</v>
      </c>
      <c r="E15" s="88">
        <v>15</v>
      </c>
      <c r="F15" s="274">
        <f t="shared" si="2"/>
        <v>1.1499999999999986</v>
      </c>
      <c r="G15" s="88">
        <v>11.41</v>
      </c>
      <c r="H15" s="88">
        <v>3.9E-2</v>
      </c>
      <c r="I15" s="96">
        <v>7.21</v>
      </c>
      <c r="J15" s="88">
        <v>6.77</v>
      </c>
      <c r="K15" s="88">
        <v>209</v>
      </c>
    </row>
    <row r="16" spans="1:12" x14ac:dyDescent="0.3">
      <c r="A16" s="105" t="s">
        <v>21</v>
      </c>
      <c r="B16" s="100">
        <v>41792</v>
      </c>
      <c r="C16" s="100" t="s">
        <v>8</v>
      </c>
      <c r="D16" s="274">
        <f t="shared" si="3"/>
        <v>52.493438320209968</v>
      </c>
      <c r="E16" s="88">
        <v>16</v>
      </c>
      <c r="F16" s="88">
        <f t="shared" si="2"/>
        <v>0.14999999999999858</v>
      </c>
      <c r="G16" s="88">
        <v>11.38</v>
      </c>
      <c r="H16" s="88">
        <v>3.9E-2</v>
      </c>
      <c r="I16" s="96">
        <v>7.18</v>
      </c>
      <c r="J16" s="88">
        <v>6.72</v>
      </c>
      <c r="K16" s="88">
        <v>105</v>
      </c>
    </row>
    <row r="17" spans="1:12" s="355" customFormat="1" x14ac:dyDescent="0.3">
      <c r="B17" s="356"/>
      <c r="C17" s="357" t="s">
        <v>188</v>
      </c>
      <c r="D17" s="358">
        <f t="shared" si="3"/>
        <v>52.985564304461938</v>
      </c>
      <c r="E17" s="358">
        <v>16.149999999999999</v>
      </c>
      <c r="F17" s="359"/>
    </row>
    <row r="18" spans="1:12" x14ac:dyDescent="0.3">
      <c r="A18" s="105" t="s">
        <v>22</v>
      </c>
      <c r="B18" s="243">
        <v>41878</v>
      </c>
      <c r="C18" s="88" t="s">
        <v>8</v>
      </c>
      <c r="D18" s="274">
        <v>3</v>
      </c>
      <c r="E18" s="96">
        <f>D18*0.3048</f>
        <v>0.9144000000000001</v>
      </c>
      <c r="F18" s="96">
        <f t="shared" ref="F18:F23" si="4">$E$24-E18</f>
        <v>9.7536000000000005</v>
      </c>
      <c r="G18" s="88">
        <v>25.44</v>
      </c>
      <c r="H18" s="88">
        <v>6.0999999999999999E-2</v>
      </c>
      <c r="I18" s="98">
        <v>6.61</v>
      </c>
      <c r="J18" s="88">
        <v>8.41</v>
      </c>
      <c r="K18" s="88">
        <v>130</v>
      </c>
      <c r="L18" s="88" t="s">
        <v>120</v>
      </c>
    </row>
    <row r="19" spans="1:12" x14ac:dyDescent="0.3">
      <c r="A19" s="105" t="s">
        <v>22</v>
      </c>
      <c r="B19" s="243">
        <v>41878</v>
      </c>
      <c r="C19" s="88" t="s">
        <v>8</v>
      </c>
      <c r="D19" s="274">
        <v>9</v>
      </c>
      <c r="E19" s="96">
        <f t="shared" ref="E19:E25" si="5">D19*0.3048</f>
        <v>2.7432000000000003</v>
      </c>
      <c r="F19" s="96">
        <f t="shared" si="4"/>
        <v>7.9248000000000012</v>
      </c>
      <c r="G19" s="88">
        <v>23.93</v>
      </c>
      <c r="H19" s="88">
        <v>5.8999999999999997E-2</v>
      </c>
      <c r="I19" s="98">
        <v>6.6</v>
      </c>
      <c r="J19" s="88">
        <v>8.1999999999999993</v>
      </c>
      <c r="K19" s="88">
        <v>144</v>
      </c>
    </row>
    <row r="20" spans="1:12" x14ac:dyDescent="0.3">
      <c r="A20" s="105" t="s">
        <v>22</v>
      </c>
      <c r="B20" s="243">
        <v>41878</v>
      </c>
      <c r="C20" s="88" t="s">
        <v>8</v>
      </c>
      <c r="D20" s="274">
        <v>15</v>
      </c>
      <c r="E20" s="96">
        <f t="shared" si="5"/>
        <v>4.5720000000000001</v>
      </c>
      <c r="F20" s="96">
        <f t="shared" si="4"/>
        <v>6.096000000000001</v>
      </c>
      <c r="G20" s="88">
        <v>23.76</v>
      </c>
      <c r="H20" s="88">
        <v>5.8000000000000003E-2</v>
      </c>
      <c r="I20" s="98">
        <v>6.85</v>
      </c>
      <c r="J20" s="88">
        <v>7.97</v>
      </c>
      <c r="K20" s="88">
        <v>155</v>
      </c>
    </row>
    <row r="21" spans="1:12" x14ac:dyDescent="0.3">
      <c r="A21" s="105" t="s">
        <v>22</v>
      </c>
      <c r="B21" s="243">
        <v>41878</v>
      </c>
      <c r="C21" s="88" t="s">
        <v>8</v>
      </c>
      <c r="D21" s="274">
        <v>21</v>
      </c>
      <c r="E21" s="96">
        <f t="shared" si="5"/>
        <v>6.4008000000000003</v>
      </c>
      <c r="F21" s="96">
        <f t="shared" si="4"/>
        <v>4.2672000000000008</v>
      </c>
      <c r="G21" s="88">
        <v>23.56</v>
      </c>
      <c r="H21" s="88">
        <v>5.8000000000000003E-2</v>
      </c>
      <c r="I21" s="98">
        <v>6.7</v>
      </c>
      <c r="J21" s="88">
        <v>7.82</v>
      </c>
      <c r="K21" s="88">
        <v>159</v>
      </c>
    </row>
    <row r="22" spans="1:12" x14ac:dyDescent="0.3">
      <c r="A22" s="105" t="s">
        <v>22</v>
      </c>
      <c r="B22" s="243">
        <v>41878</v>
      </c>
      <c r="C22" s="88" t="s">
        <v>8</v>
      </c>
      <c r="D22" s="274">
        <v>28</v>
      </c>
      <c r="E22" s="96">
        <f t="shared" si="5"/>
        <v>8.5343999999999998</v>
      </c>
      <c r="F22" s="96">
        <f t="shared" si="4"/>
        <v>2.1336000000000013</v>
      </c>
      <c r="G22" s="88">
        <v>21.25</v>
      </c>
      <c r="H22" s="88">
        <v>6.0999999999999999E-2</v>
      </c>
      <c r="I22" s="98">
        <v>0.15</v>
      </c>
      <c r="J22" s="88">
        <v>6.72</v>
      </c>
      <c r="K22" s="88">
        <v>23</v>
      </c>
    </row>
    <row r="23" spans="1:12" x14ac:dyDescent="0.3">
      <c r="A23" s="105" t="s">
        <v>22</v>
      </c>
      <c r="B23" s="243">
        <v>41878</v>
      </c>
      <c r="C23" s="88" t="s">
        <v>8</v>
      </c>
      <c r="D23" s="274">
        <v>31</v>
      </c>
      <c r="E23" s="96">
        <f t="shared" si="5"/>
        <v>9.4488000000000003</v>
      </c>
      <c r="F23" s="96">
        <f t="shared" si="4"/>
        <v>1.2192000000000007</v>
      </c>
      <c r="G23" s="88">
        <v>18.97</v>
      </c>
      <c r="H23" s="88">
        <v>6.0999999999999999E-2</v>
      </c>
      <c r="I23" s="98">
        <v>0</v>
      </c>
      <c r="J23" s="88">
        <v>6.68</v>
      </c>
      <c r="K23" s="88">
        <v>-67</v>
      </c>
    </row>
    <row r="24" spans="1:12" s="355" customFormat="1" ht="15.75" customHeight="1" x14ac:dyDescent="0.3">
      <c r="B24" s="356"/>
      <c r="C24" s="357" t="s">
        <v>188</v>
      </c>
      <c r="D24" s="358">
        <v>35</v>
      </c>
      <c r="E24" s="358">
        <f t="shared" si="5"/>
        <v>10.668000000000001</v>
      </c>
    </row>
    <row r="25" spans="1:12" x14ac:dyDescent="0.3">
      <c r="A25" s="105" t="s">
        <v>23</v>
      </c>
      <c r="B25" s="100">
        <v>41947</v>
      </c>
      <c r="C25" s="88" t="s">
        <v>8</v>
      </c>
      <c r="D25" s="274">
        <v>2</v>
      </c>
      <c r="E25" s="96">
        <f t="shared" si="5"/>
        <v>0.60960000000000003</v>
      </c>
      <c r="F25" s="96">
        <f>$E$29-E25</f>
        <v>4.5720000000000001</v>
      </c>
      <c r="G25" s="88">
        <v>12.73</v>
      </c>
      <c r="H25" s="88">
        <v>3.6999999999999998E-2</v>
      </c>
      <c r="I25" s="96">
        <v>9.23</v>
      </c>
      <c r="J25" s="88">
        <v>6.27</v>
      </c>
      <c r="K25" s="88">
        <v>368</v>
      </c>
      <c r="L25" s="88" t="s">
        <v>120</v>
      </c>
    </row>
    <row r="26" spans="1:12" x14ac:dyDescent="0.3">
      <c r="A26" s="105" t="s">
        <v>23</v>
      </c>
      <c r="B26" s="100">
        <v>41947</v>
      </c>
      <c r="C26" s="88" t="s">
        <v>8</v>
      </c>
      <c r="D26" s="274">
        <f t="shared" ref="D26:D53" si="6">E26/0.3048</f>
        <v>6.561679790026246</v>
      </c>
      <c r="E26" s="88">
        <v>2</v>
      </c>
      <c r="F26" s="96">
        <f>$E$29-E26</f>
        <v>3.1816000000000004</v>
      </c>
      <c r="G26" s="88">
        <v>12.56</v>
      </c>
      <c r="H26" s="88">
        <v>3.6999999999999998E-2</v>
      </c>
      <c r="I26" s="96">
        <v>8.58</v>
      </c>
      <c r="J26" s="88">
        <v>6.11</v>
      </c>
      <c r="K26" s="88">
        <v>381</v>
      </c>
    </row>
    <row r="27" spans="1:12" x14ac:dyDescent="0.3">
      <c r="A27" s="105" t="s">
        <v>23</v>
      </c>
      <c r="B27" s="100">
        <v>41947</v>
      </c>
      <c r="C27" s="88" t="s">
        <v>8</v>
      </c>
      <c r="D27" s="274">
        <f t="shared" si="6"/>
        <v>9.8425196850393704</v>
      </c>
      <c r="E27" s="88">
        <v>3</v>
      </c>
      <c r="F27" s="96">
        <f>$E$29-E27</f>
        <v>2.1816000000000004</v>
      </c>
      <c r="G27" s="88">
        <v>12.25</v>
      </c>
      <c r="H27" s="88">
        <v>3.7999999999999999E-2</v>
      </c>
      <c r="I27" s="96">
        <v>7.79</v>
      </c>
      <c r="J27" s="88">
        <v>6.14</v>
      </c>
      <c r="K27" s="88">
        <v>386</v>
      </c>
    </row>
    <row r="28" spans="1:12" x14ac:dyDescent="0.3">
      <c r="A28" s="105" t="s">
        <v>23</v>
      </c>
      <c r="B28" s="100">
        <v>41947</v>
      </c>
      <c r="C28" s="88" t="s">
        <v>8</v>
      </c>
      <c r="D28" s="274">
        <f t="shared" si="6"/>
        <v>13.123359580052492</v>
      </c>
      <c r="E28" s="88">
        <v>4</v>
      </c>
      <c r="F28" s="96">
        <f>$E$29-E28</f>
        <v>1.1816000000000004</v>
      </c>
      <c r="G28" s="88">
        <v>11.84</v>
      </c>
      <c r="H28" s="88">
        <v>3.9E-2</v>
      </c>
      <c r="I28" s="96">
        <v>7.67</v>
      </c>
      <c r="J28" s="88">
        <v>6.22</v>
      </c>
      <c r="K28" s="88">
        <v>382</v>
      </c>
    </row>
    <row r="29" spans="1:12" s="355" customFormat="1" x14ac:dyDescent="0.3">
      <c r="C29" s="357" t="s">
        <v>188</v>
      </c>
      <c r="D29" s="358">
        <f t="shared" si="6"/>
        <v>17</v>
      </c>
      <c r="E29" s="358">
        <f>17*0.3048</f>
        <v>5.1816000000000004</v>
      </c>
    </row>
    <row r="30" spans="1:12" s="102" customFormat="1" x14ac:dyDescent="0.3">
      <c r="A30" s="105" t="s">
        <v>20</v>
      </c>
      <c r="B30" s="100">
        <v>42073</v>
      </c>
      <c r="C30" s="88" t="s">
        <v>8</v>
      </c>
      <c r="D30" s="274">
        <f t="shared" si="6"/>
        <v>3.280839895013123</v>
      </c>
      <c r="E30" s="88">
        <v>1</v>
      </c>
      <c r="F30" s="96">
        <f>$E$47-E30</f>
        <v>9</v>
      </c>
      <c r="G30" s="96">
        <v>11.5</v>
      </c>
      <c r="H30" s="88">
        <v>5.3999999999999999E-2</v>
      </c>
      <c r="I30" s="96">
        <v>12.66</v>
      </c>
      <c r="J30" s="96">
        <v>5.32</v>
      </c>
      <c r="K30" s="88">
        <v>216</v>
      </c>
      <c r="L30" s="88" t="s">
        <v>120</v>
      </c>
    </row>
    <row r="31" spans="1:12" s="102" customFormat="1" x14ac:dyDescent="0.3">
      <c r="A31" s="105" t="s">
        <v>20</v>
      </c>
      <c r="B31" s="100">
        <v>42073</v>
      </c>
      <c r="C31" s="88" t="s">
        <v>8</v>
      </c>
      <c r="D31" s="274">
        <f t="shared" si="6"/>
        <v>4.9212598425196852</v>
      </c>
      <c r="E31" s="88">
        <v>1.5</v>
      </c>
      <c r="F31" s="96">
        <f t="shared" ref="F31:F46" si="7">$E$47-E31</f>
        <v>8.5</v>
      </c>
      <c r="G31" s="96">
        <v>11.27</v>
      </c>
      <c r="H31" s="88">
        <v>3.2000000000000001E-2</v>
      </c>
      <c r="I31" s="96">
        <v>12.56</v>
      </c>
      <c r="J31" s="96">
        <v>5.96</v>
      </c>
      <c r="K31" s="88">
        <v>218</v>
      </c>
    </row>
    <row r="32" spans="1:12" s="102" customFormat="1" x14ac:dyDescent="0.3">
      <c r="A32" s="105" t="s">
        <v>20</v>
      </c>
      <c r="B32" s="100">
        <v>42073</v>
      </c>
      <c r="C32" s="88" t="s">
        <v>8</v>
      </c>
      <c r="D32" s="274">
        <f t="shared" si="6"/>
        <v>6.561679790026246</v>
      </c>
      <c r="E32" s="88">
        <v>2</v>
      </c>
      <c r="F32" s="96">
        <f t="shared" si="7"/>
        <v>8</v>
      </c>
      <c r="G32" s="96">
        <v>10.96</v>
      </c>
      <c r="H32" s="88">
        <v>2.9000000000000001E-2</v>
      </c>
      <c r="I32" s="96">
        <v>12.77</v>
      </c>
      <c r="J32" s="96">
        <v>6.72</v>
      </c>
      <c r="K32" s="88">
        <v>202</v>
      </c>
    </row>
    <row r="33" spans="1:12" s="102" customFormat="1" x14ac:dyDescent="0.3">
      <c r="A33" s="105" t="s">
        <v>20</v>
      </c>
      <c r="B33" s="100">
        <v>42073</v>
      </c>
      <c r="C33" s="88" t="s">
        <v>8</v>
      </c>
      <c r="D33" s="274">
        <f t="shared" si="6"/>
        <v>8.2020997375328086</v>
      </c>
      <c r="E33" s="88">
        <v>2.5</v>
      </c>
      <c r="F33" s="96">
        <f t="shared" si="7"/>
        <v>7.5</v>
      </c>
      <c r="G33" s="96">
        <v>10.7</v>
      </c>
      <c r="H33" s="88">
        <v>2.8000000000000001E-2</v>
      </c>
      <c r="I33" s="96">
        <v>13.01</v>
      </c>
      <c r="J33" s="96">
        <v>6.39</v>
      </c>
      <c r="K33" s="88">
        <v>234</v>
      </c>
    </row>
    <row r="34" spans="1:12" s="102" customFormat="1" x14ac:dyDescent="0.3">
      <c r="A34" s="105" t="s">
        <v>20</v>
      </c>
      <c r="B34" s="100">
        <v>42073</v>
      </c>
      <c r="C34" s="88" t="s">
        <v>8</v>
      </c>
      <c r="D34" s="274">
        <f t="shared" si="6"/>
        <v>9.8425196850393704</v>
      </c>
      <c r="E34" s="88">
        <v>3</v>
      </c>
      <c r="F34" s="96">
        <f t="shared" si="7"/>
        <v>7</v>
      </c>
      <c r="G34" s="96">
        <v>10.35</v>
      </c>
      <c r="H34" s="88">
        <v>2.8000000000000001E-2</v>
      </c>
      <c r="I34" s="96">
        <v>12.89</v>
      </c>
      <c r="J34" s="96">
        <v>6.4</v>
      </c>
      <c r="K34" s="88">
        <v>245</v>
      </c>
    </row>
    <row r="35" spans="1:12" s="102" customFormat="1" x14ac:dyDescent="0.3">
      <c r="A35" s="105" t="s">
        <v>20</v>
      </c>
      <c r="B35" s="100">
        <v>42073</v>
      </c>
      <c r="C35" s="88" t="s">
        <v>8</v>
      </c>
      <c r="D35" s="274">
        <f t="shared" si="6"/>
        <v>11.48293963254593</v>
      </c>
      <c r="E35" s="88">
        <v>3.5</v>
      </c>
      <c r="F35" s="96">
        <f t="shared" si="7"/>
        <v>6.5</v>
      </c>
      <c r="G35" s="96">
        <v>10.09</v>
      </c>
      <c r="H35" s="88">
        <v>2.7E-2</v>
      </c>
      <c r="I35" s="96">
        <v>12.39</v>
      </c>
      <c r="J35" s="96">
        <v>6.24</v>
      </c>
      <c r="K35" s="88">
        <v>260</v>
      </c>
    </row>
    <row r="36" spans="1:12" s="102" customFormat="1" x14ac:dyDescent="0.3">
      <c r="A36" s="105" t="s">
        <v>20</v>
      </c>
      <c r="B36" s="100">
        <v>42073</v>
      </c>
      <c r="C36" s="88" t="s">
        <v>8</v>
      </c>
      <c r="D36" s="274">
        <f t="shared" si="6"/>
        <v>13.123359580052492</v>
      </c>
      <c r="E36" s="88">
        <v>4</v>
      </c>
      <c r="F36" s="96">
        <f t="shared" si="7"/>
        <v>6</v>
      </c>
      <c r="G36" s="96">
        <v>9.81</v>
      </c>
      <c r="H36" s="88">
        <v>2.7E-2</v>
      </c>
      <c r="I36" s="96">
        <v>12.47</v>
      </c>
      <c r="J36" s="96">
        <v>6.1</v>
      </c>
      <c r="K36" s="88">
        <v>272</v>
      </c>
    </row>
    <row r="37" spans="1:12" s="102" customFormat="1" x14ac:dyDescent="0.3">
      <c r="A37" s="105" t="s">
        <v>20</v>
      </c>
      <c r="B37" s="100">
        <v>42073</v>
      </c>
      <c r="C37" s="88" t="s">
        <v>8</v>
      </c>
      <c r="D37" s="274">
        <f t="shared" si="6"/>
        <v>17.716535433070867</v>
      </c>
      <c r="E37" s="88">
        <v>5.4</v>
      </c>
      <c r="F37" s="96">
        <f t="shared" si="7"/>
        <v>4.5999999999999996</v>
      </c>
      <c r="G37" s="96">
        <v>9.07</v>
      </c>
      <c r="H37" s="88">
        <v>2.7E-2</v>
      </c>
      <c r="I37" s="96">
        <v>10.82</v>
      </c>
      <c r="J37" s="96">
        <v>5.87</v>
      </c>
      <c r="K37" s="88">
        <v>294</v>
      </c>
    </row>
    <row r="38" spans="1:12" s="102" customFormat="1" x14ac:dyDescent="0.3">
      <c r="A38" s="105" t="s">
        <v>20</v>
      </c>
      <c r="B38" s="100">
        <v>42073</v>
      </c>
      <c r="C38" s="88" t="s">
        <v>8</v>
      </c>
      <c r="D38" s="274">
        <f t="shared" si="6"/>
        <v>16.404199475065617</v>
      </c>
      <c r="E38" s="88">
        <v>5</v>
      </c>
      <c r="F38" s="96">
        <f t="shared" si="7"/>
        <v>5</v>
      </c>
      <c r="G38" s="96">
        <v>8.99</v>
      </c>
      <c r="H38" s="88">
        <v>2.7E-2</v>
      </c>
      <c r="I38" s="96">
        <v>9.9600000000000009</v>
      </c>
      <c r="J38" s="96">
        <v>6.04</v>
      </c>
      <c r="K38" s="88">
        <v>291</v>
      </c>
    </row>
    <row r="39" spans="1:12" s="102" customFormat="1" x14ac:dyDescent="0.3">
      <c r="A39" s="105" t="s">
        <v>20</v>
      </c>
      <c r="B39" s="100">
        <v>42073</v>
      </c>
      <c r="C39" s="88" t="s">
        <v>8</v>
      </c>
      <c r="D39" s="274">
        <f t="shared" si="6"/>
        <v>18.044619422572179</v>
      </c>
      <c r="E39" s="88">
        <v>5.5</v>
      </c>
      <c r="F39" s="96">
        <f t="shared" si="7"/>
        <v>4.5</v>
      </c>
      <c r="G39" s="96">
        <v>8.9600000000000009</v>
      </c>
      <c r="H39" s="88">
        <v>2.7E-2</v>
      </c>
      <c r="I39" s="96">
        <v>9.7899999999999991</v>
      </c>
      <c r="J39" s="96">
        <v>6.04</v>
      </c>
      <c r="K39" s="88">
        <v>294</v>
      </c>
    </row>
    <row r="40" spans="1:12" s="102" customFormat="1" x14ac:dyDescent="0.3">
      <c r="A40" s="105" t="s">
        <v>20</v>
      </c>
      <c r="B40" s="100">
        <v>42073</v>
      </c>
      <c r="C40" s="88" t="s">
        <v>8</v>
      </c>
      <c r="D40" s="274">
        <f t="shared" si="6"/>
        <v>19.685039370078741</v>
      </c>
      <c r="E40" s="88">
        <v>6</v>
      </c>
      <c r="F40" s="96">
        <f t="shared" si="7"/>
        <v>4</v>
      </c>
      <c r="G40" s="96">
        <v>8.86</v>
      </c>
      <c r="H40" s="88">
        <v>2.7E-2</v>
      </c>
      <c r="I40" s="96">
        <v>9.32</v>
      </c>
      <c r="J40" s="96">
        <v>6.71</v>
      </c>
      <c r="K40" s="88">
        <v>266</v>
      </c>
    </row>
    <row r="41" spans="1:12" s="102" customFormat="1" x14ac:dyDescent="0.3">
      <c r="A41" s="105" t="s">
        <v>20</v>
      </c>
      <c r="B41" s="100">
        <v>42073</v>
      </c>
      <c r="C41" s="88" t="s">
        <v>8</v>
      </c>
      <c r="D41" s="274">
        <f t="shared" si="6"/>
        <v>21.325459317585302</v>
      </c>
      <c r="E41" s="88">
        <v>6.5</v>
      </c>
      <c r="F41" s="96">
        <f t="shared" si="7"/>
        <v>3.5</v>
      </c>
      <c r="G41" s="96">
        <v>8.89</v>
      </c>
      <c r="H41" s="88">
        <v>2.7E-2</v>
      </c>
      <c r="I41" s="96">
        <v>9.57</v>
      </c>
      <c r="J41" s="96">
        <v>6.75</v>
      </c>
      <c r="K41" s="88">
        <v>285</v>
      </c>
    </row>
    <row r="42" spans="1:12" s="102" customFormat="1" x14ac:dyDescent="0.3">
      <c r="A42" s="105" t="s">
        <v>20</v>
      </c>
      <c r="B42" s="100">
        <v>42073</v>
      </c>
      <c r="C42" s="88" t="s">
        <v>8</v>
      </c>
      <c r="D42" s="274">
        <f t="shared" si="6"/>
        <v>22.965879265091861</v>
      </c>
      <c r="E42" s="88">
        <v>7</v>
      </c>
      <c r="F42" s="96">
        <f t="shared" si="7"/>
        <v>3</v>
      </c>
      <c r="G42" s="96">
        <v>8.84</v>
      </c>
      <c r="H42" s="88">
        <v>2.7E-2</v>
      </c>
      <c r="I42" s="96">
        <v>9.14</v>
      </c>
      <c r="J42" s="96">
        <v>6.68</v>
      </c>
      <c r="K42" s="88">
        <v>329</v>
      </c>
    </row>
    <row r="43" spans="1:12" s="102" customFormat="1" x14ac:dyDescent="0.3">
      <c r="A43" s="105" t="s">
        <v>20</v>
      </c>
      <c r="B43" s="100">
        <v>42073</v>
      </c>
      <c r="C43" s="88" t="s">
        <v>8</v>
      </c>
      <c r="D43" s="274">
        <f t="shared" si="6"/>
        <v>24.606299212598422</v>
      </c>
      <c r="E43" s="88">
        <v>7.5</v>
      </c>
      <c r="F43" s="96">
        <f t="shared" si="7"/>
        <v>2.5</v>
      </c>
      <c r="G43" s="96">
        <v>8.59</v>
      </c>
      <c r="H43" s="88">
        <v>2.7E-2</v>
      </c>
      <c r="I43" s="96">
        <v>7.51</v>
      </c>
      <c r="J43" s="96">
        <v>6.68</v>
      </c>
      <c r="K43" s="88">
        <v>335</v>
      </c>
    </row>
    <row r="44" spans="1:12" s="102" customFormat="1" x14ac:dyDescent="0.3">
      <c r="A44" s="105" t="s">
        <v>20</v>
      </c>
      <c r="B44" s="100">
        <v>42073</v>
      </c>
      <c r="C44" s="88" t="s">
        <v>8</v>
      </c>
      <c r="D44" s="274">
        <f t="shared" si="6"/>
        <v>26.246719160104984</v>
      </c>
      <c r="E44" s="88">
        <v>8</v>
      </c>
      <c r="F44" s="96">
        <f t="shared" si="7"/>
        <v>2</v>
      </c>
      <c r="G44" s="96">
        <v>8.52</v>
      </c>
      <c r="H44" s="88">
        <v>2.7E-2</v>
      </c>
      <c r="I44" s="96">
        <v>6.84</v>
      </c>
      <c r="J44" s="96">
        <v>6.83</v>
      </c>
      <c r="K44" s="88">
        <v>319</v>
      </c>
    </row>
    <row r="45" spans="1:12" s="102" customFormat="1" x14ac:dyDescent="0.3">
      <c r="A45" s="105" t="s">
        <v>20</v>
      </c>
      <c r="B45" s="100">
        <v>42073</v>
      </c>
      <c r="C45" s="88" t="s">
        <v>8</v>
      </c>
      <c r="D45" s="274">
        <f t="shared" si="6"/>
        <v>27.887139107611546</v>
      </c>
      <c r="E45" s="88">
        <v>8.5</v>
      </c>
      <c r="F45" s="96">
        <f t="shared" si="7"/>
        <v>1.5</v>
      </c>
      <c r="G45" s="96">
        <v>8.4499999999999993</v>
      </c>
      <c r="H45" s="88">
        <v>2.7E-2</v>
      </c>
      <c r="I45" s="96">
        <v>5.95</v>
      </c>
      <c r="J45" s="96">
        <v>6.97</v>
      </c>
      <c r="K45" s="88">
        <v>296</v>
      </c>
    </row>
    <row r="46" spans="1:12" x14ac:dyDescent="0.3">
      <c r="A46" s="105" t="s">
        <v>20</v>
      </c>
      <c r="B46" s="100">
        <v>42073</v>
      </c>
      <c r="C46" s="88" t="s">
        <v>8</v>
      </c>
      <c r="D46" s="274">
        <f t="shared" si="6"/>
        <v>29.527559055118108</v>
      </c>
      <c r="E46" s="88">
        <v>9</v>
      </c>
      <c r="F46" s="96">
        <f t="shared" si="7"/>
        <v>1</v>
      </c>
      <c r="G46" s="96">
        <v>8.4499999999999993</v>
      </c>
      <c r="H46" s="88">
        <v>2.7E-2</v>
      </c>
      <c r="I46" s="96">
        <v>5.52</v>
      </c>
      <c r="J46" s="96">
        <v>6.87</v>
      </c>
      <c r="K46" s="88">
        <v>280</v>
      </c>
    </row>
    <row r="47" spans="1:12" s="359" customFormat="1" x14ac:dyDescent="0.3">
      <c r="C47" s="357" t="s">
        <v>188</v>
      </c>
      <c r="D47" s="358">
        <f t="shared" si="6"/>
        <v>32.808398950131235</v>
      </c>
      <c r="E47" s="359">
        <v>10</v>
      </c>
    </row>
    <row r="48" spans="1:12" x14ac:dyDescent="0.3">
      <c r="A48" s="88" t="s">
        <v>21</v>
      </c>
      <c r="B48" s="100">
        <v>42143</v>
      </c>
      <c r="C48" s="88" t="s">
        <v>8</v>
      </c>
      <c r="D48" s="274">
        <f t="shared" si="6"/>
        <v>3.280839895013123</v>
      </c>
      <c r="E48" s="88">
        <v>1</v>
      </c>
      <c r="F48" s="96">
        <f>$E$54-E48</f>
        <v>14.24</v>
      </c>
      <c r="G48" s="88">
        <v>17.89</v>
      </c>
      <c r="H48" s="88">
        <v>0.04</v>
      </c>
      <c r="I48" s="96">
        <v>12.62</v>
      </c>
      <c r="J48" s="88">
        <v>6.8</v>
      </c>
      <c r="K48" s="88">
        <v>162</v>
      </c>
      <c r="L48" s="88" t="s">
        <v>120</v>
      </c>
    </row>
    <row r="49" spans="1:11" x14ac:dyDescent="0.3">
      <c r="A49" s="88" t="s">
        <v>21</v>
      </c>
      <c r="B49" s="100">
        <v>42143</v>
      </c>
      <c r="C49" s="88" t="s">
        <v>8</v>
      </c>
      <c r="D49" s="274">
        <f t="shared" si="6"/>
        <v>9.8425196850393704</v>
      </c>
      <c r="E49" s="88">
        <v>3</v>
      </c>
      <c r="F49" s="96">
        <f t="shared" ref="F49:F53" si="8">$E$54-E49</f>
        <v>12.24</v>
      </c>
      <c r="G49" s="88">
        <v>17.16</v>
      </c>
      <c r="H49" s="88">
        <v>3.7999999999999999E-2</v>
      </c>
      <c r="I49" s="96">
        <v>14.04</v>
      </c>
      <c r="J49" s="88">
        <v>7.05</v>
      </c>
      <c r="K49" s="88">
        <v>172</v>
      </c>
    </row>
    <row r="50" spans="1:11" x14ac:dyDescent="0.3">
      <c r="A50" s="88" t="s">
        <v>21</v>
      </c>
      <c r="B50" s="100">
        <v>42143</v>
      </c>
      <c r="C50" s="88" t="s">
        <v>8</v>
      </c>
      <c r="D50" s="274">
        <f t="shared" si="6"/>
        <v>19.685039370078741</v>
      </c>
      <c r="E50" s="88">
        <v>6</v>
      </c>
      <c r="F50" s="96">
        <f t="shared" si="8"/>
        <v>9.24</v>
      </c>
      <c r="G50" s="88">
        <v>14.56</v>
      </c>
      <c r="H50" s="88">
        <v>3.6999999999999998E-2</v>
      </c>
      <c r="I50" s="96">
        <v>14.72</v>
      </c>
      <c r="J50" s="88">
        <v>6.32</v>
      </c>
      <c r="K50" s="88">
        <v>205</v>
      </c>
    </row>
    <row r="51" spans="1:11" x14ac:dyDescent="0.3">
      <c r="A51" s="88" t="s">
        <v>21</v>
      </c>
      <c r="B51" s="100">
        <v>42143</v>
      </c>
      <c r="C51" s="88" t="s">
        <v>8</v>
      </c>
      <c r="D51" s="274">
        <f t="shared" si="6"/>
        <v>29.527559055118108</v>
      </c>
      <c r="E51" s="88">
        <v>9</v>
      </c>
      <c r="F51" s="96">
        <f t="shared" si="8"/>
        <v>6.24</v>
      </c>
      <c r="G51" s="88">
        <v>12.39</v>
      </c>
      <c r="H51" s="88">
        <v>3.5000000000000003E-2</v>
      </c>
      <c r="I51" s="96">
        <v>12.23</v>
      </c>
      <c r="J51" s="88">
        <v>6.15</v>
      </c>
      <c r="K51" s="88">
        <v>207</v>
      </c>
    </row>
    <row r="52" spans="1:11" x14ac:dyDescent="0.3">
      <c r="A52" s="88" t="s">
        <v>21</v>
      </c>
      <c r="B52" s="100">
        <v>42143</v>
      </c>
      <c r="C52" s="88" t="s">
        <v>8</v>
      </c>
      <c r="D52" s="274">
        <f t="shared" si="6"/>
        <v>39.370078740157481</v>
      </c>
      <c r="E52" s="88">
        <v>12</v>
      </c>
      <c r="F52" s="96">
        <f t="shared" si="8"/>
        <v>3.24</v>
      </c>
      <c r="G52" s="88">
        <v>11.35</v>
      </c>
      <c r="H52" s="88">
        <v>3.4000000000000002E-2</v>
      </c>
      <c r="I52" s="96">
        <v>11.1</v>
      </c>
      <c r="J52" s="88">
        <v>6</v>
      </c>
      <c r="K52" s="88">
        <v>210</v>
      </c>
    </row>
    <row r="53" spans="1:11" x14ac:dyDescent="0.3">
      <c r="A53" s="88" t="s">
        <v>21</v>
      </c>
      <c r="B53" s="100">
        <v>42143</v>
      </c>
      <c r="C53" s="88" t="s">
        <v>8</v>
      </c>
      <c r="D53" s="274">
        <f t="shared" si="6"/>
        <v>49.212598425196845</v>
      </c>
      <c r="E53" s="88">
        <v>15</v>
      </c>
      <c r="F53" s="96">
        <f t="shared" si="8"/>
        <v>0.24000000000000021</v>
      </c>
      <c r="G53" s="88">
        <v>10.82</v>
      </c>
      <c r="H53" s="88">
        <v>3.5000000000000003E-2</v>
      </c>
      <c r="I53" s="96">
        <v>5.69</v>
      </c>
      <c r="J53" s="88">
        <v>5.86</v>
      </c>
      <c r="K53" s="88">
        <v>209</v>
      </c>
    </row>
    <row r="54" spans="1:11" s="359" customFormat="1" x14ac:dyDescent="0.3">
      <c r="C54" s="359" t="s">
        <v>188</v>
      </c>
      <c r="D54" s="358">
        <v>50</v>
      </c>
      <c r="E54" s="358">
        <f t="shared" ref="E54" si="9">D54*0.3048</f>
        <v>15.24</v>
      </c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0" sqref="H30"/>
    </sheetView>
  </sheetViews>
  <sheetFormatPr defaultRowHeight="14.4" x14ac:dyDescent="0.3"/>
  <sheetData>
    <row r="1" spans="1:1" x14ac:dyDescent="0.3">
      <c r="A1" s="4" t="s">
        <v>42</v>
      </c>
    </row>
    <row r="2" spans="1:1" x14ac:dyDescent="0.3">
      <c r="A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9"/>
  <sheetViews>
    <sheetView workbookViewId="0">
      <pane ySplit="3" topLeftCell="A4" activePane="bottomLeft" state="frozen"/>
      <selection pane="bottomLeft" activeCell="F22" sqref="F22"/>
    </sheetView>
  </sheetViews>
  <sheetFormatPr defaultColWidth="9.109375" defaultRowHeight="14.4" x14ac:dyDescent="0.3"/>
  <cols>
    <col min="1" max="1" width="9.109375" style="88"/>
    <col min="2" max="2" width="7.33203125" style="88" customWidth="1"/>
    <col min="3" max="4" width="6.44140625" style="88" customWidth="1"/>
    <col min="5" max="5" width="5.6640625" style="88" customWidth="1"/>
    <col min="6" max="6" width="10.88671875" style="88" customWidth="1"/>
    <col min="7" max="7" width="9.109375" style="88" customWidth="1"/>
    <col min="8" max="8" width="6.88671875" style="88" customWidth="1"/>
    <col min="9" max="9" width="8" style="88" customWidth="1"/>
    <col min="10" max="10" width="6.5546875" style="88" customWidth="1"/>
    <col min="11" max="11" width="8.33203125" style="88" customWidth="1"/>
    <col min="12" max="12" width="6.6640625" style="88" customWidth="1"/>
    <col min="13" max="13" width="7.88671875" style="88" hidden="1" customWidth="1"/>
    <col min="14" max="14" width="5.88671875" style="88" hidden="1" customWidth="1"/>
    <col min="15" max="15" width="7.88671875" style="88" hidden="1" customWidth="1"/>
    <col min="16" max="16" width="9.5546875" style="88" hidden="1" customWidth="1"/>
    <col min="17" max="17" width="8.109375" style="88" customWidth="1"/>
    <col min="18" max="18" width="6.33203125" style="88" customWidth="1"/>
    <col min="19" max="19" width="5.5546875" style="88" customWidth="1"/>
    <col min="20" max="20" width="4.5546875" style="88" customWidth="1"/>
    <col min="21" max="22" width="6.109375" style="88" customWidth="1"/>
    <col min="23" max="23" width="5.109375" style="88" customWidth="1"/>
    <col min="24" max="26" width="4.88671875" style="88" customWidth="1"/>
    <col min="27" max="27" width="5.33203125" style="88" customWidth="1"/>
    <col min="28" max="28" width="4.6640625" style="88" customWidth="1"/>
    <col min="29" max="29" width="4.44140625" style="88" customWidth="1"/>
    <col min="30" max="30" width="4.88671875" style="88" customWidth="1"/>
    <col min="31" max="31" width="4.5546875" style="88" customWidth="1"/>
    <col min="32" max="32" width="4.6640625" style="88" customWidth="1"/>
    <col min="33" max="34" width="4.5546875" style="88" customWidth="1"/>
    <col min="35" max="35" width="4.44140625" style="88" customWidth="1"/>
    <col min="36" max="36" width="5.109375" style="88" customWidth="1"/>
    <col min="37" max="37" width="4.44140625" style="88" customWidth="1"/>
    <col min="38" max="38" width="4.33203125" style="88" customWidth="1"/>
    <col min="39" max="39" width="4.88671875" style="88" customWidth="1"/>
    <col min="40" max="40" width="4.44140625" style="88" customWidth="1"/>
    <col min="41" max="41" width="5" style="88" customWidth="1"/>
    <col min="42" max="42" width="4.44140625" style="88" customWidth="1"/>
    <col min="43" max="43" width="4.6640625" style="88" customWidth="1"/>
    <col min="44" max="44" width="4.5546875" style="88" customWidth="1"/>
    <col min="45" max="45" width="4.88671875" style="88" customWidth="1"/>
    <col min="46" max="16384" width="9.109375" style="88"/>
  </cols>
  <sheetData>
    <row r="1" spans="1:45" x14ac:dyDescent="0.3">
      <c r="AB1" s="475" t="s">
        <v>41</v>
      </c>
      <c r="AC1" s="475"/>
      <c r="AD1" s="475"/>
      <c r="AE1" s="475"/>
      <c r="AF1" s="475"/>
      <c r="AG1" s="475"/>
      <c r="AH1" s="475"/>
      <c r="AI1" s="475"/>
      <c r="AJ1" s="475"/>
      <c r="AK1" s="476" t="s">
        <v>43</v>
      </c>
      <c r="AL1" s="476"/>
      <c r="AM1" s="476"/>
      <c r="AN1" s="476"/>
      <c r="AO1" s="476"/>
      <c r="AP1" s="476"/>
      <c r="AQ1" s="476"/>
      <c r="AR1" s="476"/>
      <c r="AS1" s="476"/>
    </row>
    <row r="2" spans="1:45" x14ac:dyDescent="0.3">
      <c r="B2" s="106"/>
      <c r="C2" s="106" t="s">
        <v>50</v>
      </c>
      <c r="D2" s="106" t="s">
        <v>65</v>
      </c>
      <c r="E2" s="106" t="s">
        <v>67</v>
      </c>
      <c r="F2" s="106"/>
      <c r="G2" s="259" t="s">
        <v>25</v>
      </c>
      <c r="H2" s="259" t="s">
        <v>26</v>
      </c>
      <c r="I2" s="259" t="s">
        <v>24</v>
      </c>
      <c r="J2" s="259" t="s">
        <v>27</v>
      </c>
      <c r="K2" s="259" t="s">
        <v>61</v>
      </c>
      <c r="L2" s="259" t="s">
        <v>62</v>
      </c>
      <c r="M2" s="259" t="s">
        <v>61</v>
      </c>
      <c r="N2" s="259" t="s">
        <v>62</v>
      </c>
      <c r="O2" s="259" t="s">
        <v>68</v>
      </c>
      <c r="P2" s="259" t="s">
        <v>69</v>
      </c>
      <c r="Q2" s="259" t="s">
        <v>61</v>
      </c>
      <c r="R2" s="259" t="s">
        <v>62</v>
      </c>
      <c r="S2" s="260" t="s">
        <v>29</v>
      </c>
      <c r="T2" s="261" t="s">
        <v>44</v>
      </c>
      <c r="U2" s="261" t="s">
        <v>45</v>
      </c>
      <c r="V2" s="261" t="s">
        <v>91</v>
      </c>
      <c r="W2" s="261" t="s">
        <v>52</v>
      </c>
      <c r="X2" s="261" t="s">
        <v>46</v>
      </c>
      <c r="Y2" s="261" t="s">
        <v>92</v>
      </c>
      <c r="Z2" s="261" t="s">
        <v>93</v>
      </c>
      <c r="AA2" s="261" t="s">
        <v>53</v>
      </c>
      <c r="AB2" s="283" t="s">
        <v>32</v>
      </c>
      <c r="AC2" s="283" t="s">
        <v>33</v>
      </c>
      <c r="AD2" s="283" t="s">
        <v>34</v>
      </c>
      <c r="AE2" s="283" t="s">
        <v>35</v>
      </c>
      <c r="AF2" s="283" t="s">
        <v>36</v>
      </c>
      <c r="AG2" s="283" t="s">
        <v>37</v>
      </c>
      <c r="AH2" s="283" t="s">
        <v>38</v>
      </c>
      <c r="AI2" s="283" t="s">
        <v>39</v>
      </c>
      <c r="AJ2" s="283" t="s">
        <v>40</v>
      </c>
      <c r="AK2" s="284" t="s">
        <v>32</v>
      </c>
      <c r="AL2" s="284" t="s">
        <v>33</v>
      </c>
      <c r="AM2" s="284" t="s">
        <v>34</v>
      </c>
      <c r="AN2" s="284" t="s">
        <v>35</v>
      </c>
      <c r="AO2" s="284" t="s">
        <v>36</v>
      </c>
      <c r="AP2" s="284" t="s">
        <v>37</v>
      </c>
      <c r="AQ2" s="284" t="s">
        <v>38</v>
      </c>
      <c r="AR2" s="284" t="s">
        <v>39</v>
      </c>
      <c r="AS2" s="284" t="s">
        <v>40</v>
      </c>
    </row>
    <row r="3" spans="1:45" s="285" customFormat="1" ht="15" thickBot="1" x14ac:dyDescent="0.35">
      <c r="A3" s="285" t="s">
        <v>190</v>
      </c>
      <c r="B3" s="286" t="s">
        <v>12</v>
      </c>
      <c r="C3" s="286" t="s">
        <v>51</v>
      </c>
      <c r="D3" s="286" t="s">
        <v>66</v>
      </c>
      <c r="E3" s="286" t="s">
        <v>66</v>
      </c>
      <c r="F3" s="287" t="s">
        <v>0</v>
      </c>
      <c r="G3" s="262" t="s">
        <v>1</v>
      </c>
      <c r="H3" s="263" t="s">
        <v>1</v>
      </c>
      <c r="I3" s="262" t="s">
        <v>1</v>
      </c>
      <c r="J3" s="263" t="s">
        <v>1</v>
      </c>
      <c r="K3" s="263" t="s">
        <v>1</v>
      </c>
      <c r="L3" s="263" t="s">
        <v>1</v>
      </c>
      <c r="M3" s="263" t="s">
        <v>10</v>
      </c>
      <c r="N3" s="263" t="s">
        <v>10</v>
      </c>
      <c r="O3" s="263" t="s">
        <v>10</v>
      </c>
      <c r="P3" s="263" t="s">
        <v>10</v>
      </c>
      <c r="Q3" s="263" t="s">
        <v>64</v>
      </c>
      <c r="R3" s="263" t="s">
        <v>9</v>
      </c>
      <c r="S3" s="264" t="s">
        <v>30</v>
      </c>
      <c r="T3" s="265" t="s">
        <v>30</v>
      </c>
      <c r="U3" s="265" t="s">
        <v>70</v>
      </c>
      <c r="V3" s="265" t="s">
        <v>30</v>
      </c>
      <c r="W3" s="265" t="s">
        <v>30</v>
      </c>
      <c r="X3" s="265" t="s">
        <v>30</v>
      </c>
      <c r="Y3" s="265" t="s">
        <v>30</v>
      </c>
      <c r="Z3" s="265" t="s">
        <v>30</v>
      </c>
      <c r="AA3" s="265" t="s">
        <v>30</v>
      </c>
      <c r="AB3" s="288" t="s">
        <v>31</v>
      </c>
      <c r="AC3" s="288" t="s">
        <v>31</v>
      </c>
      <c r="AD3" s="288" t="s">
        <v>31</v>
      </c>
      <c r="AE3" s="288" t="s">
        <v>31</v>
      </c>
      <c r="AF3" s="288" t="s">
        <v>31</v>
      </c>
      <c r="AG3" s="288" t="s">
        <v>31</v>
      </c>
      <c r="AH3" s="288" t="s">
        <v>31</v>
      </c>
      <c r="AI3" s="288" t="s">
        <v>31</v>
      </c>
      <c r="AJ3" s="288" t="s">
        <v>31</v>
      </c>
      <c r="AK3" s="289" t="s">
        <v>31</v>
      </c>
      <c r="AL3" s="289" t="s">
        <v>31</v>
      </c>
      <c r="AM3" s="289" t="s">
        <v>31</v>
      </c>
      <c r="AN3" s="289" t="s">
        <v>31</v>
      </c>
      <c r="AO3" s="289" t="s">
        <v>31</v>
      </c>
      <c r="AP3" s="289" t="s">
        <v>31</v>
      </c>
      <c r="AQ3" s="289" t="s">
        <v>31</v>
      </c>
      <c r="AR3" s="289" t="s">
        <v>31</v>
      </c>
      <c r="AS3" s="289" t="s">
        <v>31</v>
      </c>
    </row>
    <row r="4" spans="1:45" s="298" customFormat="1" ht="15" thickTop="1" x14ac:dyDescent="0.3">
      <c r="A4" s="290">
        <v>14114058</v>
      </c>
      <c r="B4" s="67" t="s">
        <v>20</v>
      </c>
      <c r="C4" s="291">
        <f>D4/0.3048</f>
        <v>3.280839895013123</v>
      </c>
      <c r="D4" s="291">
        <v>1</v>
      </c>
      <c r="E4" s="68"/>
      <c r="F4" s="292">
        <v>41716</v>
      </c>
      <c r="G4" s="293">
        <v>7.7600000000000002E-2</v>
      </c>
      <c r="H4" s="294">
        <v>5.49</v>
      </c>
      <c r="I4" s="293">
        <v>2.76E-2</v>
      </c>
      <c r="J4" s="294">
        <v>1.47</v>
      </c>
      <c r="K4" s="295">
        <f>G4-I4</f>
        <v>0.05</v>
      </c>
      <c r="L4" s="296">
        <f>H4-J4</f>
        <v>4.0200000000000005</v>
      </c>
      <c r="M4" s="297">
        <f>(K4/G4)*100</f>
        <v>64.432989690721655</v>
      </c>
      <c r="N4" s="297">
        <f>(L4/H4)*100</f>
        <v>73.224043715847003</v>
      </c>
      <c r="O4" s="297">
        <f>(I4/J4)*100</f>
        <v>1.8775510204081631</v>
      </c>
      <c r="P4" s="297">
        <f>(G4/H4)*100</f>
        <v>1.4134790528233152</v>
      </c>
      <c r="Q4" s="296">
        <f>(K4/S4)*1000</f>
        <v>10.309278350515465</v>
      </c>
      <c r="R4" s="295">
        <f>L4/S4</f>
        <v>0.82886597938144346</v>
      </c>
      <c r="S4" s="298">
        <v>4.8499999999999996</v>
      </c>
      <c r="T4" s="299">
        <v>1.58</v>
      </c>
      <c r="U4" s="300">
        <v>7.4999999999999997E-2</v>
      </c>
      <c r="V4" s="301" t="s">
        <v>63</v>
      </c>
      <c r="W4" s="302">
        <v>0.78</v>
      </c>
      <c r="X4" s="298">
        <v>2.4</v>
      </c>
      <c r="Y4" s="298" t="s">
        <v>63</v>
      </c>
      <c r="Z4" s="298" t="s">
        <v>63</v>
      </c>
      <c r="AA4" s="303" t="s">
        <v>63</v>
      </c>
      <c r="AB4" s="304"/>
      <c r="AC4" s="304"/>
      <c r="AD4" s="304"/>
      <c r="AE4" s="304"/>
      <c r="AF4" s="304"/>
      <c r="AG4" s="304"/>
      <c r="AH4" s="305"/>
      <c r="AI4" s="305"/>
      <c r="AJ4" s="304"/>
      <c r="AK4" s="304"/>
      <c r="AL4" s="305"/>
      <c r="AM4" s="304"/>
      <c r="AN4" s="304"/>
      <c r="AO4" s="304"/>
      <c r="AP4" s="304"/>
      <c r="AQ4" s="305"/>
      <c r="AR4" s="305"/>
      <c r="AS4" s="304"/>
    </row>
    <row r="5" spans="1:45" s="306" customFormat="1" x14ac:dyDescent="0.3">
      <c r="A5" s="306">
        <v>14224443</v>
      </c>
      <c r="B5" s="57" t="s">
        <v>21</v>
      </c>
      <c r="C5" s="307">
        <f>D5/0.3048</f>
        <v>3.280839895013123</v>
      </c>
      <c r="D5" s="308">
        <v>1</v>
      </c>
      <c r="E5" s="58"/>
      <c r="F5" s="309" t="s">
        <v>194</v>
      </c>
      <c r="G5" s="310">
        <v>2.4899999999999999E-2</v>
      </c>
      <c r="H5" s="310">
        <v>1.84</v>
      </c>
      <c r="I5" s="310">
        <v>2.4899999999999999E-2</v>
      </c>
      <c r="J5" s="310">
        <v>0.876</v>
      </c>
      <c r="K5" s="311">
        <f t="shared" ref="K5:K10" si="0">G5-I5</f>
        <v>0</v>
      </c>
      <c r="L5" s="312">
        <f t="shared" ref="L5:L10" si="1">H5-J5</f>
        <v>0.96400000000000008</v>
      </c>
      <c r="M5" s="313">
        <f t="shared" ref="M5:M10" si="2">(K5/G5)*100</f>
        <v>0</v>
      </c>
      <c r="N5" s="313">
        <f t="shared" ref="N5:N10" si="3">(L5/H5)*100</f>
        <v>52.391304347826086</v>
      </c>
      <c r="O5" s="313">
        <f t="shared" ref="O5:O10" si="4">(I5/J5)*100</f>
        <v>2.8424657534246571</v>
      </c>
      <c r="P5" s="313">
        <f t="shared" ref="P5:P10" si="5">(G5/H5)*100</f>
        <v>1.3532608695652173</v>
      </c>
      <c r="Q5" s="314">
        <f t="shared" ref="Q5:Q10" si="6">(K5/S5)*1000</f>
        <v>0</v>
      </c>
      <c r="R5" s="314">
        <f t="shared" ref="R5:R10" si="7">L5/S5</f>
        <v>0.43818181818181817</v>
      </c>
      <c r="S5" s="306">
        <v>2.2000000000000002</v>
      </c>
      <c r="T5" s="315">
        <v>1.61</v>
      </c>
      <c r="U5" s="316">
        <v>5.1999999999999998E-2</v>
      </c>
      <c r="V5" s="317" t="s">
        <v>63</v>
      </c>
      <c r="W5" s="318">
        <v>0.76</v>
      </c>
      <c r="X5" s="306">
        <v>1.7</v>
      </c>
      <c r="Y5" s="306" t="s">
        <v>63</v>
      </c>
      <c r="Z5" s="306" t="s">
        <v>63</v>
      </c>
      <c r="AA5" s="319" t="s">
        <v>63</v>
      </c>
      <c r="AB5" s="320"/>
      <c r="AC5" s="320"/>
      <c r="AD5" s="320"/>
      <c r="AE5" s="321"/>
      <c r="AF5" s="320"/>
      <c r="AG5" s="320"/>
      <c r="AH5" s="321"/>
      <c r="AI5" s="321"/>
      <c r="AJ5" s="320"/>
      <c r="AK5" s="321"/>
      <c r="AL5" s="320"/>
      <c r="AM5" s="320"/>
      <c r="AN5" s="321"/>
      <c r="AO5" s="320"/>
      <c r="AP5" s="320"/>
      <c r="AQ5" s="321"/>
      <c r="AR5" s="321"/>
      <c r="AS5" s="320"/>
    </row>
    <row r="6" spans="1:45" s="306" customFormat="1" x14ac:dyDescent="0.3">
      <c r="A6" s="306">
        <v>14224445</v>
      </c>
      <c r="B6" s="57" t="s">
        <v>21</v>
      </c>
      <c r="C6" s="307">
        <f>D6/0.3048</f>
        <v>52.493438320209968</v>
      </c>
      <c r="D6" s="308">
        <v>16</v>
      </c>
      <c r="E6" s="58"/>
      <c r="F6" s="309" t="s">
        <v>194</v>
      </c>
      <c r="G6" s="310">
        <v>2.4899999999999999E-2</v>
      </c>
      <c r="H6" s="310">
        <v>3.64</v>
      </c>
      <c r="I6" s="310">
        <v>2.4899999999999999E-2</v>
      </c>
      <c r="J6" s="310">
        <v>1.1299999999999999</v>
      </c>
      <c r="K6" s="311">
        <f t="shared" si="0"/>
        <v>0</v>
      </c>
      <c r="L6" s="312">
        <f t="shared" si="1"/>
        <v>2.5100000000000002</v>
      </c>
      <c r="M6" s="313">
        <f t="shared" si="2"/>
        <v>0</v>
      </c>
      <c r="N6" s="313">
        <f t="shared" si="3"/>
        <v>68.956043956043956</v>
      </c>
      <c r="O6" s="313">
        <f t="shared" si="4"/>
        <v>2.2035398230088497</v>
      </c>
      <c r="P6" s="313">
        <f t="shared" si="5"/>
        <v>0.68406593406593397</v>
      </c>
      <c r="Q6" s="314">
        <f t="shared" si="6"/>
        <v>0</v>
      </c>
      <c r="R6" s="322">
        <f t="shared" si="7"/>
        <v>0.7382352941176471</v>
      </c>
      <c r="S6" s="306">
        <v>3.4</v>
      </c>
      <c r="T6" s="315">
        <v>1.37</v>
      </c>
      <c r="U6" s="316">
        <v>5.3999999999999999E-2</v>
      </c>
      <c r="V6" s="317" t="s">
        <v>63</v>
      </c>
      <c r="W6" s="306">
        <v>0.8</v>
      </c>
      <c r="X6" s="306">
        <v>1.6</v>
      </c>
      <c r="Y6" s="306" t="s">
        <v>63</v>
      </c>
      <c r="Z6" s="306" t="s">
        <v>63</v>
      </c>
      <c r="AA6" s="319" t="s">
        <v>63</v>
      </c>
      <c r="AB6" s="320"/>
      <c r="AC6" s="320"/>
      <c r="AD6" s="320"/>
      <c r="AE6" s="320"/>
      <c r="AF6" s="320"/>
      <c r="AG6" s="320"/>
      <c r="AH6" s="321"/>
      <c r="AI6" s="321"/>
      <c r="AJ6" s="320"/>
      <c r="AK6" s="321"/>
      <c r="AL6" s="320"/>
      <c r="AM6" s="320"/>
      <c r="AN6" s="321"/>
      <c r="AO6" s="320"/>
      <c r="AP6" s="320"/>
      <c r="AQ6" s="321"/>
      <c r="AR6" s="321"/>
      <c r="AS6" s="320"/>
    </row>
    <row r="7" spans="1:45" s="246" customFormat="1" x14ac:dyDescent="0.3">
      <c r="A7" s="246">
        <v>14344243</v>
      </c>
      <c r="B7" s="55" t="s">
        <v>22</v>
      </c>
      <c r="C7" s="323">
        <f>D7/0.3048</f>
        <v>3.280839895013123</v>
      </c>
      <c r="D7" s="324">
        <v>1</v>
      </c>
      <c r="E7" s="56"/>
      <c r="F7" s="325">
        <v>41878</v>
      </c>
      <c r="G7" s="326">
        <v>7.3899999999999993E-2</v>
      </c>
      <c r="H7" s="327">
        <v>0.91153516549689895</v>
      </c>
      <c r="I7" s="326">
        <v>5.3999999999999999E-2</v>
      </c>
      <c r="J7" s="326">
        <v>0.51600000000000001</v>
      </c>
      <c r="K7" s="327">
        <f>G7-I7</f>
        <v>1.9899999999999994E-2</v>
      </c>
      <c r="L7" s="328">
        <f t="shared" si="1"/>
        <v>0.39553516549689893</v>
      </c>
      <c r="M7" s="329">
        <f>(K7/G7)*100</f>
        <v>26.928281461434366</v>
      </c>
      <c r="N7" s="329">
        <f t="shared" si="3"/>
        <v>43.392200374549844</v>
      </c>
      <c r="O7" s="329">
        <f t="shared" si="4"/>
        <v>10.465116279069766</v>
      </c>
      <c r="P7" s="329">
        <f t="shared" si="5"/>
        <v>8.1072023106991598</v>
      </c>
      <c r="Q7" s="328">
        <f>(K7/S7)*1000</f>
        <v>19.899999999999995</v>
      </c>
      <c r="R7" s="327">
        <f t="shared" si="7"/>
        <v>0.39553516549689893</v>
      </c>
      <c r="S7" s="330">
        <v>1</v>
      </c>
      <c r="T7" s="331">
        <v>2.33</v>
      </c>
      <c r="U7" s="331">
        <v>6.3E-2</v>
      </c>
      <c r="V7" s="246" t="s">
        <v>63</v>
      </c>
      <c r="W7" s="246">
        <v>0.6</v>
      </c>
      <c r="X7" s="246">
        <v>1.9</v>
      </c>
      <c r="Y7" s="246" t="s">
        <v>63</v>
      </c>
      <c r="Z7" s="246" t="s">
        <v>63</v>
      </c>
      <c r="AA7" s="332" t="s">
        <v>63</v>
      </c>
      <c r="AB7" s="333"/>
      <c r="AC7" s="333"/>
      <c r="AD7" s="334"/>
      <c r="AE7" s="333"/>
      <c r="AF7" s="334"/>
      <c r="AG7" s="334"/>
      <c r="AH7" s="333"/>
      <c r="AI7" s="333"/>
      <c r="AJ7" s="334"/>
      <c r="AK7" s="333"/>
      <c r="AL7" s="333"/>
      <c r="AM7" s="334"/>
      <c r="AN7" s="333"/>
      <c r="AO7" s="334"/>
      <c r="AP7" s="333"/>
      <c r="AQ7" s="333"/>
      <c r="AR7" s="333"/>
      <c r="AS7" s="334"/>
    </row>
    <row r="8" spans="1:45" s="246" customFormat="1" x14ac:dyDescent="0.3">
      <c r="A8" s="246">
        <v>14344245</v>
      </c>
      <c r="B8" s="55" t="s">
        <v>22</v>
      </c>
      <c r="C8" s="323">
        <v>32</v>
      </c>
      <c r="D8" s="323">
        <f>C8*0.3048</f>
        <v>9.7536000000000005</v>
      </c>
      <c r="E8" s="56"/>
      <c r="F8" s="325">
        <v>41878</v>
      </c>
      <c r="G8" s="326">
        <v>3.67</v>
      </c>
      <c r="H8" s="326">
        <v>6.31</v>
      </c>
      <c r="I8" s="326">
        <v>0.16900000000000001</v>
      </c>
      <c r="J8" s="326">
        <v>3.49</v>
      </c>
      <c r="K8" s="327">
        <f>G8-I8</f>
        <v>3.5009999999999999</v>
      </c>
      <c r="L8" s="328">
        <f t="shared" si="1"/>
        <v>2.8199999999999994</v>
      </c>
      <c r="M8" s="329">
        <f>(K8/G8)*100</f>
        <v>95.395095367847418</v>
      </c>
      <c r="N8" s="329">
        <f t="shared" si="3"/>
        <v>44.690966719492863</v>
      </c>
      <c r="O8" s="329">
        <f t="shared" si="4"/>
        <v>4.8424068767908306</v>
      </c>
      <c r="P8" s="329">
        <f t="shared" si="5"/>
        <v>58.161648177496041</v>
      </c>
      <c r="Q8" s="329">
        <f>(K8/S8)*1000</f>
        <v>1029.7058823529412</v>
      </c>
      <c r="R8" s="327">
        <f t="shared" si="7"/>
        <v>0.82941176470588218</v>
      </c>
      <c r="S8" s="246">
        <v>3.4</v>
      </c>
      <c r="T8" s="331">
        <v>1.73</v>
      </c>
      <c r="U8" s="331">
        <v>0.13200000000000001</v>
      </c>
      <c r="V8" s="246" t="s">
        <v>63</v>
      </c>
      <c r="W8" s="246">
        <v>0.8</v>
      </c>
      <c r="X8" s="246">
        <v>2</v>
      </c>
      <c r="Y8" s="246" t="s">
        <v>63</v>
      </c>
      <c r="Z8" s="246" t="s">
        <v>63</v>
      </c>
      <c r="AA8" s="332" t="s">
        <v>63</v>
      </c>
      <c r="AB8" s="334"/>
      <c r="AC8" s="334"/>
      <c r="AD8" s="334"/>
      <c r="AE8" s="334"/>
      <c r="AF8" s="334"/>
      <c r="AG8" s="334"/>
      <c r="AH8" s="332"/>
      <c r="AI8" s="333"/>
      <c r="AJ8" s="334"/>
      <c r="AK8" s="333"/>
      <c r="AL8" s="334"/>
      <c r="AM8" s="334"/>
      <c r="AN8" s="333"/>
      <c r="AO8" s="334"/>
      <c r="AP8" s="334"/>
      <c r="AQ8" s="332"/>
      <c r="AR8" s="333"/>
      <c r="AS8" s="334"/>
    </row>
    <row r="9" spans="1:45" s="228" customFormat="1" x14ac:dyDescent="0.3">
      <c r="A9" s="228">
        <v>14444349</v>
      </c>
      <c r="B9" s="73" t="s">
        <v>23</v>
      </c>
      <c r="C9" s="335">
        <f>D9/0.3048</f>
        <v>3.280839895013123</v>
      </c>
      <c r="D9" s="336">
        <v>1</v>
      </c>
      <c r="E9" s="74"/>
      <c r="F9" s="337">
        <v>41947</v>
      </c>
      <c r="G9" s="338">
        <v>9.4600000000000004E-2</v>
      </c>
      <c r="H9" s="338">
        <v>3.86</v>
      </c>
      <c r="I9" s="338">
        <v>2.4899999999999999E-2</v>
      </c>
      <c r="J9" s="338">
        <v>1.1299999999999999</v>
      </c>
      <c r="K9" s="338">
        <f t="shared" si="0"/>
        <v>6.9700000000000012E-2</v>
      </c>
      <c r="L9" s="339">
        <f t="shared" si="1"/>
        <v>2.73</v>
      </c>
      <c r="M9" s="340">
        <f t="shared" si="2"/>
        <v>73.6786469344609</v>
      </c>
      <c r="N9" s="340">
        <f t="shared" si="3"/>
        <v>70.725388601036272</v>
      </c>
      <c r="O9" s="340">
        <f t="shared" si="4"/>
        <v>2.2035398230088497</v>
      </c>
      <c r="P9" s="340">
        <f t="shared" si="5"/>
        <v>2.4507772020725391</v>
      </c>
      <c r="Q9" s="339">
        <f t="shared" si="6"/>
        <v>9.8169014084507076</v>
      </c>
      <c r="R9" s="341">
        <f t="shared" si="7"/>
        <v>0.38450704225352117</v>
      </c>
      <c r="S9" s="228">
        <v>7.1</v>
      </c>
      <c r="T9" s="342">
        <v>2.7</v>
      </c>
      <c r="U9" s="342">
        <v>7.3999999999999996E-2</v>
      </c>
      <c r="V9" s="343">
        <v>0.19</v>
      </c>
      <c r="W9" s="343">
        <v>1.1000000000000001</v>
      </c>
      <c r="X9" s="343">
        <v>3.4</v>
      </c>
      <c r="Y9" s="228" t="s">
        <v>63</v>
      </c>
      <c r="Z9" s="228" t="s">
        <v>63</v>
      </c>
      <c r="AA9" s="344" t="s">
        <v>63</v>
      </c>
      <c r="AB9" s="345"/>
      <c r="AC9" s="345"/>
      <c r="AD9" s="345"/>
      <c r="AE9" s="345"/>
      <c r="AF9" s="345"/>
      <c r="AG9" s="345"/>
      <c r="AH9" s="345"/>
      <c r="AI9" s="346"/>
      <c r="AJ9" s="345"/>
      <c r="AK9" s="346"/>
      <c r="AL9" s="345"/>
      <c r="AM9" s="345"/>
      <c r="AN9" s="346"/>
      <c r="AO9" s="345"/>
      <c r="AP9" s="345"/>
      <c r="AQ9" s="345"/>
      <c r="AR9" s="346"/>
      <c r="AS9" s="345"/>
    </row>
    <row r="10" spans="1:45" s="228" customFormat="1" x14ac:dyDescent="0.3">
      <c r="A10" s="228">
        <v>14444351</v>
      </c>
      <c r="B10" s="73" t="s">
        <v>23</v>
      </c>
      <c r="C10" s="335">
        <f>D10/0.3048</f>
        <v>13.123359580052492</v>
      </c>
      <c r="D10" s="336">
        <v>4</v>
      </c>
      <c r="E10" s="74"/>
      <c r="F10" s="337">
        <v>41947</v>
      </c>
      <c r="G10" s="338">
        <v>0.112</v>
      </c>
      <c r="H10" s="338">
        <v>7</v>
      </c>
      <c r="I10" s="338">
        <v>3.7100000000000001E-2</v>
      </c>
      <c r="J10" s="338">
        <v>1.35</v>
      </c>
      <c r="K10" s="338">
        <f t="shared" si="0"/>
        <v>7.4899999999999994E-2</v>
      </c>
      <c r="L10" s="339">
        <f t="shared" si="1"/>
        <v>5.65</v>
      </c>
      <c r="M10" s="340">
        <f t="shared" si="2"/>
        <v>66.875</v>
      </c>
      <c r="N10" s="340">
        <f t="shared" si="3"/>
        <v>80.714285714285722</v>
      </c>
      <c r="O10" s="340">
        <f t="shared" si="4"/>
        <v>2.748148148148148</v>
      </c>
      <c r="P10" s="340">
        <f t="shared" si="5"/>
        <v>1.6</v>
      </c>
      <c r="Q10" s="339">
        <f t="shared" si="6"/>
        <v>14.403846153846153</v>
      </c>
      <c r="R10" s="341">
        <f t="shared" si="7"/>
        <v>1.0865384615384617</v>
      </c>
      <c r="S10" s="228">
        <v>5.2</v>
      </c>
      <c r="T10" s="342">
        <v>2.11</v>
      </c>
      <c r="U10" s="342">
        <v>7.2999999999999995E-2</v>
      </c>
      <c r="V10" s="343">
        <v>0.25</v>
      </c>
      <c r="W10" s="343">
        <v>2.2000000000000002</v>
      </c>
      <c r="X10" s="228">
        <v>38</v>
      </c>
      <c r="Y10" s="228" t="s">
        <v>63</v>
      </c>
      <c r="Z10" s="228" t="s">
        <v>63</v>
      </c>
      <c r="AA10" s="344" t="s">
        <v>63</v>
      </c>
      <c r="AB10" s="345"/>
      <c r="AC10" s="345"/>
      <c r="AD10" s="345"/>
      <c r="AE10" s="345"/>
      <c r="AF10" s="345"/>
      <c r="AG10" s="345"/>
      <c r="AH10" s="345"/>
      <c r="AI10" s="346"/>
      <c r="AJ10" s="345"/>
      <c r="AK10" s="346"/>
      <c r="AL10" s="345"/>
      <c r="AM10" s="345"/>
      <c r="AN10" s="346"/>
      <c r="AO10" s="345"/>
      <c r="AP10" s="345"/>
      <c r="AQ10" s="345"/>
      <c r="AR10" s="346"/>
      <c r="AS10" s="345"/>
    </row>
    <row r="11" spans="1:45" x14ac:dyDescent="0.3">
      <c r="B11" s="24"/>
      <c r="C11" s="22"/>
      <c r="D11" s="22"/>
      <c r="E11" s="22"/>
      <c r="F11" s="347"/>
      <c r="G11" s="280"/>
      <c r="H11" s="101"/>
      <c r="I11" s="280"/>
      <c r="J11" s="101"/>
      <c r="K11" s="101"/>
      <c r="L11" s="101"/>
      <c r="M11" s="101"/>
      <c r="N11" s="101"/>
      <c r="O11" s="101"/>
      <c r="P11" s="101"/>
      <c r="Q11" s="101"/>
      <c r="R11" s="101"/>
      <c r="S11" s="244"/>
      <c r="T11" s="105"/>
      <c r="U11" s="105"/>
      <c r="V11" s="105"/>
      <c r="W11" s="105"/>
      <c r="AA11" s="102"/>
      <c r="AB11" s="348"/>
      <c r="AC11" s="348"/>
      <c r="AD11" s="348"/>
      <c r="AE11" s="349"/>
      <c r="AF11" s="348"/>
      <c r="AG11" s="350"/>
      <c r="AH11" s="103"/>
      <c r="AI11" s="349"/>
      <c r="AJ11" s="348"/>
      <c r="AK11" s="349"/>
      <c r="AL11" s="348"/>
      <c r="AM11" s="348"/>
      <c r="AN11" s="349"/>
      <c r="AO11" s="348"/>
      <c r="AP11" s="348"/>
      <c r="AQ11" s="103"/>
      <c r="AR11" s="349"/>
      <c r="AS11" s="348"/>
    </row>
    <row r="12" spans="1:45" x14ac:dyDescent="0.3">
      <c r="B12" s="24"/>
      <c r="C12" s="22"/>
      <c r="D12" s="22"/>
      <c r="E12" s="22"/>
      <c r="F12" s="347"/>
      <c r="G12" s="280"/>
      <c r="H12" s="101"/>
      <c r="I12" s="280"/>
      <c r="J12" s="101"/>
      <c r="K12" s="101"/>
      <c r="L12" s="101"/>
      <c r="M12" s="101"/>
      <c r="N12" s="101"/>
      <c r="O12" s="101"/>
      <c r="P12" s="101"/>
      <c r="Q12" s="101"/>
      <c r="R12" s="101"/>
      <c r="S12" s="244"/>
      <c r="T12" s="105"/>
      <c r="U12" s="105"/>
      <c r="V12" s="105"/>
      <c r="W12" s="105"/>
      <c r="AA12" s="102"/>
      <c r="AB12" s="348"/>
      <c r="AC12" s="348"/>
      <c r="AD12" s="348"/>
      <c r="AE12" s="349"/>
      <c r="AF12" s="348"/>
      <c r="AG12" s="350"/>
      <c r="AH12" s="103"/>
      <c r="AI12" s="349"/>
      <c r="AJ12" s="348"/>
      <c r="AK12" s="349"/>
      <c r="AL12" s="348"/>
      <c r="AM12" s="348"/>
      <c r="AN12" s="349"/>
      <c r="AO12" s="348"/>
      <c r="AP12" s="348"/>
      <c r="AQ12" s="103"/>
      <c r="AR12" s="349"/>
      <c r="AS12" s="348"/>
    </row>
    <row r="18" spans="1:45" s="105" customFormat="1" x14ac:dyDescent="0.3">
      <c r="A18" s="82"/>
      <c r="B18" s="26"/>
      <c r="C18" s="25"/>
      <c r="D18" s="25"/>
      <c r="E18" s="25"/>
      <c r="F18" s="351"/>
      <c r="G18" s="352"/>
      <c r="H18" s="352"/>
      <c r="I18" s="352"/>
      <c r="J18" s="352"/>
      <c r="K18" s="101"/>
      <c r="L18" s="101"/>
      <c r="M18" s="101"/>
      <c r="N18" s="101"/>
      <c r="O18" s="101"/>
      <c r="P18" s="101"/>
      <c r="Q18" s="101"/>
      <c r="R18" s="101"/>
      <c r="S18" s="102"/>
      <c r="T18" s="102"/>
      <c r="AA18" s="102"/>
      <c r="AB18" s="353"/>
      <c r="AC18" s="353"/>
      <c r="AD18" s="353"/>
      <c r="AE18" s="353"/>
      <c r="AF18" s="353"/>
      <c r="AG18" s="354"/>
      <c r="AH18" s="353"/>
      <c r="AI18" s="102"/>
      <c r="AJ18" s="353"/>
      <c r="AK18" s="354"/>
      <c r="AL18" s="354"/>
      <c r="AM18" s="353"/>
      <c r="AN18" s="353"/>
      <c r="AO18" s="353"/>
      <c r="AP18" s="353"/>
      <c r="AQ18" s="353"/>
      <c r="AR18" s="102"/>
      <c r="AS18" s="353"/>
    </row>
    <row r="19" spans="1:45" s="105" customFormat="1" x14ac:dyDescent="0.3">
      <c r="G19" s="247"/>
      <c r="H19" s="247"/>
      <c r="I19" s="247"/>
      <c r="J19" s="247"/>
    </row>
  </sheetData>
  <sortState ref="F29:P41">
    <sortCondition ref="G29:G41"/>
  </sortState>
  <mergeCells count="2">
    <mergeCell ref="AB1:AJ1"/>
    <mergeCell ref="AK1:AS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2"/>
  <sheetViews>
    <sheetView topLeftCell="B1" workbookViewId="0">
      <pane ySplit="2" topLeftCell="A3" activePane="bottomLeft" state="frozen"/>
      <selection pane="bottomLeft" activeCell="L25" sqref="L25:L26"/>
    </sheetView>
  </sheetViews>
  <sheetFormatPr defaultColWidth="8.88671875" defaultRowHeight="14.4" x14ac:dyDescent="0.3"/>
  <cols>
    <col min="1" max="1" width="8.88671875" style="88"/>
    <col min="2" max="2" width="7.44140625" style="88" customWidth="1"/>
    <col min="3" max="3" width="4.6640625" style="88" customWidth="1"/>
    <col min="4" max="4" width="4.44140625" style="88" customWidth="1"/>
    <col min="5" max="5" width="4.33203125" style="88" customWidth="1"/>
    <col min="6" max="6" width="4.6640625" style="88" customWidth="1"/>
    <col min="7" max="9" width="5.33203125" style="88" customWidth="1"/>
    <col min="10" max="10" width="7.6640625" style="88" customWidth="1"/>
    <col min="11" max="11" width="5.6640625" style="88" customWidth="1"/>
    <col min="12" max="12" width="7.33203125" style="88" customWidth="1"/>
    <col min="13" max="13" width="4.88671875" style="88" customWidth="1"/>
    <col min="14" max="14" width="7" style="88" customWidth="1"/>
    <col min="15" max="15" width="6" style="88" customWidth="1"/>
    <col min="16" max="16" width="6.109375" style="88" customWidth="1"/>
    <col min="17" max="17" width="4.109375" style="88" customWidth="1"/>
    <col min="18" max="18" width="5.33203125" style="88" customWidth="1"/>
    <col min="19" max="19" width="4.6640625" style="88" customWidth="1"/>
    <col min="20" max="20" width="7.33203125" style="88" customWidth="1"/>
    <col min="21" max="21" width="5.88671875" style="88" customWidth="1"/>
    <col min="22" max="23" width="5.33203125" style="88" customWidth="1"/>
    <col min="24" max="24" width="5.5546875" style="88" customWidth="1"/>
    <col min="25" max="26" width="4.6640625" style="88" customWidth="1"/>
    <col min="27" max="27" width="5.109375" style="88" customWidth="1"/>
    <col min="28" max="28" width="5.6640625" style="88" customWidth="1"/>
    <col min="29" max="30" width="5.44140625" style="88" customWidth="1"/>
    <col min="31" max="16384" width="8.88671875" style="88"/>
  </cols>
  <sheetData>
    <row r="1" spans="1:30" x14ac:dyDescent="0.3">
      <c r="A1" s="88" t="s">
        <v>202</v>
      </c>
      <c r="B1" s="242" t="s">
        <v>12</v>
      </c>
      <c r="C1" s="242" t="s">
        <v>49</v>
      </c>
      <c r="D1" s="242" t="s">
        <v>50</v>
      </c>
      <c r="E1" s="242" t="s">
        <v>17</v>
      </c>
      <c r="F1" s="242" t="s">
        <v>18</v>
      </c>
      <c r="G1" s="242" t="s">
        <v>124</v>
      </c>
      <c r="H1" s="242" t="s">
        <v>125</v>
      </c>
      <c r="I1" s="242" t="s">
        <v>126</v>
      </c>
      <c r="J1" s="259" t="s">
        <v>25</v>
      </c>
      <c r="K1" s="259" t="s">
        <v>26</v>
      </c>
      <c r="L1" s="259" t="s">
        <v>24</v>
      </c>
      <c r="M1" s="259" t="s">
        <v>27</v>
      </c>
      <c r="N1" s="259" t="s">
        <v>61</v>
      </c>
      <c r="O1" s="259" t="s">
        <v>62</v>
      </c>
      <c r="P1" s="259" t="s">
        <v>61</v>
      </c>
      <c r="Q1" s="259" t="s">
        <v>62</v>
      </c>
      <c r="R1" s="259" t="s">
        <v>68</v>
      </c>
      <c r="S1" s="259" t="s">
        <v>69</v>
      </c>
      <c r="T1" s="259" t="s">
        <v>61</v>
      </c>
      <c r="U1" s="259" t="s">
        <v>62</v>
      </c>
      <c r="V1" s="260" t="s">
        <v>29</v>
      </c>
      <c r="W1" s="261" t="s">
        <v>44</v>
      </c>
      <c r="X1" s="261" t="s">
        <v>45</v>
      </c>
      <c r="Y1" s="261" t="s">
        <v>91</v>
      </c>
      <c r="Z1" s="261" t="s">
        <v>52</v>
      </c>
      <c r="AA1" s="261" t="s">
        <v>46</v>
      </c>
      <c r="AB1" s="261" t="s">
        <v>92</v>
      </c>
      <c r="AC1" s="261" t="s">
        <v>93</v>
      </c>
      <c r="AD1" s="261" t="s">
        <v>53</v>
      </c>
    </row>
    <row r="2" spans="1:30" ht="15" thickBot="1" x14ac:dyDescent="0.35">
      <c r="A2" s="88" t="s">
        <v>203</v>
      </c>
      <c r="B2" s="242"/>
      <c r="C2" s="242"/>
      <c r="D2" s="242" t="s">
        <v>66</v>
      </c>
      <c r="E2" s="242"/>
      <c r="F2" s="242"/>
      <c r="G2" s="242" t="s">
        <v>30</v>
      </c>
      <c r="H2" s="242" t="s">
        <v>204</v>
      </c>
      <c r="I2" s="242" t="s">
        <v>135</v>
      </c>
      <c r="J2" s="262" t="s">
        <v>1</v>
      </c>
      <c r="K2" s="263" t="s">
        <v>1</v>
      </c>
      <c r="L2" s="262" t="s">
        <v>1</v>
      </c>
      <c r="M2" s="263" t="s">
        <v>1</v>
      </c>
      <c r="N2" s="263" t="s">
        <v>1</v>
      </c>
      <c r="O2" s="263" t="s">
        <v>1</v>
      </c>
      <c r="P2" s="263" t="s">
        <v>10</v>
      </c>
      <c r="Q2" s="263" t="s">
        <v>10</v>
      </c>
      <c r="R2" s="263" t="s">
        <v>10</v>
      </c>
      <c r="S2" s="263" t="s">
        <v>10</v>
      </c>
      <c r="T2" s="263" t="s">
        <v>64</v>
      </c>
      <c r="U2" s="263" t="s">
        <v>9</v>
      </c>
      <c r="V2" s="264" t="s">
        <v>30</v>
      </c>
      <c r="W2" s="265" t="s">
        <v>30</v>
      </c>
      <c r="X2" s="265" t="s">
        <v>70</v>
      </c>
      <c r="Y2" s="265" t="s">
        <v>30</v>
      </c>
      <c r="Z2" s="265" t="s">
        <v>30</v>
      </c>
      <c r="AA2" s="265" t="s">
        <v>30</v>
      </c>
      <c r="AB2" s="265" t="s">
        <v>30</v>
      </c>
      <c r="AC2" s="265" t="s">
        <v>30</v>
      </c>
      <c r="AD2" s="265" t="s">
        <v>30</v>
      </c>
    </row>
    <row r="3" spans="1:30" s="105" customFormat="1" ht="15" thickTop="1" x14ac:dyDescent="0.3">
      <c r="A3" s="105">
        <v>14224443</v>
      </c>
      <c r="B3" s="24" t="s">
        <v>21</v>
      </c>
      <c r="C3" s="266" t="s">
        <v>121</v>
      </c>
      <c r="D3" s="22"/>
      <c r="E3" s="88">
        <v>7.3</v>
      </c>
      <c r="F3" s="88">
        <v>207</v>
      </c>
      <c r="G3" s="96">
        <v>16.23</v>
      </c>
      <c r="H3" s="88">
        <v>4.5999999999999999E-2</v>
      </c>
      <c r="I3" s="88">
        <v>20.260000000000002</v>
      </c>
      <c r="J3" s="267">
        <v>2.4899999999999999E-2</v>
      </c>
      <c r="K3" s="267">
        <v>1.84</v>
      </c>
      <c r="L3" s="267">
        <v>2.4899999999999999E-2</v>
      </c>
      <c r="M3" s="267">
        <v>0.876</v>
      </c>
      <c r="N3" s="101">
        <f t="shared" ref="N3:O3" si="0">J3-L3</f>
        <v>0</v>
      </c>
      <c r="O3" s="268">
        <f t="shared" si="0"/>
        <v>0.96400000000000008</v>
      </c>
      <c r="P3" s="269">
        <f t="shared" ref="P3:Q3" si="1">(N3/J3)*100</f>
        <v>0</v>
      </c>
      <c r="Q3" s="269">
        <f t="shared" si="1"/>
        <v>52.391304347826086</v>
      </c>
      <c r="R3" s="269">
        <f t="shared" ref="R3" si="2">(L3/M3)*100</f>
        <v>2.8424657534246571</v>
      </c>
      <c r="S3" s="269">
        <f t="shared" ref="S3" si="3">(J3/K3)*100</f>
        <v>1.3532608695652173</v>
      </c>
      <c r="T3" s="270">
        <f t="shared" ref="T3" si="4">(N3/V3)*1000</f>
        <v>0</v>
      </c>
      <c r="U3" s="270">
        <f t="shared" ref="U3" si="5">O3/V3</f>
        <v>0.43818181818181817</v>
      </c>
      <c r="V3" s="105">
        <v>2.2000000000000002</v>
      </c>
      <c r="W3" s="271">
        <v>1.61</v>
      </c>
      <c r="X3" s="272">
        <v>5.1999999999999998E-2</v>
      </c>
      <c r="Y3" s="273" t="s">
        <v>63</v>
      </c>
      <c r="Z3" s="87">
        <v>0.76</v>
      </c>
      <c r="AA3" s="105">
        <v>1.7</v>
      </c>
      <c r="AB3" s="105" t="s">
        <v>63</v>
      </c>
      <c r="AC3" s="105" t="s">
        <v>63</v>
      </c>
      <c r="AD3" s="102" t="s">
        <v>63</v>
      </c>
    </row>
    <row r="4" spans="1:30" x14ac:dyDescent="0.3">
      <c r="A4" s="88">
        <v>14224447</v>
      </c>
      <c r="B4" s="105" t="s">
        <v>21</v>
      </c>
      <c r="C4" s="105" t="s">
        <v>128</v>
      </c>
      <c r="D4" s="105">
        <v>4</v>
      </c>
      <c r="E4" s="96">
        <v>7.43</v>
      </c>
      <c r="F4" s="274">
        <v>160</v>
      </c>
      <c r="G4" s="96">
        <v>9.11</v>
      </c>
      <c r="H4" s="96">
        <v>4.8000000000000001E-2</v>
      </c>
      <c r="I4" s="96">
        <v>21.51</v>
      </c>
      <c r="J4" s="275">
        <v>0.16011990866970782</v>
      </c>
      <c r="K4" s="101">
        <v>1.8393490456209345</v>
      </c>
      <c r="L4" s="276">
        <v>2.4899999999999999E-2</v>
      </c>
      <c r="M4" s="101">
        <v>1.1456615463865516</v>
      </c>
      <c r="N4" s="101">
        <f>J4-L4</f>
        <v>0.13521990866970782</v>
      </c>
      <c r="O4" s="268">
        <f>K4-M4</f>
        <v>0.69368749923438289</v>
      </c>
      <c r="P4" s="269">
        <f>(N4/J4)*100</f>
        <v>84.44915425766122</v>
      </c>
      <c r="Q4" s="269">
        <f>(O4/K4)*100</f>
        <v>37.713749920706604</v>
      </c>
      <c r="R4" s="269">
        <f>(L4/M4)*100</f>
        <v>2.1734167545847458</v>
      </c>
      <c r="S4" s="269">
        <f>(J4/K4)*100</f>
        <v>8.7052486884377043</v>
      </c>
      <c r="T4" s="268">
        <f>(N4/V4)*1000</f>
        <v>135.21990866970782</v>
      </c>
      <c r="U4" s="101">
        <f>O4/V4</f>
        <v>0.69368749923438289</v>
      </c>
      <c r="V4" s="102">
        <v>1</v>
      </c>
      <c r="W4" s="271">
        <v>1.62</v>
      </c>
      <c r="X4" s="277">
        <v>5.5E-2</v>
      </c>
      <c r="Y4" s="88" t="s">
        <v>63</v>
      </c>
      <c r="Z4" s="88">
        <v>0.7</v>
      </c>
      <c r="AA4" s="88">
        <v>1.8</v>
      </c>
      <c r="AB4" s="88" t="s">
        <v>63</v>
      </c>
      <c r="AC4" s="88" t="s">
        <v>63</v>
      </c>
      <c r="AD4" s="88" t="s">
        <v>63</v>
      </c>
    </row>
    <row r="5" spans="1:30" x14ac:dyDescent="0.3">
      <c r="A5" s="88">
        <v>14224449</v>
      </c>
      <c r="B5" s="88" t="s">
        <v>21</v>
      </c>
      <c r="C5" s="88" t="s">
        <v>110</v>
      </c>
      <c r="D5" s="88">
        <v>1</v>
      </c>
      <c r="E5" s="96">
        <v>6.55</v>
      </c>
      <c r="F5" s="274">
        <v>142</v>
      </c>
      <c r="G5" s="96">
        <v>2.93</v>
      </c>
      <c r="H5" s="96">
        <v>4.8000000000000001E-2</v>
      </c>
      <c r="I5" s="96">
        <v>21.58</v>
      </c>
      <c r="J5" s="275">
        <v>0.31339716710114562</v>
      </c>
      <c r="K5" s="101">
        <v>8.6080376866995465</v>
      </c>
      <c r="L5" s="276">
        <v>0.29324108896157813</v>
      </c>
      <c r="M5" s="101">
        <v>1.6407407008129973</v>
      </c>
      <c r="N5" s="101">
        <f t="shared" ref="N5:N12" si="6">J5-L5</f>
        <v>2.015607813956749E-2</v>
      </c>
      <c r="O5" s="268">
        <f t="shared" ref="O5:O12" si="7">K5-M5</f>
        <v>6.9672969858865494</v>
      </c>
      <c r="P5" s="269">
        <f t="shared" ref="P5:P12" si="8">(N5/J5)*100</f>
        <v>6.4314806435574221</v>
      </c>
      <c r="Q5" s="269">
        <f t="shared" ref="Q5:Q12" si="9">(O5/K5)*100</f>
        <v>80.939434043741016</v>
      </c>
      <c r="R5" s="269">
        <f t="shared" ref="R5:R12" si="10">(L5/M5)*100</f>
        <v>17.872482154936204</v>
      </c>
      <c r="S5" s="269">
        <f t="shared" ref="S5:S12" si="11">(J5/K5)*100</f>
        <v>3.6407504068596483</v>
      </c>
      <c r="T5" s="268">
        <f t="shared" ref="T5:T12" si="12">(N5/V5)*1000</f>
        <v>1.5504675491974993</v>
      </c>
      <c r="U5" s="101">
        <f t="shared" ref="U5:U12" si="13">O5/V5</f>
        <v>0.535945921991273</v>
      </c>
      <c r="V5" s="88">
        <v>13</v>
      </c>
      <c r="W5" s="278">
        <v>2.73</v>
      </c>
      <c r="X5" s="277">
        <v>0.104</v>
      </c>
      <c r="Y5" s="88" t="s">
        <v>63</v>
      </c>
      <c r="Z5" s="88">
        <v>0.56000000000000005</v>
      </c>
      <c r="AA5" s="88">
        <v>1.9</v>
      </c>
      <c r="AB5" s="88" t="s">
        <v>63</v>
      </c>
      <c r="AC5" s="88" t="s">
        <v>63</v>
      </c>
      <c r="AD5" s="88" t="s">
        <v>63</v>
      </c>
    </row>
    <row r="6" spans="1:30" x14ac:dyDescent="0.3">
      <c r="A6" s="88">
        <v>14224451</v>
      </c>
      <c r="B6" s="88" t="s">
        <v>21</v>
      </c>
      <c r="C6" s="88" t="s">
        <v>111</v>
      </c>
      <c r="D6" s="88">
        <v>1.5</v>
      </c>
      <c r="E6" s="96">
        <v>7.22</v>
      </c>
      <c r="F6" s="274">
        <v>148</v>
      </c>
      <c r="G6" s="96">
        <v>6.88</v>
      </c>
      <c r="H6" s="96">
        <v>4.9000000000000002E-2</v>
      </c>
      <c r="I6" s="96">
        <v>21.39</v>
      </c>
      <c r="J6" s="275">
        <v>2.0332403088004494</v>
      </c>
      <c r="K6" s="101">
        <v>9.216636043614983</v>
      </c>
      <c r="L6" s="276">
        <v>0.28880417506636269</v>
      </c>
      <c r="M6" s="101">
        <v>1.5196355207780479</v>
      </c>
      <c r="N6" s="101">
        <f t="shared" si="6"/>
        <v>1.7444361337340868</v>
      </c>
      <c r="O6" s="268">
        <f t="shared" si="7"/>
        <v>7.6970005228369356</v>
      </c>
      <c r="P6" s="269">
        <f t="shared" si="8"/>
        <v>85.795866144482034</v>
      </c>
      <c r="Q6" s="269">
        <f t="shared" si="9"/>
        <v>83.512037216324643</v>
      </c>
      <c r="R6" s="269">
        <f t="shared" si="10"/>
        <v>19.004831824311136</v>
      </c>
      <c r="S6" s="269">
        <f t="shared" si="11"/>
        <v>22.060546810992054</v>
      </c>
      <c r="T6" s="268">
        <f t="shared" si="12"/>
        <v>87.22180668670434</v>
      </c>
      <c r="U6" s="101">
        <f t="shared" si="13"/>
        <v>0.38485002614184677</v>
      </c>
      <c r="V6" s="88">
        <v>20</v>
      </c>
      <c r="W6" s="278">
        <v>1.97</v>
      </c>
      <c r="X6" s="277">
        <v>6.0999999999999999E-2</v>
      </c>
      <c r="Y6" s="88" t="s">
        <v>63</v>
      </c>
      <c r="Z6" s="88">
        <v>0.74</v>
      </c>
      <c r="AA6" s="88">
        <v>1.8</v>
      </c>
      <c r="AB6" s="88" t="s">
        <v>63</v>
      </c>
      <c r="AC6" s="88" t="s">
        <v>63</v>
      </c>
      <c r="AD6" s="88" t="s">
        <v>63</v>
      </c>
    </row>
    <row r="7" spans="1:30" x14ac:dyDescent="0.3">
      <c r="A7" s="88">
        <v>14224459</v>
      </c>
      <c r="B7" s="88" t="s">
        <v>21</v>
      </c>
      <c r="C7" s="88" t="s">
        <v>112</v>
      </c>
      <c r="D7" s="88">
        <v>2.5</v>
      </c>
      <c r="E7" s="96">
        <v>7.31</v>
      </c>
      <c r="F7" s="274">
        <v>150</v>
      </c>
      <c r="G7" s="96">
        <v>6.99</v>
      </c>
      <c r="H7" s="96">
        <v>4.8000000000000001E-2</v>
      </c>
      <c r="I7" s="96">
        <v>21.12</v>
      </c>
      <c r="J7" s="275">
        <v>0.32790595663933253</v>
      </c>
      <c r="K7" s="101">
        <v>4.0048127355279979</v>
      </c>
      <c r="L7" s="276">
        <v>8.6731903701555174E-2</v>
      </c>
      <c r="M7" s="101">
        <v>1.1463094589628886</v>
      </c>
      <c r="N7" s="101">
        <f t="shared" si="6"/>
        <v>0.24117405293777736</v>
      </c>
      <c r="O7" s="268">
        <f t="shared" si="7"/>
        <v>2.8585032765651093</v>
      </c>
      <c r="P7" s="269">
        <f t="shared" si="8"/>
        <v>73.549762684868654</v>
      </c>
      <c r="Q7" s="269">
        <f t="shared" si="9"/>
        <v>71.376702615989913</v>
      </c>
      <c r="R7" s="269">
        <f t="shared" si="10"/>
        <v>7.5661858168757448</v>
      </c>
      <c r="S7" s="269">
        <f t="shared" si="11"/>
        <v>8.1877974900142529</v>
      </c>
      <c r="T7" s="268">
        <f t="shared" si="12"/>
        <v>0.96469621175110942</v>
      </c>
      <c r="U7" s="101">
        <f t="shared" si="13"/>
        <v>1.1434013106260438E-2</v>
      </c>
      <c r="V7" s="88">
        <v>250</v>
      </c>
      <c r="W7" s="278">
        <v>3.12</v>
      </c>
      <c r="X7" s="277">
        <v>0.10100000000000001</v>
      </c>
      <c r="Y7" s="88" t="s">
        <v>63</v>
      </c>
      <c r="Z7" s="94">
        <v>0.49</v>
      </c>
      <c r="AA7" s="88">
        <v>1.9</v>
      </c>
      <c r="AB7" s="88" t="s">
        <v>63</v>
      </c>
      <c r="AC7" s="88" t="s">
        <v>63</v>
      </c>
      <c r="AD7" s="88" t="s">
        <v>63</v>
      </c>
    </row>
    <row r="8" spans="1:30" x14ac:dyDescent="0.3">
      <c r="A8" s="88">
        <v>14224455</v>
      </c>
      <c r="B8" s="88" t="s">
        <v>21</v>
      </c>
      <c r="C8" s="88" t="s">
        <v>113</v>
      </c>
      <c r="D8" s="88">
        <v>1.2</v>
      </c>
      <c r="E8" s="96">
        <v>6.63</v>
      </c>
      <c r="F8" s="274">
        <v>166</v>
      </c>
      <c r="G8" s="96">
        <v>8.69</v>
      </c>
      <c r="H8" s="96">
        <v>4.8000000000000001E-2</v>
      </c>
      <c r="I8" s="96">
        <v>21.02</v>
      </c>
      <c r="J8" s="275">
        <v>0.27471385317332842</v>
      </c>
      <c r="K8" s="101">
        <v>2.533745756763095</v>
      </c>
      <c r="L8" s="276">
        <v>0.2439402047079289</v>
      </c>
      <c r="M8" s="101">
        <v>1.3797558105610939</v>
      </c>
      <c r="N8" s="101">
        <f t="shared" si="6"/>
        <v>3.0773648465399511E-2</v>
      </c>
      <c r="O8" s="268">
        <f t="shared" si="7"/>
        <v>1.1539899462020011</v>
      </c>
      <c r="P8" s="269">
        <f t="shared" si="8"/>
        <v>11.202073761450659</v>
      </c>
      <c r="Q8" s="269">
        <f t="shared" si="9"/>
        <v>45.54482007998481</v>
      </c>
      <c r="R8" s="269">
        <f t="shared" si="10"/>
        <v>17.679954876126068</v>
      </c>
      <c r="S8" s="269">
        <f t="shared" si="11"/>
        <v>10.842202791659737</v>
      </c>
      <c r="T8" s="268">
        <f t="shared" si="12"/>
        <v>2.5644707054499594</v>
      </c>
      <c r="U8" s="101">
        <f t="shared" si="13"/>
        <v>9.6165828850166765E-2</v>
      </c>
      <c r="V8" s="88">
        <v>12</v>
      </c>
      <c r="W8" s="88">
        <v>2.96</v>
      </c>
      <c r="X8" s="88">
        <v>8.6999999999999994E-2</v>
      </c>
      <c r="Y8" s="88" t="s">
        <v>63</v>
      </c>
      <c r="Z8" s="88">
        <v>0.56000000000000005</v>
      </c>
      <c r="AA8" s="88">
        <v>1.9</v>
      </c>
      <c r="AB8" s="88" t="s">
        <v>63</v>
      </c>
      <c r="AC8" s="88" t="s">
        <v>63</v>
      </c>
      <c r="AD8" s="88" t="s">
        <v>63</v>
      </c>
    </row>
    <row r="9" spans="1:30" x14ac:dyDescent="0.3">
      <c r="A9" s="88">
        <v>14224457</v>
      </c>
      <c r="B9" s="88" t="s">
        <v>21</v>
      </c>
      <c r="C9" s="88" t="s">
        <v>114</v>
      </c>
      <c r="D9" s="88">
        <v>1</v>
      </c>
      <c r="E9" s="96">
        <v>7.1</v>
      </c>
      <c r="F9" s="274">
        <v>181</v>
      </c>
      <c r="G9" s="96">
        <v>3.92</v>
      </c>
      <c r="H9" s="96">
        <v>4.8000000000000001E-2</v>
      </c>
      <c r="I9" s="96">
        <v>20.420000000000002</v>
      </c>
      <c r="J9" s="275">
        <v>0.93908850216117801</v>
      </c>
      <c r="K9" s="101">
        <v>7.0390669433770237</v>
      </c>
      <c r="L9" s="276">
        <v>0.36309307235945254</v>
      </c>
      <c r="M9" s="101">
        <v>2.3577864522734129</v>
      </c>
      <c r="N9" s="101">
        <f t="shared" si="6"/>
        <v>0.57599542980172547</v>
      </c>
      <c r="O9" s="268">
        <f t="shared" si="7"/>
        <v>4.6812804911036103</v>
      </c>
      <c r="P9" s="269">
        <f t="shared" si="8"/>
        <v>61.335585354964337</v>
      </c>
      <c r="Q9" s="269">
        <f t="shared" si="9"/>
        <v>66.504275762118908</v>
      </c>
      <c r="R9" s="269">
        <f t="shared" si="10"/>
        <v>15.399743772781152</v>
      </c>
      <c r="S9" s="269">
        <f t="shared" si="11"/>
        <v>13.341093495988918</v>
      </c>
      <c r="T9" s="268">
        <f t="shared" si="12"/>
        <v>25.043279556596762</v>
      </c>
      <c r="U9" s="101">
        <f t="shared" si="13"/>
        <v>0.20353393439580914</v>
      </c>
      <c r="V9" s="88">
        <v>23</v>
      </c>
      <c r="W9" s="278">
        <v>3.77</v>
      </c>
      <c r="X9" s="277">
        <v>0.112</v>
      </c>
      <c r="Y9" s="88" t="s">
        <v>63</v>
      </c>
      <c r="Z9" s="88">
        <v>0.45</v>
      </c>
      <c r="AA9" s="88">
        <v>2</v>
      </c>
      <c r="AB9" s="88" t="s">
        <v>63</v>
      </c>
      <c r="AC9" s="88" t="s">
        <v>63</v>
      </c>
      <c r="AD9" s="88" t="s">
        <v>63</v>
      </c>
    </row>
    <row r="10" spans="1:30" x14ac:dyDescent="0.3">
      <c r="A10" s="88">
        <v>14224453</v>
      </c>
      <c r="B10" s="88" t="s">
        <v>21</v>
      </c>
      <c r="C10" s="88" t="s">
        <v>116</v>
      </c>
      <c r="D10" s="88">
        <v>1.5</v>
      </c>
      <c r="E10" s="96">
        <v>6.19</v>
      </c>
      <c r="F10" s="274">
        <v>-202</v>
      </c>
      <c r="G10" s="96">
        <v>0</v>
      </c>
      <c r="H10" s="96">
        <v>4.9000000000000002E-2</v>
      </c>
      <c r="I10" s="96">
        <v>19.84</v>
      </c>
      <c r="J10" s="275">
        <v>1.1272740980380305</v>
      </c>
      <c r="K10" s="101">
        <v>8.827523426715489</v>
      </c>
      <c r="L10" s="276">
        <v>0.43991787925689874</v>
      </c>
      <c r="M10" s="101">
        <v>1.5684170141678495</v>
      </c>
      <c r="N10" s="101">
        <f t="shared" si="6"/>
        <v>0.68735621878113173</v>
      </c>
      <c r="O10" s="268">
        <f t="shared" si="7"/>
        <v>7.2591064125476397</v>
      </c>
      <c r="P10" s="269">
        <f t="shared" si="8"/>
        <v>60.975074294481182</v>
      </c>
      <c r="Q10" s="269">
        <f t="shared" si="9"/>
        <v>82.232649653228734</v>
      </c>
      <c r="R10" s="269">
        <f t="shared" si="10"/>
        <v>28.048527609878338</v>
      </c>
      <c r="S10" s="269">
        <f t="shared" si="11"/>
        <v>12.769992709693238</v>
      </c>
      <c r="T10" s="268">
        <f t="shared" si="12"/>
        <v>71.599606123034562</v>
      </c>
      <c r="U10" s="101">
        <f t="shared" si="13"/>
        <v>0.75615691797371254</v>
      </c>
      <c r="V10" s="88">
        <v>9.6</v>
      </c>
      <c r="W10" s="88">
        <v>1.89</v>
      </c>
      <c r="X10" s="88">
        <v>5.8999999999999997E-2</v>
      </c>
      <c r="Y10" s="88" t="s">
        <v>63</v>
      </c>
      <c r="Z10" s="88">
        <v>0.7</v>
      </c>
      <c r="AA10" s="88">
        <v>1.8</v>
      </c>
      <c r="AB10" s="88" t="s">
        <v>63</v>
      </c>
      <c r="AC10" s="88" t="s">
        <v>63</v>
      </c>
      <c r="AD10" s="88" t="s">
        <v>63</v>
      </c>
    </row>
    <row r="11" spans="1:30" x14ac:dyDescent="0.3">
      <c r="A11" s="88">
        <v>14224461</v>
      </c>
      <c r="B11" s="88" t="s">
        <v>21</v>
      </c>
      <c r="C11" s="88" t="s">
        <v>117</v>
      </c>
      <c r="D11" s="88">
        <v>2.5</v>
      </c>
      <c r="E11" s="96">
        <v>7</v>
      </c>
      <c r="F11" s="274">
        <v>125</v>
      </c>
      <c r="G11" s="96">
        <v>7.52</v>
      </c>
      <c r="H11" s="96">
        <v>4.8000000000000001E-2</v>
      </c>
      <c r="I11" s="96">
        <v>20.65</v>
      </c>
      <c r="J11" s="275">
        <v>0.63900000000000001</v>
      </c>
      <c r="K11" s="101">
        <v>8.0975413744613665</v>
      </c>
      <c r="L11" s="276">
        <v>0.375</v>
      </c>
      <c r="M11" s="101">
        <v>1.6189692916103398</v>
      </c>
      <c r="N11" s="101">
        <f t="shared" si="6"/>
        <v>0.26400000000000001</v>
      </c>
      <c r="O11" s="268">
        <f t="shared" si="7"/>
        <v>6.4785720828510271</v>
      </c>
      <c r="P11" s="269">
        <f t="shared" si="8"/>
        <v>41.314553990610328</v>
      </c>
      <c r="Q11" s="269">
        <f t="shared" si="9"/>
        <v>80.006656134955151</v>
      </c>
      <c r="R11" s="269">
        <f t="shared" si="10"/>
        <v>23.162885296422075</v>
      </c>
      <c r="S11" s="269">
        <f t="shared" si="11"/>
        <v>7.891284162070801</v>
      </c>
      <c r="T11" s="268">
        <f t="shared" si="12"/>
        <v>6.9473684210526319</v>
      </c>
      <c r="U11" s="101">
        <f t="shared" si="13"/>
        <v>0.17048873902239545</v>
      </c>
      <c r="V11" s="88">
        <v>38</v>
      </c>
      <c r="W11" s="278">
        <v>2.2999999999999998</v>
      </c>
      <c r="X11" s="277">
        <v>6.7000000000000004E-2</v>
      </c>
      <c r="Y11" s="88" t="s">
        <v>63</v>
      </c>
      <c r="Z11" s="94">
        <v>0.65</v>
      </c>
      <c r="AA11" s="88">
        <v>1.8</v>
      </c>
      <c r="AB11" s="88" t="s">
        <v>63</v>
      </c>
      <c r="AC11" s="88" t="s">
        <v>63</v>
      </c>
      <c r="AD11" s="88" t="s">
        <v>63</v>
      </c>
    </row>
    <row r="12" spans="1:30" x14ac:dyDescent="0.3">
      <c r="A12" s="88">
        <v>14224465</v>
      </c>
      <c r="B12" s="88" t="s">
        <v>21</v>
      </c>
      <c r="C12" s="88" t="s">
        <v>118</v>
      </c>
      <c r="D12" s="88">
        <v>1</v>
      </c>
      <c r="E12" s="96">
        <v>6.76</v>
      </c>
      <c r="F12" s="274">
        <v>168</v>
      </c>
      <c r="G12" s="96">
        <v>4.38</v>
      </c>
      <c r="H12" s="96">
        <v>4.9000000000000002E-2</v>
      </c>
      <c r="I12" s="96">
        <v>21.21</v>
      </c>
      <c r="J12" s="275">
        <v>2.72</v>
      </c>
      <c r="K12" s="268">
        <v>19.186461879383739</v>
      </c>
      <c r="L12" s="276">
        <v>0.83799999999999997</v>
      </c>
      <c r="M12" s="101">
        <v>3.2978872458329249</v>
      </c>
      <c r="N12" s="101">
        <f t="shared" si="6"/>
        <v>1.8820000000000001</v>
      </c>
      <c r="O12" s="268">
        <f t="shared" si="7"/>
        <v>15.888574633550814</v>
      </c>
      <c r="P12" s="269">
        <f t="shared" si="8"/>
        <v>69.191176470588232</v>
      </c>
      <c r="Q12" s="269">
        <f t="shared" si="9"/>
        <v>82.811384055251096</v>
      </c>
      <c r="R12" s="269">
        <f t="shared" si="10"/>
        <v>25.410207734023121</v>
      </c>
      <c r="S12" s="269">
        <f t="shared" si="11"/>
        <v>14.176662779721246</v>
      </c>
      <c r="T12" s="268">
        <f t="shared" si="12"/>
        <v>75.28</v>
      </c>
      <c r="U12" s="101">
        <f t="shared" si="13"/>
        <v>0.63554298534203257</v>
      </c>
      <c r="V12" s="88">
        <v>25</v>
      </c>
      <c r="W12" s="278">
        <v>2.74</v>
      </c>
      <c r="X12" s="277">
        <v>0.09</v>
      </c>
      <c r="Y12" s="88" t="s">
        <v>63</v>
      </c>
      <c r="Z12" s="94">
        <v>0.53</v>
      </c>
      <c r="AA12" s="88">
        <v>1.9</v>
      </c>
      <c r="AB12" s="88" t="s">
        <v>63</v>
      </c>
      <c r="AC12" s="88" t="s">
        <v>63</v>
      </c>
      <c r="AD12" s="88" t="s">
        <v>63</v>
      </c>
    </row>
    <row r="13" spans="1:30" s="89" customFormat="1" x14ac:dyDescent="0.3">
      <c r="B13" s="240"/>
      <c r="D13" s="240"/>
      <c r="E13" s="240"/>
      <c r="F13" s="240"/>
      <c r="G13" s="240"/>
      <c r="H13" s="240"/>
      <c r="I13" s="240"/>
    </row>
    <row r="14" spans="1:30" s="105" customFormat="1" x14ac:dyDescent="0.3">
      <c r="A14" s="105">
        <v>14344243</v>
      </c>
      <c r="B14" s="24" t="s">
        <v>22</v>
      </c>
      <c r="C14" s="105" t="s">
        <v>121</v>
      </c>
      <c r="D14" s="105" t="s">
        <v>127</v>
      </c>
      <c r="E14" s="88">
        <v>8.41</v>
      </c>
      <c r="F14" s="88">
        <v>130</v>
      </c>
      <c r="G14" s="98">
        <v>6.61</v>
      </c>
      <c r="H14" s="88">
        <v>6.0999999999999999E-2</v>
      </c>
      <c r="I14" s="88">
        <v>25.44</v>
      </c>
      <c r="J14" s="270">
        <v>7.3899999999999993E-2</v>
      </c>
      <c r="K14" s="101">
        <v>0.91153516549689895</v>
      </c>
      <c r="L14" s="270">
        <v>5.3999999999999999E-2</v>
      </c>
      <c r="M14" s="270">
        <v>0.51600000000000001</v>
      </c>
      <c r="N14" s="101">
        <f>J14-L14</f>
        <v>1.9899999999999994E-2</v>
      </c>
      <c r="O14" s="268">
        <f t="shared" ref="O14" si="14">K14-M14</f>
        <v>0.39553516549689893</v>
      </c>
      <c r="P14" s="269">
        <f>(N14/J14)*100</f>
        <v>26.928281461434366</v>
      </c>
      <c r="Q14" s="269">
        <f t="shared" ref="Q14" si="15">(O14/K14)*100</f>
        <v>43.392200374549844</v>
      </c>
      <c r="R14" s="269">
        <f t="shared" ref="R14" si="16">(L14/M14)*100</f>
        <v>10.465116279069766</v>
      </c>
      <c r="S14" s="269">
        <f t="shared" ref="S14" si="17">(J14/K14)*100</f>
        <v>8.1072023106991598</v>
      </c>
      <c r="T14" s="268">
        <f>(N14/V14)*1000</f>
        <v>19.899999999999995</v>
      </c>
      <c r="U14" s="101">
        <f t="shared" ref="U14" si="18">O14/V14</f>
        <v>0.39553516549689893</v>
      </c>
      <c r="V14" s="279">
        <v>1</v>
      </c>
      <c r="W14" s="272">
        <v>2.33</v>
      </c>
      <c r="X14" s="272">
        <v>6.3E-2</v>
      </c>
      <c r="Y14" s="105" t="s">
        <v>63</v>
      </c>
      <c r="Z14" s="105">
        <v>0.6</v>
      </c>
      <c r="AA14" s="105">
        <v>1.9</v>
      </c>
      <c r="AB14" s="105" t="s">
        <v>63</v>
      </c>
      <c r="AC14" s="105" t="s">
        <v>63</v>
      </c>
      <c r="AD14" s="102" t="s">
        <v>63</v>
      </c>
    </row>
    <row r="15" spans="1:30" s="105" customFormat="1" x14ac:dyDescent="0.3">
      <c r="A15" s="105">
        <v>14344247</v>
      </c>
      <c r="B15" s="105" t="s">
        <v>22</v>
      </c>
      <c r="C15" s="105" t="s">
        <v>128</v>
      </c>
      <c r="D15" s="105" t="s">
        <v>127</v>
      </c>
      <c r="E15" s="88">
        <v>8.41</v>
      </c>
      <c r="F15" s="88">
        <v>130</v>
      </c>
      <c r="G15" s="98">
        <v>6.61</v>
      </c>
      <c r="H15" s="88">
        <v>6.0999999999999999E-2</v>
      </c>
      <c r="I15" s="88">
        <v>25.44</v>
      </c>
      <c r="J15" s="280">
        <v>7.5279849497803003E-2</v>
      </c>
      <c r="K15" s="101">
        <v>1.2653471096359132</v>
      </c>
      <c r="L15" s="276">
        <v>7.4698482294608334E-2</v>
      </c>
      <c r="M15" s="281">
        <v>0.55593976762633457</v>
      </c>
      <c r="N15" s="101">
        <f t="shared" ref="N15" si="19">J15-L15</f>
        <v>5.8136720319466872E-4</v>
      </c>
      <c r="O15" s="268">
        <f t="shared" ref="O15" si="20">K15-M15</f>
        <v>0.70940734200957867</v>
      </c>
      <c r="P15" s="269">
        <f t="shared" ref="P15" si="21">(N15/J15)*100</f>
        <v>0.77227466190887584</v>
      </c>
      <c r="Q15" s="269">
        <f t="shared" ref="Q15" si="22">(O15/K15)*100</f>
        <v>56.064248031806954</v>
      </c>
      <c r="R15" s="269">
        <f t="shared" ref="R15" si="23">(L15/M15)*100</f>
        <v>13.436434420502842</v>
      </c>
      <c r="S15" s="269">
        <f t="shared" ref="S15" si="24">(J15/K15)*100</f>
        <v>5.9493437748843299</v>
      </c>
      <c r="T15" s="268">
        <f t="shared" ref="T15" si="25">(N15/V15)*1000</f>
        <v>2.5276834921507334E-2</v>
      </c>
      <c r="U15" s="101">
        <f t="shared" ref="U15" si="26">O15/V15</f>
        <v>3.0843797478677333E-2</v>
      </c>
      <c r="V15" s="88">
        <v>23</v>
      </c>
      <c r="W15" s="108">
        <v>2.2000000000000002</v>
      </c>
      <c r="X15" s="277">
        <v>6.5000000000000002E-2</v>
      </c>
      <c r="Y15" s="105" t="s">
        <v>63</v>
      </c>
      <c r="Z15" s="94">
        <v>0.73</v>
      </c>
      <c r="AA15" s="94">
        <v>2.1</v>
      </c>
      <c r="AB15" s="105" t="s">
        <v>63</v>
      </c>
      <c r="AC15" s="105" t="s">
        <v>63</v>
      </c>
      <c r="AD15" s="105" t="s">
        <v>63</v>
      </c>
    </row>
    <row r="16" spans="1:30" x14ac:dyDescent="0.3">
      <c r="A16" s="88">
        <v>14344249</v>
      </c>
      <c r="B16" s="88" t="s">
        <v>22</v>
      </c>
      <c r="C16" s="88" t="s">
        <v>110</v>
      </c>
      <c r="D16" s="88" t="s">
        <v>127</v>
      </c>
      <c r="E16" s="88">
        <v>7.64</v>
      </c>
      <c r="F16" s="88">
        <v>61</v>
      </c>
      <c r="G16" s="96">
        <v>4.9000000000000004</v>
      </c>
      <c r="H16" s="88">
        <v>6.2E-2</v>
      </c>
      <c r="I16" s="88">
        <v>24.47</v>
      </c>
      <c r="J16" s="280">
        <v>6.8927755362173895E-2</v>
      </c>
      <c r="K16" s="101">
        <v>1.0522574008352656</v>
      </c>
      <c r="L16" s="276">
        <v>4.5012527599955554E-2</v>
      </c>
      <c r="M16" s="281">
        <v>0.74760317033526857</v>
      </c>
      <c r="N16" s="101">
        <f t="shared" ref="N16:N22" si="27">J16-L16</f>
        <v>2.3915227762218341E-2</v>
      </c>
      <c r="O16" s="268">
        <f t="shared" ref="O16:O22" si="28">K16-M16</f>
        <v>0.30465423049999707</v>
      </c>
      <c r="P16" s="269">
        <f t="shared" ref="P16:P22" si="29">(N16/J16)*100</f>
        <v>34.696077997256992</v>
      </c>
      <c r="Q16" s="269">
        <f t="shared" ref="Q16:Q22" si="30">(O16/K16)*100</f>
        <v>28.952443599652256</v>
      </c>
      <c r="R16" s="269">
        <f t="shared" ref="R16:R22" si="31">(L16/M16)*100</f>
        <v>6.0209118133848101</v>
      </c>
      <c r="S16" s="269">
        <f t="shared" ref="S16:S22" si="32">(J16/K16)*100</f>
        <v>6.5504652480904495</v>
      </c>
      <c r="T16" s="268">
        <f t="shared" ref="T16:T22" si="33">(N16/V16)*1000</f>
        <v>2.7488767542779704</v>
      </c>
      <c r="U16" s="101">
        <f t="shared" ref="U16:U22" si="34">O16/V16</f>
        <v>3.5017727643677825E-2</v>
      </c>
      <c r="V16" s="88">
        <v>8.6999999999999993</v>
      </c>
      <c r="W16" s="108">
        <v>3</v>
      </c>
      <c r="X16" s="277">
        <v>9.1999999999999998E-2</v>
      </c>
      <c r="Y16" s="105" t="s">
        <v>63</v>
      </c>
      <c r="Z16" s="94">
        <v>0.57999999999999996</v>
      </c>
      <c r="AA16" s="88">
        <v>2</v>
      </c>
      <c r="AB16" s="105" t="s">
        <v>63</v>
      </c>
      <c r="AC16" s="105" t="s">
        <v>63</v>
      </c>
      <c r="AD16" s="105" t="s">
        <v>63</v>
      </c>
    </row>
    <row r="17" spans="1:30" x14ac:dyDescent="0.3">
      <c r="A17" s="88">
        <v>14344251</v>
      </c>
      <c r="B17" s="88" t="s">
        <v>22</v>
      </c>
      <c r="C17" s="88" t="s">
        <v>111</v>
      </c>
      <c r="D17" s="88" t="s">
        <v>127</v>
      </c>
      <c r="E17" s="88">
        <v>8.64</v>
      </c>
      <c r="F17" s="88">
        <v>115</v>
      </c>
      <c r="G17" s="96">
        <v>6.35</v>
      </c>
      <c r="H17" s="88">
        <v>6.4000000000000001E-2</v>
      </c>
      <c r="J17" s="282">
        <v>0.3370933376009338</v>
      </c>
      <c r="K17" s="276">
        <v>2.3677466512769496</v>
      </c>
      <c r="L17" s="276">
        <v>5.1650796368531579E-2</v>
      </c>
      <c r="M17" s="281">
        <v>0.80201679363891221</v>
      </c>
      <c r="N17" s="101">
        <f t="shared" si="27"/>
        <v>0.2854425412324022</v>
      </c>
      <c r="O17" s="268">
        <f t="shared" si="28"/>
        <v>1.5657298576380374</v>
      </c>
      <c r="P17" s="269">
        <f t="shared" si="29"/>
        <v>84.677597980391369</v>
      </c>
      <c r="Q17" s="269">
        <f t="shared" si="30"/>
        <v>66.127423590426091</v>
      </c>
      <c r="R17" s="269">
        <f t="shared" si="31"/>
        <v>6.4401140697043866</v>
      </c>
      <c r="S17" s="269">
        <f t="shared" si="32"/>
        <v>14.236883723143942</v>
      </c>
      <c r="T17" s="268">
        <f t="shared" si="33"/>
        <v>285.44254123240222</v>
      </c>
      <c r="U17" s="101">
        <f t="shared" si="34"/>
        <v>1.5657298576380374</v>
      </c>
      <c r="V17" s="103">
        <v>1</v>
      </c>
      <c r="W17" s="108">
        <v>2.36</v>
      </c>
      <c r="X17" s="88" t="s">
        <v>205</v>
      </c>
      <c r="Y17" s="88" t="s">
        <v>63</v>
      </c>
      <c r="Z17" s="94">
        <v>0.75</v>
      </c>
      <c r="AA17" s="94">
        <v>2.1</v>
      </c>
      <c r="AB17" s="88" t="s">
        <v>63</v>
      </c>
      <c r="AC17" s="88" t="s">
        <v>63</v>
      </c>
      <c r="AD17" s="105" t="s">
        <v>63</v>
      </c>
    </row>
    <row r="18" spans="1:30" x14ac:dyDescent="0.3">
      <c r="A18" s="88">
        <v>14344253</v>
      </c>
      <c r="B18" s="88" t="s">
        <v>22</v>
      </c>
      <c r="C18" s="88" t="s">
        <v>112</v>
      </c>
      <c r="D18" s="88" t="s">
        <v>127</v>
      </c>
      <c r="E18" s="88">
        <v>8.1999999999999993</v>
      </c>
      <c r="F18" s="88">
        <v>150</v>
      </c>
      <c r="G18" s="96">
        <v>6.74</v>
      </c>
      <c r="H18" s="88">
        <v>7.3999999999999996E-2</v>
      </c>
      <c r="I18" s="88">
        <v>23.58</v>
      </c>
      <c r="J18" s="282">
        <v>0.14382050258577869</v>
      </c>
      <c r="K18" s="101">
        <v>1.5464333384518032</v>
      </c>
      <c r="L18" s="276">
        <v>8.268208413321225E-2</v>
      </c>
      <c r="M18" s="281">
        <v>0.71415051275652608</v>
      </c>
      <c r="N18" s="101">
        <f t="shared" si="27"/>
        <v>6.1138418452566443E-2</v>
      </c>
      <c r="O18" s="268">
        <f t="shared" si="28"/>
        <v>0.83228282569527712</v>
      </c>
      <c r="P18" s="269">
        <f t="shared" si="29"/>
        <v>42.510224448771986</v>
      </c>
      <c r="Q18" s="269">
        <f t="shared" si="30"/>
        <v>53.819508736697898</v>
      </c>
      <c r="R18" s="269">
        <f t="shared" si="31"/>
        <v>11.57768322731722</v>
      </c>
      <c r="S18" s="269">
        <f t="shared" si="32"/>
        <v>9.3001423992684469</v>
      </c>
      <c r="T18" s="268">
        <f t="shared" si="33"/>
        <v>61.138418452566441</v>
      </c>
      <c r="U18" s="101">
        <f t="shared" si="34"/>
        <v>0.83228282569527712</v>
      </c>
      <c r="V18" s="103">
        <v>1</v>
      </c>
      <c r="W18" s="108">
        <v>2.2999999999999998</v>
      </c>
      <c r="X18" s="277">
        <v>7.1999999999999995E-2</v>
      </c>
      <c r="Y18" s="88" t="s">
        <v>63</v>
      </c>
      <c r="Z18" s="94">
        <v>0.69</v>
      </c>
      <c r="AA18" s="88">
        <v>2</v>
      </c>
      <c r="AB18" s="88" t="s">
        <v>63</v>
      </c>
      <c r="AC18" s="88" t="s">
        <v>63</v>
      </c>
      <c r="AD18" s="105" t="s">
        <v>63</v>
      </c>
    </row>
    <row r="19" spans="1:30" x14ac:dyDescent="0.3">
      <c r="A19" s="88">
        <v>14344257</v>
      </c>
      <c r="B19" s="88" t="s">
        <v>22</v>
      </c>
      <c r="C19" s="88" t="s">
        <v>114</v>
      </c>
      <c r="D19" s="88" t="s">
        <v>127</v>
      </c>
      <c r="E19" s="88">
        <v>6.4</v>
      </c>
      <c r="F19" s="88">
        <v>100</v>
      </c>
      <c r="G19" s="96">
        <v>3.6</v>
      </c>
      <c r="H19" s="88">
        <v>7.4999999999999997E-2</v>
      </c>
      <c r="J19" s="282">
        <v>0.15636566146753408</v>
      </c>
      <c r="K19" s="101">
        <v>3.8261233316474557</v>
      </c>
      <c r="L19" s="276">
        <v>4.9405500452751355E-2</v>
      </c>
      <c r="M19" s="101">
        <v>1.6427168469006015</v>
      </c>
      <c r="N19" s="101">
        <f t="shared" si="27"/>
        <v>0.10696016101478273</v>
      </c>
      <c r="O19" s="268">
        <f t="shared" si="28"/>
        <v>2.1834064847468539</v>
      </c>
      <c r="P19" s="269">
        <f t="shared" si="29"/>
        <v>68.4038682220461</v>
      </c>
      <c r="Q19" s="269">
        <f t="shared" si="30"/>
        <v>57.065763319415034</v>
      </c>
      <c r="R19" s="269">
        <f t="shared" si="31"/>
        <v>3.0075481691179622</v>
      </c>
      <c r="S19" s="269">
        <f t="shared" si="32"/>
        <v>4.0867909346823383</v>
      </c>
      <c r="T19" s="268">
        <f t="shared" si="33"/>
        <v>4.2784064405913096</v>
      </c>
      <c r="U19" s="101">
        <f t="shared" si="34"/>
        <v>8.733625938987416E-2</v>
      </c>
      <c r="V19" s="88">
        <v>25</v>
      </c>
      <c r="W19" s="108">
        <v>8.91</v>
      </c>
      <c r="X19" s="277">
        <v>0.24099999999999999</v>
      </c>
      <c r="Y19" s="88" t="s">
        <v>63</v>
      </c>
      <c r="Z19" s="88" t="s">
        <v>63</v>
      </c>
      <c r="AA19" s="94">
        <v>2.1</v>
      </c>
      <c r="AB19" s="88" t="s">
        <v>63</v>
      </c>
      <c r="AC19" s="88" t="s">
        <v>63</v>
      </c>
      <c r="AD19" s="105" t="s">
        <v>63</v>
      </c>
    </row>
    <row r="20" spans="1:30" x14ac:dyDescent="0.3">
      <c r="A20" s="88">
        <v>14344259</v>
      </c>
      <c r="B20" s="88" t="s">
        <v>22</v>
      </c>
      <c r="C20" s="88" t="s">
        <v>116</v>
      </c>
      <c r="D20" s="88" t="s">
        <v>127</v>
      </c>
      <c r="E20" s="88">
        <v>7.06</v>
      </c>
      <c r="F20" s="88">
        <v>135</v>
      </c>
      <c r="G20" s="96">
        <v>9.92</v>
      </c>
      <c r="H20" s="88">
        <v>6.0999999999999999E-2</v>
      </c>
      <c r="I20" s="88">
        <v>22.5</v>
      </c>
      <c r="J20" s="282">
        <v>0.21582182060097035</v>
      </c>
      <c r="K20" s="101">
        <v>1.399991081361319</v>
      </c>
      <c r="L20" s="276">
        <v>7.6491566613025613E-2</v>
      </c>
      <c r="M20" s="281">
        <v>0.73981867694140879</v>
      </c>
      <c r="N20" s="101">
        <f t="shared" si="27"/>
        <v>0.13933025398794474</v>
      </c>
      <c r="O20" s="268">
        <f t="shared" si="28"/>
        <v>0.66017240441991021</v>
      </c>
      <c r="P20" s="269">
        <f t="shared" si="29"/>
        <v>64.558001410594301</v>
      </c>
      <c r="Q20" s="269">
        <f t="shared" si="30"/>
        <v>47.155472146149229</v>
      </c>
      <c r="R20" s="269">
        <f t="shared" si="31"/>
        <v>10.33923162487063</v>
      </c>
      <c r="S20" s="269">
        <f t="shared" si="32"/>
        <v>15.415942535227453</v>
      </c>
      <c r="T20" s="268">
        <f t="shared" si="33"/>
        <v>16.58693499856485</v>
      </c>
      <c r="U20" s="101">
        <f t="shared" si="34"/>
        <v>7.8591952907132168E-2</v>
      </c>
      <c r="V20" s="88">
        <v>8.4</v>
      </c>
      <c r="W20" s="108">
        <v>3.17</v>
      </c>
      <c r="X20" s="277">
        <v>9.0999999999999998E-2</v>
      </c>
      <c r="Y20" s="88" t="s">
        <v>63</v>
      </c>
      <c r="Z20" s="94">
        <v>0.54</v>
      </c>
      <c r="AA20" s="88">
        <v>2</v>
      </c>
      <c r="AB20" s="88" t="s">
        <v>63</v>
      </c>
      <c r="AC20" s="88" t="s">
        <v>63</v>
      </c>
      <c r="AD20" s="105" t="s">
        <v>63</v>
      </c>
    </row>
    <row r="21" spans="1:30" x14ac:dyDescent="0.3">
      <c r="A21" s="88">
        <v>14344261</v>
      </c>
      <c r="B21" s="88" t="s">
        <v>22</v>
      </c>
      <c r="C21" s="88" t="s">
        <v>117</v>
      </c>
      <c r="D21" s="88" t="s">
        <v>127</v>
      </c>
      <c r="E21" s="88">
        <v>9</v>
      </c>
      <c r="F21" s="88">
        <v>105</v>
      </c>
      <c r="G21" s="96">
        <v>7.14</v>
      </c>
      <c r="H21" s="88">
        <v>6.4000000000000001E-2</v>
      </c>
      <c r="I21" s="88">
        <v>26.86</v>
      </c>
      <c r="J21" s="282">
        <v>0.11973320901831451</v>
      </c>
      <c r="K21" s="101">
        <v>1.1997703951636474</v>
      </c>
      <c r="L21" s="276">
        <v>6.6411065839630884E-2</v>
      </c>
      <c r="M21" s="281">
        <v>0.61339746776542703</v>
      </c>
      <c r="N21" s="101">
        <f t="shared" si="27"/>
        <v>5.3322143178683626E-2</v>
      </c>
      <c r="O21" s="268">
        <f t="shared" si="28"/>
        <v>0.58637292739822033</v>
      </c>
      <c r="P21" s="269">
        <f t="shared" si="29"/>
        <v>44.534130184824008</v>
      </c>
      <c r="Q21" s="269">
        <f t="shared" si="30"/>
        <v>48.873761993288703</v>
      </c>
      <c r="R21" s="269">
        <f t="shared" si="31"/>
        <v>10.826759047695896</v>
      </c>
      <c r="S21" s="269">
        <f t="shared" si="32"/>
        <v>9.9796769032613977</v>
      </c>
      <c r="T21" s="268">
        <f t="shared" si="33"/>
        <v>5.3322143178683632</v>
      </c>
      <c r="U21" s="101">
        <f t="shared" si="34"/>
        <v>5.8637292739822031E-2</v>
      </c>
      <c r="V21" s="88">
        <v>10</v>
      </c>
      <c r="W21" s="108">
        <v>2.21</v>
      </c>
      <c r="X21" s="277">
        <v>6.8000000000000005E-2</v>
      </c>
      <c r="Y21" s="88" t="s">
        <v>63</v>
      </c>
      <c r="Z21" s="94">
        <v>0.65</v>
      </c>
      <c r="AA21" s="108">
        <v>2</v>
      </c>
      <c r="AB21" s="88" t="s">
        <v>63</v>
      </c>
      <c r="AC21" s="88" t="s">
        <v>63</v>
      </c>
      <c r="AD21" s="105" t="s">
        <v>63</v>
      </c>
    </row>
    <row r="22" spans="1:30" x14ac:dyDescent="0.3">
      <c r="A22" s="88">
        <v>14344265</v>
      </c>
      <c r="B22" s="88" t="s">
        <v>22</v>
      </c>
      <c r="C22" s="88" t="s">
        <v>118</v>
      </c>
      <c r="D22" s="88" t="s">
        <v>127</v>
      </c>
      <c r="E22" s="88">
        <v>6.67</v>
      </c>
      <c r="F22" s="88">
        <v>150</v>
      </c>
      <c r="G22" s="96">
        <v>1.25</v>
      </c>
      <c r="J22" s="276">
        <v>1.5031034970505264</v>
      </c>
      <c r="K22" s="269">
        <v>108.85955618773583</v>
      </c>
      <c r="L22" s="276">
        <v>0.70077847508481494</v>
      </c>
      <c r="M22" s="101">
        <v>5.9959663293748475</v>
      </c>
      <c r="N22" s="101">
        <f t="shared" si="27"/>
        <v>0.80232502196571143</v>
      </c>
      <c r="O22" s="268">
        <f t="shared" si="28"/>
        <v>102.86358985836098</v>
      </c>
      <c r="P22" s="269">
        <f t="shared" si="29"/>
        <v>53.377896035773873</v>
      </c>
      <c r="Q22" s="269">
        <f t="shared" si="30"/>
        <v>94.492016558441222</v>
      </c>
      <c r="R22" s="269">
        <f t="shared" si="31"/>
        <v>11.687498504646868</v>
      </c>
      <c r="S22" s="269">
        <f t="shared" si="32"/>
        <v>1.3807731261170315</v>
      </c>
      <c r="T22" s="268">
        <f t="shared" si="33"/>
        <v>5.3488334797714092</v>
      </c>
      <c r="U22" s="101">
        <f t="shared" si="34"/>
        <v>0.68575726572240658</v>
      </c>
      <c r="V22" s="88">
        <v>150</v>
      </c>
      <c r="W22" s="108">
        <v>15.2</v>
      </c>
      <c r="X22" s="277">
        <v>0.32800000000000001</v>
      </c>
      <c r="Y22" s="88" t="s">
        <v>63</v>
      </c>
      <c r="Z22" s="88" t="s">
        <v>63</v>
      </c>
      <c r="AA22" s="94">
        <v>9.1999999999999993</v>
      </c>
      <c r="AB22" s="88" t="s">
        <v>63</v>
      </c>
      <c r="AC22" s="88" t="s">
        <v>63</v>
      </c>
      <c r="AD22" s="105" t="s">
        <v>63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4"/>
  <sheetViews>
    <sheetView workbookViewId="0">
      <pane ySplit="2" topLeftCell="A183" activePane="bottomLeft" state="frozen"/>
      <selection pane="bottomLeft" activeCell="H66" sqref="H66"/>
    </sheetView>
  </sheetViews>
  <sheetFormatPr defaultColWidth="9.109375" defaultRowHeight="14.4" x14ac:dyDescent="0.3"/>
  <cols>
    <col min="1" max="1" width="9.44140625" style="178" customWidth="1"/>
    <col min="2" max="2" width="8.33203125" style="178" customWidth="1"/>
    <col min="3" max="3" width="6.109375" style="178" customWidth="1"/>
    <col min="4" max="4" width="8.6640625" style="178" customWidth="1"/>
    <col min="5" max="5" width="5.6640625" style="178" customWidth="1"/>
    <col min="6" max="6" width="11.33203125" style="178" customWidth="1"/>
    <col min="7" max="7" width="9.6640625" style="178" customWidth="1"/>
    <col min="8" max="8" width="7.44140625" style="178" customWidth="1"/>
    <col min="9" max="9" width="5.33203125" style="178" customWidth="1"/>
    <col min="10" max="10" width="8" style="178" customWidth="1"/>
    <col min="11" max="11" width="4.6640625" style="178" customWidth="1"/>
    <col min="12" max="12" width="7.88671875" style="178" customWidth="1"/>
    <col min="13" max="13" width="5.6640625" style="178" customWidth="1"/>
    <col min="14" max="14" width="5.33203125" style="178" customWidth="1"/>
    <col min="15" max="15" width="8.88671875" style="178" customWidth="1"/>
    <col min="16" max="16" width="5.6640625" style="178" customWidth="1"/>
    <col min="17" max="17" width="6.6640625" style="178" customWidth="1"/>
    <col min="18" max="18" width="6.88671875" style="178" customWidth="1"/>
    <col min="19" max="16384" width="9.109375" style="178"/>
  </cols>
  <sheetData>
    <row r="1" spans="1:18" x14ac:dyDescent="0.3">
      <c r="A1" s="360"/>
      <c r="B1" s="360"/>
      <c r="C1" s="360"/>
      <c r="D1" s="360"/>
      <c r="E1" s="360" t="s">
        <v>50</v>
      </c>
      <c r="F1" s="360" t="s">
        <v>2</v>
      </c>
      <c r="G1" s="360" t="s">
        <v>3</v>
      </c>
      <c r="H1" s="361" t="s">
        <v>4</v>
      </c>
      <c r="I1" s="361"/>
      <c r="J1" s="361" t="s">
        <v>5</v>
      </c>
      <c r="K1" s="361"/>
      <c r="L1" s="362" t="s">
        <v>5</v>
      </c>
      <c r="M1" s="362" t="s">
        <v>5</v>
      </c>
      <c r="N1" s="362"/>
      <c r="O1" s="362" t="s">
        <v>59</v>
      </c>
      <c r="P1" s="362"/>
      <c r="Q1" s="362" t="s">
        <v>60</v>
      </c>
    </row>
    <row r="2" spans="1:18" ht="15" thickBot="1" x14ac:dyDescent="0.35">
      <c r="A2" s="363" t="s">
        <v>7</v>
      </c>
      <c r="B2" s="363" t="s">
        <v>55</v>
      </c>
      <c r="C2" s="363" t="s">
        <v>189</v>
      </c>
      <c r="D2" s="363" t="s">
        <v>49</v>
      </c>
      <c r="E2" s="363" t="s">
        <v>54</v>
      </c>
      <c r="F2" s="363" t="s">
        <v>0</v>
      </c>
      <c r="G2" s="363" t="s">
        <v>6</v>
      </c>
      <c r="H2" s="364" t="s">
        <v>57</v>
      </c>
      <c r="I2" s="364" t="s">
        <v>129</v>
      </c>
      <c r="J2" s="364" t="s">
        <v>58</v>
      </c>
      <c r="K2" s="365" t="s">
        <v>129</v>
      </c>
      <c r="L2" s="361" t="s">
        <v>56</v>
      </c>
      <c r="M2" s="361" t="s">
        <v>10</v>
      </c>
      <c r="N2" s="361" t="s">
        <v>129</v>
      </c>
      <c r="O2" s="361" t="s">
        <v>10</v>
      </c>
      <c r="P2" s="361" t="s">
        <v>129</v>
      </c>
      <c r="Q2" s="361" t="s">
        <v>71</v>
      </c>
      <c r="R2" s="361" t="s">
        <v>129</v>
      </c>
    </row>
    <row r="3" spans="1:18" ht="15" thickTop="1" x14ac:dyDescent="0.3">
      <c r="A3" s="375">
        <v>14114000</v>
      </c>
      <c r="B3" s="43" t="s">
        <v>20</v>
      </c>
      <c r="C3" s="366">
        <v>2014</v>
      </c>
      <c r="D3" s="375" t="s">
        <v>136</v>
      </c>
      <c r="E3" s="367">
        <v>1</v>
      </c>
      <c r="F3" s="238">
        <v>41716</v>
      </c>
      <c r="G3" s="272">
        <v>23.8</v>
      </c>
      <c r="H3" s="393">
        <v>1.02</v>
      </c>
      <c r="I3" s="368">
        <f>AVERAGE(H3:H4)</f>
        <v>0.96700000000000008</v>
      </c>
      <c r="J3" s="394">
        <v>2.5299999999999998</v>
      </c>
      <c r="K3" s="368">
        <f>AVERAGE(J3:J4)</f>
        <v>2.4699999999999998</v>
      </c>
      <c r="L3" s="369">
        <f t="shared" ref="L3:L10" si="0">J40/1000</f>
        <v>1.9709775780267723E-3</v>
      </c>
      <c r="M3" s="369">
        <f t="shared" ref="M3:M10" si="1">(L3/H40)*100</f>
        <v>0.15246440725656332</v>
      </c>
      <c r="N3" s="368">
        <f>AVERAGE(M3:M4)</f>
        <v>0.14960655812819729</v>
      </c>
      <c r="O3" s="370">
        <v>5.36</v>
      </c>
      <c r="P3" s="371">
        <f>AVERAGE(O3:O4)</f>
        <v>5.1950000000000003</v>
      </c>
      <c r="Q3" s="372" t="s">
        <v>63</v>
      </c>
    </row>
    <row r="4" spans="1:18" x14ac:dyDescent="0.3">
      <c r="A4" s="375">
        <v>14114001</v>
      </c>
      <c r="B4" s="43" t="s">
        <v>20</v>
      </c>
      <c r="C4" s="366">
        <v>2014</v>
      </c>
      <c r="D4" s="375" t="s">
        <v>136</v>
      </c>
      <c r="E4" s="367">
        <v>3</v>
      </c>
      <c r="F4" s="238">
        <v>41716</v>
      </c>
      <c r="G4" s="272">
        <v>26.4</v>
      </c>
      <c r="H4" s="393">
        <v>0.91400000000000003</v>
      </c>
      <c r="J4" s="394">
        <v>2.41</v>
      </c>
      <c r="L4" s="369">
        <f t="shared" si="0"/>
        <v>1.9666470992899835E-3</v>
      </c>
      <c r="M4" s="369">
        <f t="shared" si="1"/>
        <v>0.14674870899983128</v>
      </c>
      <c r="O4" s="370">
        <v>5.03</v>
      </c>
      <c r="P4" s="371"/>
      <c r="Q4" s="372" t="s">
        <v>63</v>
      </c>
    </row>
    <row r="5" spans="1:18" x14ac:dyDescent="0.3">
      <c r="A5" s="375">
        <v>14114002</v>
      </c>
      <c r="B5" s="43" t="s">
        <v>20</v>
      </c>
      <c r="C5" s="366">
        <v>2014</v>
      </c>
      <c r="D5" s="375" t="s">
        <v>136</v>
      </c>
      <c r="E5" s="367">
        <v>5</v>
      </c>
      <c r="F5" s="238">
        <v>41716</v>
      </c>
      <c r="G5" s="272">
        <v>27</v>
      </c>
      <c r="H5" s="393">
        <v>1.36</v>
      </c>
      <c r="I5" s="368">
        <f>AVERAGE(H5:H6)</f>
        <v>1.4</v>
      </c>
      <c r="J5" s="394">
        <v>2.33</v>
      </c>
      <c r="K5" s="368">
        <f>AVERAGE(J5:J6)</f>
        <v>2.25</v>
      </c>
      <c r="L5" s="369">
        <f t="shared" si="0"/>
        <v>2.2466161348157067E-3</v>
      </c>
      <c r="M5" s="369">
        <f t="shared" si="1"/>
        <v>0.13172741958453188</v>
      </c>
      <c r="N5" s="368">
        <f>AVERAGE(M5:M6)</f>
        <v>0.1378298130871155</v>
      </c>
      <c r="O5" s="370">
        <v>5.72</v>
      </c>
      <c r="P5" s="371">
        <f>AVERAGE(O5:O6)</f>
        <v>5.4550000000000001</v>
      </c>
      <c r="Q5" s="372" t="s">
        <v>63</v>
      </c>
    </row>
    <row r="6" spans="1:18" x14ac:dyDescent="0.3">
      <c r="A6" s="375">
        <v>14114003</v>
      </c>
      <c r="B6" s="43" t="s">
        <v>20</v>
      </c>
      <c r="C6" s="366">
        <v>2014</v>
      </c>
      <c r="D6" s="375" t="s">
        <v>136</v>
      </c>
      <c r="E6" s="367">
        <v>7</v>
      </c>
      <c r="F6" s="238">
        <v>41716</v>
      </c>
      <c r="G6" s="272">
        <v>28.9</v>
      </c>
      <c r="H6" s="393">
        <v>1.44</v>
      </c>
      <c r="J6" s="394">
        <v>2.17</v>
      </c>
      <c r="L6" s="369">
        <f t="shared" si="0"/>
        <v>1.9486638394643171E-3</v>
      </c>
      <c r="M6" s="369">
        <f t="shared" si="1"/>
        <v>0.1439322065896991</v>
      </c>
      <c r="O6" s="370">
        <v>5.19</v>
      </c>
      <c r="P6" s="371"/>
      <c r="Q6" s="272">
        <v>0.437</v>
      </c>
    </row>
    <row r="7" spans="1:18" x14ac:dyDescent="0.3">
      <c r="A7" s="375">
        <v>14114004</v>
      </c>
      <c r="B7" s="43" t="s">
        <v>20</v>
      </c>
      <c r="C7" s="366">
        <v>2014</v>
      </c>
      <c r="D7" s="375" t="s">
        <v>94</v>
      </c>
      <c r="E7" s="367">
        <v>1</v>
      </c>
      <c r="F7" s="238">
        <v>41717</v>
      </c>
      <c r="G7" s="272">
        <v>47.3</v>
      </c>
      <c r="H7" s="393">
        <v>0.61899999999999999</v>
      </c>
      <c r="I7" s="368">
        <f>AVERAGE(H7:H8)</f>
        <v>0.63250000000000006</v>
      </c>
      <c r="J7" s="394">
        <v>4.84</v>
      </c>
      <c r="K7" s="368">
        <f>AVERAGE(J7:J8)</f>
        <v>3.08</v>
      </c>
      <c r="L7" s="369">
        <f t="shared" si="0"/>
        <v>5.0169119973171008E-4</v>
      </c>
      <c r="M7" s="369">
        <f t="shared" si="1"/>
        <v>0.2544256072276378</v>
      </c>
      <c r="N7" s="368">
        <f>AVERAGE(M7:M8)</f>
        <v>0.13205710492244227</v>
      </c>
      <c r="O7" s="373">
        <v>9</v>
      </c>
      <c r="P7" s="371">
        <f>AVERAGE(O7:O8)</f>
        <v>7.125</v>
      </c>
      <c r="Q7" s="374" t="s">
        <v>63</v>
      </c>
    </row>
    <row r="8" spans="1:18" x14ac:dyDescent="0.3">
      <c r="A8" s="375">
        <v>14114005</v>
      </c>
      <c r="B8" s="43" t="s">
        <v>20</v>
      </c>
      <c r="C8" s="366">
        <v>2014</v>
      </c>
      <c r="D8" s="375" t="s">
        <v>94</v>
      </c>
      <c r="E8" s="367">
        <v>3</v>
      </c>
      <c r="F8" s="238">
        <v>41717</v>
      </c>
      <c r="G8" s="272">
        <v>51.8</v>
      </c>
      <c r="H8" s="393">
        <v>0.64600000000000002</v>
      </c>
      <c r="J8" s="394">
        <v>1.32</v>
      </c>
      <c r="L8" s="369">
        <f t="shared" si="0"/>
        <v>1.0000000000000001E-5</v>
      </c>
      <c r="M8" s="369">
        <f t="shared" si="1"/>
        <v>9.6886026172467339E-3</v>
      </c>
      <c r="O8" s="373">
        <v>5.25</v>
      </c>
      <c r="P8" s="371"/>
      <c r="Q8" s="374" t="s">
        <v>63</v>
      </c>
    </row>
    <row r="9" spans="1:18" x14ac:dyDescent="0.3">
      <c r="A9" s="375">
        <v>14114006</v>
      </c>
      <c r="B9" s="43" t="s">
        <v>20</v>
      </c>
      <c r="C9" s="366">
        <v>2014</v>
      </c>
      <c r="D9" s="375" t="s">
        <v>94</v>
      </c>
      <c r="E9" s="367">
        <v>5</v>
      </c>
      <c r="F9" s="238">
        <v>41717</v>
      </c>
      <c r="G9" s="272">
        <v>58.2</v>
      </c>
      <c r="H9" s="393">
        <v>0.34399999999999997</v>
      </c>
      <c r="I9" s="368">
        <f>AVERAGE(H9:H10)</f>
        <v>0.29049999999999998</v>
      </c>
      <c r="J9" s="394">
        <v>0.38400000000000001</v>
      </c>
      <c r="K9" s="368">
        <f>AVERAGE(J9:J10)</f>
        <v>0.248</v>
      </c>
      <c r="L9" s="369">
        <f t="shared" si="0"/>
        <v>1.0000000000000001E-5</v>
      </c>
      <c r="M9" s="369">
        <f t="shared" si="1"/>
        <v>1.5829230193737397E-2</v>
      </c>
      <c r="N9" s="368">
        <f>AVERAGE(M9:M10)</f>
        <v>1.7717500067687623E-2</v>
      </c>
      <c r="O9" s="373">
        <v>3.62</v>
      </c>
      <c r="P9" s="371">
        <f>AVERAGE(O9:O10)</f>
        <v>3.7</v>
      </c>
      <c r="Q9" s="374" t="s">
        <v>63</v>
      </c>
    </row>
    <row r="10" spans="1:18" x14ac:dyDescent="0.3">
      <c r="A10" s="375">
        <v>14114007</v>
      </c>
      <c r="B10" s="43" t="s">
        <v>20</v>
      </c>
      <c r="C10" s="366">
        <v>2014</v>
      </c>
      <c r="D10" s="375" t="s">
        <v>94</v>
      </c>
      <c r="E10" s="367">
        <v>7</v>
      </c>
      <c r="F10" s="238">
        <v>41717</v>
      </c>
      <c r="G10" s="272">
        <v>61</v>
      </c>
      <c r="H10" s="393">
        <v>0.23699999999999999</v>
      </c>
      <c r="J10" s="394">
        <v>0.112</v>
      </c>
      <c r="L10" s="369">
        <f t="shared" si="0"/>
        <v>1.0000000000000001E-5</v>
      </c>
      <c r="M10" s="369">
        <f t="shared" si="1"/>
        <v>1.960576994163785E-2</v>
      </c>
      <c r="O10" s="373">
        <v>3.78</v>
      </c>
      <c r="P10" s="371"/>
      <c r="Q10" s="374" t="s">
        <v>63</v>
      </c>
    </row>
    <row r="11" spans="1:18" x14ac:dyDescent="0.3">
      <c r="A11" s="375">
        <v>14114008</v>
      </c>
      <c r="B11" s="43" t="s">
        <v>20</v>
      </c>
      <c r="C11" s="366">
        <v>2014</v>
      </c>
      <c r="D11" s="375" t="s">
        <v>95</v>
      </c>
      <c r="E11" s="367">
        <v>1</v>
      </c>
      <c r="F11" s="238">
        <v>41717</v>
      </c>
      <c r="G11" s="272">
        <v>17.399999999999999</v>
      </c>
      <c r="H11" s="393">
        <v>0.21299999999999999</v>
      </c>
      <c r="I11" s="368">
        <f>AVERAGE(H11:H12)</f>
        <v>0.17599999999999999</v>
      </c>
      <c r="J11" s="394">
        <v>0.875</v>
      </c>
      <c r="K11" s="368">
        <f>AVERAGE(J11:J12)</f>
        <v>0.85</v>
      </c>
      <c r="L11" s="369">
        <f t="shared" ref="L11:L38" si="2">J11/1000</f>
        <v>8.7500000000000002E-4</v>
      </c>
      <c r="M11" s="369">
        <f t="shared" ref="M11:M38" si="3">(L11/H11)*100</f>
        <v>0.41079812206572774</v>
      </c>
      <c r="N11" s="368">
        <f>AVERAGE(M11:M12)</f>
        <v>0.50216165096092136</v>
      </c>
      <c r="O11" s="373">
        <v>49.5</v>
      </c>
      <c r="P11" s="371">
        <f>AVERAGE(O11:O12)</f>
        <v>31.75</v>
      </c>
      <c r="Q11" s="374" t="s">
        <v>63</v>
      </c>
    </row>
    <row r="12" spans="1:18" x14ac:dyDescent="0.3">
      <c r="A12" s="375">
        <v>14114009</v>
      </c>
      <c r="B12" s="43" t="s">
        <v>20</v>
      </c>
      <c r="C12" s="366">
        <v>2014</v>
      </c>
      <c r="D12" s="375" t="s">
        <v>95</v>
      </c>
      <c r="E12" s="367">
        <v>3</v>
      </c>
      <c r="F12" s="238">
        <v>41717</v>
      </c>
      <c r="G12" s="272">
        <v>36.4</v>
      </c>
      <c r="H12" s="393">
        <v>0.13900000000000001</v>
      </c>
      <c r="J12" s="394">
        <v>0.82499999999999996</v>
      </c>
      <c r="L12" s="369">
        <f t="shared" si="2"/>
        <v>8.25E-4</v>
      </c>
      <c r="M12" s="369">
        <f t="shared" si="3"/>
        <v>0.59352517985611497</v>
      </c>
      <c r="O12" s="373">
        <v>14</v>
      </c>
      <c r="P12" s="371"/>
      <c r="Q12" s="374" t="s">
        <v>63</v>
      </c>
    </row>
    <row r="13" spans="1:18" x14ac:dyDescent="0.3">
      <c r="A13" s="375">
        <v>14114010</v>
      </c>
      <c r="B13" s="43" t="s">
        <v>20</v>
      </c>
      <c r="C13" s="366">
        <v>2014</v>
      </c>
      <c r="D13" s="375" t="s">
        <v>95</v>
      </c>
      <c r="E13" s="367">
        <v>5</v>
      </c>
      <c r="F13" s="238">
        <v>41717</v>
      </c>
      <c r="G13" s="272">
        <v>56.1</v>
      </c>
      <c r="H13" s="393">
        <v>0.20499999999999999</v>
      </c>
      <c r="I13" s="368">
        <f>AVERAGE(H13:H14)</f>
        <v>0.14854999999999999</v>
      </c>
      <c r="J13" s="394">
        <v>0.26600000000000001</v>
      </c>
      <c r="K13" s="368">
        <f>AVERAGE(J13:J14)</f>
        <v>0.21200000000000002</v>
      </c>
      <c r="L13" s="369">
        <f t="shared" si="2"/>
        <v>2.6600000000000001E-4</v>
      </c>
      <c r="M13" s="369">
        <f t="shared" si="3"/>
        <v>0.12975609756097564</v>
      </c>
      <c r="N13" s="368">
        <f>AVERAGE(M13:M14)</f>
        <v>0.15065437885649216</v>
      </c>
      <c r="O13" s="373">
        <v>4.32</v>
      </c>
      <c r="P13" s="371">
        <f>AVERAGE(O13:O14)</f>
        <v>3.67</v>
      </c>
      <c r="Q13" s="374" t="s">
        <v>63</v>
      </c>
    </row>
    <row r="14" spans="1:18" x14ac:dyDescent="0.3">
      <c r="A14" s="375">
        <v>14114011</v>
      </c>
      <c r="B14" s="43" t="s">
        <v>20</v>
      </c>
      <c r="C14" s="366">
        <v>2014</v>
      </c>
      <c r="D14" s="375" t="s">
        <v>95</v>
      </c>
      <c r="E14" s="367">
        <v>7</v>
      </c>
      <c r="F14" s="238">
        <v>41717</v>
      </c>
      <c r="G14" s="277">
        <v>64.599999999999994</v>
      </c>
      <c r="H14" s="393">
        <v>9.2100000000000001E-2</v>
      </c>
      <c r="J14" s="394">
        <v>0.158</v>
      </c>
      <c r="L14" s="369">
        <f t="shared" si="2"/>
        <v>1.5799999999999999E-4</v>
      </c>
      <c r="M14" s="369">
        <f t="shared" si="3"/>
        <v>0.17155266015200868</v>
      </c>
      <c r="O14" s="373">
        <v>3.02</v>
      </c>
      <c r="P14" s="371"/>
      <c r="Q14" s="374" t="s">
        <v>63</v>
      </c>
    </row>
    <row r="15" spans="1:18" x14ac:dyDescent="0.3">
      <c r="A15" s="375">
        <v>14114012</v>
      </c>
      <c r="B15" s="43" t="s">
        <v>20</v>
      </c>
      <c r="C15" s="366">
        <v>2014</v>
      </c>
      <c r="D15" s="375" t="s">
        <v>96</v>
      </c>
      <c r="E15" s="367">
        <v>1</v>
      </c>
      <c r="F15" s="238">
        <v>41717</v>
      </c>
      <c r="G15" s="277">
        <v>37</v>
      </c>
      <c r="H15" s="393">
        <v>0.76100000000000001</v>
      </c>
      <c r="I15" s="368">
        <f>AVERAGE(H15:H16)</f>
        <v>0.81950000000000001</v>
      </c>
      <c r="J15" s="394">
        <v>4.09</v>
      </c>
      <c r="K15" s="368">
        <f>AVERAGE(J15:J16)</f>
        <v>3.3849999999999998</v>
      </c>
      <c r="L15" s="369">
        <f t="shared" si="2"/>
        <v>4.0899999999999999E-3</v>
      </c>
      <c r="M15" s="369">
        <f t="shared" si="3"/>
        <v>0.53745072273324568</v>
      </c>
      <c r="N15" s="368">
        <f>AVERAGE(M15:M16)</f>
        <v>0.42134495134384381</v>
      </c>
      <c r="O15" s="178">
        <v>14</v>
      </c>
      <c r="P15" s="371">
        <f>AVERAGE(O15:O16)</f>
        <v>12.15</v>
      </c>
      <c r="Q15" s="374" t="s">
        <v>63</v>
      </c>
    </row>
    <row r="16" spans="1:18" s="375" customFormat="1" x14ac:dyDescent="0.3">
      <c r="A16" s="375">
        <v>14114013</v>
      </c>
      <c r="B16" s="43" t="s">
        <v>20</v>
      </c>
      <c r="C16" s="366">
        <v>2014</v>
      </c>
      <c r="D16" s="375" t="s">
        <v>96</v>
      </c>
      <c r="E16" s="367">
        <v>3</v>
      </c>
      <c r="F16" s="238">
        <v>41717</v>
      </c>
      <c r="G16" s="277">
        <v>38.6</v>
      </c>
      <c r="H16" s="393">
        <v>0.878</v>
      </c>
      <c r="I16" s="178"/>
      <c r="J16" s="394">
        <v>2.68</v>
      </c>
      <c r="K16" s="178"/>
      <c r="L16" s="369">
        <f t="shared" si="2"/>
        <v>2.6800000000000001E-3</v>
      </c>
      <c r="M16" s="369">
        <f t="shared" si="3"/>
        <v>0.30523917995444194</v>
      </c>
      <c r="N16" s="178"/>
      <c r="O16" s="375">
        <v>10.3</v>
      </c>
      <c r="P16" s="371"/>
      <c r="Q16" s="374" t="s">
        <v>63</v>
      </c>
    </row>
    <row r="17" spans="1:17" x14ac:dyDescent="0.3">
      <c r="A17" s="375">
        <v>14114014</v>
      </c>
      <c r="B17" s="43" t="s">
        <v>20</v>
      </c>
      <c r="C17" s="366">
        <v>2014</v>
      </c>
      <c r="D17" s="375" t="s">
        <v>96</v>
      </c>
      <c r="E17" s="367">
        <v>5</v>
      </c>
      <c r="F17" s="238">
        <v>41717</v>
      </c>
      <c r="G17" s="277">
        <v>40.299999999999997</v>
      </c>
      <c r="H17" s="393">
        <v>0.94799999999999995</v>
      </c>
      <c r="I17" s="368">
        <f>AVERAGE(H17:H18)</f>
        <v>0.97899999999999998</v>
      </c>
      <c r="J17" s="394">
        <v>1.95</v>
      </c>
      <c r="K17" s="368">
        <f>AVERAGE(J17:J18)</f>
        <v>1.44</v>
      </c>
      <c r="L17" s="369">
        <f t="shared" si="2"/>
        <v>1.9499999999999999E-3</v>
      </c>
      <c r="M17" s="369">
        <f t="shared" si="3"/>
        <v>0.20569620253164558</v>
      </c>
      <c r="N17" s="368">
        <f>AVERAGE(M17:M18)</f>
        <v>0.14888770522621883</v>
      </c>
      <c r="O17" s="178">
        <v>9.27</v>
      </c>
      <c r="P17" s="371">
        <f>AVERAGE(O17:O18)</f>
        <v>8.0549999999999997</v>
      </c>
      <c r="Q17" s="374" t="s">
        <v>63</v>
      </c>
    </row>
    <row r="18" spans="1:17" x14ac:dyDescent="0.3">
      <c r="A18" s="375">
        <v>14114015</v>
      </c>
      <c r="B18" s="43" t="s">
        <v>20</v>
      </c>
      <c r="C18" s="366">
        <v>2014</v>
      </c>
      <c r="D18" s="375" t="s">
        <v>96</v>
      </c>
      <c r="E18" s="367">
        <v>7</v>
      </c>
      <c r="F18" s="238">
        <v>41717</v>
      </c>
      <c r="G18" s="277">
        <v>43.7</v>
      </c>
      <c r="H18" s="393">
        <v>1.01</v>
      </c>
      <c r="J18" s="394">
        <v>0.93</v>
      </c>
      <c r="L18" s="369">
        <f t="shared" si="2"/>
        <v>9.3000000000000005E-4</v>
      </c>
      <c r="M18" s="369">
        <f t="shared" si="3"/>
        <v>9.2079207920792092E-2</v>
      </c>
      <c r="O18" s="178">
        <v>6.84</v>
      </c>
      <c r="P18" s="371"/>
      <c r="Q18" s="374" t="s">
        <v>63</v>
      </c>
    </row>
    <row r="19" spans="1:17" x14ac:dyDescent="0.3">
      <c r="A19" s="375">
        <v>14114016</v>
      </c>
      <c r="B19" s="43" t="s">
        <v>20</v>
      </c>
      <c r="C19" s="366">
        <v>2014</v>
      </c>
      <c r="D19" s="375" t="s">
        <v>97</v>
      </c>
      <c r="E19" s="367">
        <v>1</v>
      </c>
      <c r="F19" s="238">
        <v>41717</v>
      </c>
      <c r="G19" s="277">
        <v>32.5</v>
      </c>
      <c r="H19" s="393">
        <v>0.81100000000000005</v>
      </c>
      <c r="I19" s="368">
        <f>AVERAGE(H19:H20)</f>
        <v>0.80300000000000005</v>
      </c>
      <c r="J19" s="394">
        <v>7.54</v>
      </c>
      <c r="K19" s="368">
        <f>AVERAGE(J19:J20)</f>
        <v>4.335</v>
      </c>
      <c r="L19" s="369">
        <f t="shared" si="2"/>
        <v>7.5399999999999998E-3</v>
      </c>
      <c r="M19" s="369">
        <f t="shared" si="3"/>
        <v>0.92971639950678164</v>
      </c>
      <c r="N19" s="368">
        <f>AVERAGE(M19:M20)</f>
        <v>0.53592738214332791</v>
      </c>
      <c r="O19" s="178">
        <v>15.1</v>
      </c>
      <c r="P19" s="371">
        <f>AVERAGE(O19:O20)</f>
        <v>10.324999999999999</v>
      </c>
      <c r="Q19" s="374" t="s">
        <v>63</v>
      </c>
    </row>
    <row r="20" spans="1:17" x14ac:dyDescent="0.3">
      <c r="A20" s="375">
        <v>14114017</v>
      </c>
      <c r="B20" s="43" t="s">
        <v>20</v>
      </c>
      <c r="C20" s="366">
        <v>2014</v>
      </c>
      <c r="D20" s="375" t="s">
        <v>97</v>
      </c>
      <c r="E20" s="367">
        <v>3</v>
      </c>
      <c r="F20" s="238">
        <v>41717</v>
      </c>
      <c r="G20" s="277">
        <v>50</v>
      </c>
      <c r="H20" s="393">
        <v>0.79500000000000004</v>
      </c>
      <c r="J20" s="394">
        <v>1.1299999999999999</v>
      </c>
      <c r="L20" s="369">
        <f t="shared" si="2"/>
        <v>1.1299999999999999E-3</v>
      </c>
      <c r="M20" s="369">
        <f t="shared" si="3"/>
        <v>0.14213836477987421</v>
      </c>
      <c r="O20" s="178">
        <v>5.55</v>
      </c>
      <c r="P20" s="371"/>
      <c r="Q20" s="374" t="s">
        <v>63</v>
      </c>
    </row>
    <row r="21" spans="1:17" x14ac:dyDescent="0.3">
      <c r="A21" s="375">
        <v>14114018</v>
      </c>
      <c r="B21" s="43" t="s">
        <v>20</v>
      </c>
      <c r="C21" s="366">
        <v>2014</v>
      </c>
      <c r="D21" s="375" t="s">
        <v>97</v>
      </c>
      <c r="E21" s="367">
        <v>5</v>
      </c>
      <c r="F21" s="238">
        <v>41717</v>
      </c>
      <c r="G21" s="277">
        <v>50.4</v>
      </c>
      <c r="H21" s="393">
        <v>1.4</v>
      </c>
      <c r="I21" s="368">
        <f>AVERAGE(H21:H22)</f>
        <v>1.26</v>
      </c>
      <c r="J21" s="394">
        <v>1.1299999999999999</v>
      </c>
      <c r="K21" s="368">
        <f>AVERAGE(J21:J22)</f>
        <v>0.83799999999999997</v>
      </c>
      <c r="L21" s="369">
        <f t="shared" si="2"/>
        <v>1.1299999999999999E-3</v>
      </c>
      <c r="M21" s="369">
        <f t="shared" si="3"/>
        <v>8.0714285714285725E-2</v>
      </c>
      <c r="N21" s="368">
        <f>AVERAGE(M21:M22)</f>
        <v>6.4732142857142863E-2</v>
      </c>
      <c r="O21" s="178">
        <v>2.73</v>
      </c>
      <c r="P21" s="371">
        <f>AVERAGE(O21:O22)</f>
        <v>2.8</v>
      </c>
      <c r="Q21" s="374" t="s">
        <v>63</v>
      </c>
    </row>
    <row r="22" spans="1:17" x14ac:dyDescent="0.3">
      <c r="A22" s="375">
        <v>14114019</v>
      </c>
      <c r="B22" s="43" t="s">
        <v>20</v>
      </c>
      <c r="C22" s="366">
        <v>2014</v>
      </c>
      <c r="D22" s="375" t="s">
        <v>97</v>
      </c>
      <c r="E22" s="367">
        <v>7</v>
      </c>
      <c r="F22" s="238">
        <v>41717</v>
      </c>
      <c r="G22" s="277">
        <v>55.5</v>
      </c>
      <c r="H22" s="393">
        <v>1.1200000000000001</v>
      </c>
      <c r="J22" s="394">
        <v>0.54600000000000004</v>
      </c>
      <c r="L22" s="369">
        <f t="shared" si="2"/>
        <v>5.4600000000000004E-4</v>
      </c>
      <c r="M22" s="369">
        <f t="shared" si="3"/>
        <v>4.8749999999999995E-2</v>
      </c>
      <c r="O22" s="178">
        <v>2.87</v>
      </c>
      <c r="P22" s="371"/>
      <c r="Q22" s="374" t="s">
        <v>63</v>
      </c>
    </row>
    <row r="23" spans="1:17" x14ac:dyDescent="0.3">
      <c r="A23" s="375">
        <v>14114020</v>
      </c>
      <c r="B23" s="43" t="s">
        <v>20</v>
      </c>
      <c r="C23" s="366">
        <v>2014</v>
      </c>
      <c r="D23" s="375" t="s">
        <v>98</v>
      </c>
      <c r="E23" s="367">
        <v>1</v>
      </c>
      <c r="F23" s="238">
        <v>41717</v>
      </c>
      <c r="G23" s="277">
        <v>19.3</v>
      </c>
      <c r="H23" s="393">
        <v>0.26200000000000001</v>
      </c>
      <c r="I23" s="368">
        <f>AVERAGE(H23:H24)</f>
        <v>0.42249999999999999</v>
      </c>
      <c r="J23" s="394">
        <v>1.53</v>
      </c>
      <c r="K23" s="368">
        <f>AVERAGE(J23:J24)</f>
        <v>1.33</v>
      </c>
      <c r="L23" s="369">
        <f t="shared" si="2"/>
        <v>1.5300000000000001E-3</v>
      </c>
      <c r="M23" s="369">
        <f t="shared" si="3"/>
        <v>0.58396946564885499</v>
      </c>
      <c r="N23" s="368">
        <f>AVERAGE(M23:M24)</f>
        <v>0.38889725426525079</v>
      </c>
      <c r="O23" s="178">
        <v>33.200000000000003</v>
      </c>
      <c r="P23" s="371">
        <f>AVERAGE(O23:O24)</f>
        <v>19.520000000000003</v>
      </c>
      <c r="Q23" s="374" t="s">
        <v>63</v>
      </c>
    </row>
    <row r="24" spans="1:17" x14ac:dyDescent="0.3">
      <c r="A24" s="375">
        <v>14114021</v>
      </c>
      <c r="B24" s="43" t="s">
        <v>20</v>
      </c>
      <c r="C24" s="366">
        <v>2014</v>
      </c>
      <c r="D24" s="375" t="s">
        <v>98</v>
      </c>
      <c r="E24" s="367">
        <v>3</v>
      </c>
      <c r="F24" s="238">
        <v>41717</v>
      </c>
      <c r="G24" s="277">
        <v>45.2</v>
      </c>
      <c r="H24" s="393">
        <v>0.58299999999999996</v>
      </c>
      <c r="J24" s="394">
        <v>1.1299999999999999</v>
      </c>
      <c r="L24" s="369">
        <f t="shared" si="2"/>
        <v>1.1299999999999999E-3</v>
      </c>
      <c r="M24" s="369">
        <f t="shared" si="3"/>
        <v>0.19382504288164665</v>
      </c>
      <c r="O24" s="178">
        <v>5.84</v>
      </c>
      <c r="P24" s="371"/>
      <c r="Q24" s="374" t="s">
        <v>63</v>
      </c>
    </row>
    <row r="25" spans="1:17" x14ac:dyDescent="0.3">
      <c r="A25" s="375">
        <v>14114022</v>
      </c>
      <c r="B25" s="43" t="s">
        <v>20</v>
      </c>
      <c r="C25" s="366">
        <v>2014</v>
      </c>
      <c r="D25" s="375" t="s">
        <v>98</v>
      </c>
      <c r="E25" s="367">
        <v>5</v>
      </c>
      <c r="F25" s="238">
        <v>41717</v>
      </c>
      <c r="G25" s="277">
        <v>57.3</v>
      </c>
      <c r="H25" s="393">
        <v>0.625</v>
      </c>
      <c r="I25" s="368">
        <f>AVERAGE(H25:H26)</f>
        <v>0.59899999999999998</v>
      </c>
      <c r="J25" s="394">
        <v>0.67600000000000005</v>
      </c>
      <c r="K25" s="368">
        <f>AVERAGE(J25:J26)</f>
        <v>0.86299999999999999</v>
      </c>
      <c r="L25" s="369">
        <f t="shared" si="2"/>
        <v>6.7600000000000006E-4</v>
      </c>
      <c r="M25" s="369">
        <f t="shared" si="3"/>
        <v>0.10816000000000001</v>
      </c>
      <c r="N25" s="368">
        <f>AVERAGE(M25:M26)</f>
        <v>0.14570303664921469</v>
      </c>
      <c r="O25" s="178">
        <v>4.6100000000000003</v>
      </c>
      <c r="P25" s="371">
        <f>AVERAGE(O25:O26)</f>
        <v>5.085</v>
      </c>
      <c r="Q25" s="374" t="s">
        <v>63</v>
      </c>
    </row>
    <row r="26" spans="1:17" x14ac:dyDescent="0.3">
      <c r="A26" s="375">
        <v>14114023</v>
      </c>
      <c r="B26" s="43" t="s">
        <v>20</v>
      </c>
      <c r="C26" s="366">
        <v>2014</v>
      </c>
      <c r="D26" s="375" t="s">
        <v>98</v>
      </c>
      <c r="E26" s="367">
        <v>7</v>
      </c>
      <c r="F26" s="238">
        <v>41717</v>
      </c>
      <c r="G26" s="277">
        <v>58.2</v>
      </c>
      <c r="H26" s="393">
        <v>0.57299999999999995</v>
      </c>
      <c r="J26" s="394">
        <v>1.05</v>
      </c>
      <c r="L26" s="369">
        <f t="shared" si="2"/>
        <v>1.0500000000000002E-3</v>
      </c>
      <c r="M26" s="369">
        <f t="shared" si="3"/>
        <v>0.18324607329842937</v>
      </c>
      <c r="O26" s="178">
        <v>5.56</v>
      </c>
      <c r="P26" s="371"/>
      <c r="Q26" s="374" t="s">
        <v>63</v>
      </c>
    </row>
    <row r="27" spans="1:17" x14ac:dyDescent="0.3">
      <c r="A27" s="375">
        <v>14114024</v>
      </c>
      <c r="B27" s="43" t="s">
        <v>20</v>
      </c>
      <c r="C27" s="366">
        <v>2014</v>
      </c>
      <c r="D27" s="375" t="s">
        <v>75</v>
      </c>
      <c r="E27" s="367">
        <v>1</v>
      </c>
      <c r="F27" s="238">
        <v>41718</v>
      </c>
      <c r="G27" s="277">
        <v>49.7</v>
      </c>
      <c r="H27" s="393">
        <v>9.6799999999999997E-2</v>
      </c>
      <c r="I27" s="368">
        <f>AVERAGE(H27:H28)</f>
        <v>0.1119</v>
      </c>
      <c r="J27" s="394">
        <v>0.84099999999999997</v>
      </c>
      <c r="K27" s="368">
        <f>AVERAGE(J27:J28)</f>
        <v>0.61299999999999999</v>
      </c>
      <c r="L27" s="369">
        <f t="shared" si="2"/>
        <v>8.4099999999999995E-4</v>
      </c>
      <c r="M27" s="369">
        <f t="shared" si="3"/>
        <v>0.86880165289256206</v>
      </c>
      <c r="N27" s="368">
        <f>AVERAGE(M27:M28)</f>
        <v>0.58597562959588734</v>
      </c>
      <c r="O27" s="178">
        <v>8.94</v>
      </c>
      <c r="P27" s="371">
        <f>AVERAGE(O27:O28)</f>
        <v>6.4349999999999996</v>
      </c>
      <c r="Q27" s="372" t="s">
        <v>63</v>
      </c>
    </row>
    <row r="28" spans="1:17" x14ac:dyDescent="0.3">
      <c r="A28" s="375">
        <v>14114025</v>
      </c>
      <c r="B28" s="43" t="s">
        <v>20</v>
      </c>
      <c r="C28" s="366">
        <v>2014</v>
      </c>
      <c r="D28" s="375" t="s">
        <v>75</v>
      </c>
      <c r="E28" s="367">
        <v>3</v>
      </c>
      <c r="F28" s="238">
        <v>41718</v>
      </c>
      <c r="G28" s="277">
        <v>57.9</v>
      </c>
      <c r="H28" s="393">
        <v>0.127</v>
      </c>
      <c r="J28" s="394">
        <v>0.38500000000000001</v>
      </c>
      <c r="L28" s="369">
        <f t="shared" si="2"/>
        <v>3.8500000000000003E-4</v>
      </c>
      <c r="M28" s="369">
        <f t="shared" si="3"/>
        <v>0.30314960629921262</v>
      </c>
      <c r="O28" s="178">
        <v>3.93</v>
      </c>
      <c r="P28" s="371"/>
      <c r="Q28" s="372" t="s">
        <v>63</v>
      </c>
    </row>
    <row r="29" spans="1:17" x14ac:dyDescent="0.3">
      <c r="A29" s="375">
        <v>14114026</v>
      </c>
      <c r="B29" s="43" t="s">
        <v>20</v>
      </c>
      <c r="C29" s="366">
        <v>2014</v>
      </c>
      <c r="D29" s="375" t="s">
        <v>75</v>
      </c>
      <c r="E29" s="367">
        <v>5</v>
      </c>
      <c r="F29" s="238">
        <v>41718</v>
      </c>
      <c r="G29" s="277">
        <v>61.3</v>
      </c>
      <c r="H29" s="393">
        <v>0.34100000000000003</v>
      </c>
      <c r="I29" s="368">
        <f>AVERAGE(H29:H30)</f>
        <v>0.42000000000000004</v>
      </c>
      <c r="J29" s="394">
        <v>0.24</v>
      </c>
      <c r="K29" s="368">
        <f>AVERAGE(J29:J30)</f>
        <v>0.22249999999999998</v>
      </c>
      <c r="L29" s="369">
        <f t="shared" si="2"/>
        <v>2.3999999999999998E-4</v>
      </c>
      <c r="M29" s="369">
        <f t="shared" si="3"/>
        <v>7.0381231671554245E-2</v>
      </c>
      <c r="N29" s="368">
        <f>AVERAGE(M29:M30)</f>
        <v>5.573169800010578E-2</v>
      </c>
      <c r="O29" s="178">
        <v>1.1499999999999999</v>
      </c>
      <c r="P29" s="371">
        <f>AVERAGE(O29:O30)</f>
        <v>1.26</v>
      </c>
      <c r="Q29" s="372" t="s">
        <v>63</v>
      </c>
    </row>
    <row r="30" spans="1:17" x14ac:dyDescent="0.3">
      <c r="A30" s="375">
        <v>14114027</v>
      </c>
      <c r="B30" s="43" t="s">
        <v>20</v>
      </c>
      <c r="C30" s="366">
        <v>2014</v>
      </c>
      <c r="D30" s="375" t="s">
        <v>75</v>
      </c>
      <c r="E30" s="367">
        <v>7</v>
      </c>
      <c r="F30" s="238">
        <v>41718</v>
      </c>
      <c r="G30" s="277">
        <v>17</v>
      </c>
      <c r="H30" s="393">
        <v>0.499</v>
      </c>
      <c r="J30" s="394">
        <v>0.20499999999999999</v>
      </c>
      <c r="L30" s="369">
        <f t="shared" si="2"/>
        <v>2.05E-4</v>
      </c>
      <c r="M30" s="369">
        <f t="shared" si="3"/>
        <v>4.1082164328657314E-2</v>
      </c>
      <c r="O30" s="178">
        <v>1.37</v>
      </c>
      <c r="P30" s="371"/>
      <c r="Q30" s="372" t="s">
        <v>63</v>
      </c>
    </row>
    <row r="31" spans="1:17" x14ac:dyDescent="0.3">
      <c r="A31" s="375">
        <v>14114028</v>
      </c>
      <c r="B31" s="43" t="s">
        <v>20</v>
      </c>
      <c r="C31" s="366">
        <v>2014</v>
      </c>
      <c r="D31" s="375" t="s">
        <v>99</v>
      </c>
      <c r="E31" s="367">
        <v>1</v>
      </c>
      <c r="F31" s="238">
        <v>41717</v>
      </c>
      <c r="G31" s="277">
        <v>33.1</v>
      </c>
      <c r="H31" s="393">
        <v>6.7699999999999996E-2</v>
      </c>
      <c r="I31" s="368">
        <f>AVERAGE(H31:H32)</f>
        <v>0.13084999999999999</v>
      </c>
      <c r="J31" s="394">
        <v>1.77</v>
      </c>
      <c r="K31" s="368">
        <f>AVERAGE(J31:J32)</f>
        <v>1.855</v>
      </c>
      <c r="L31" s="369">
        <f t="shared" si="2"/>
        <v>1.7700000000000001E-3</v>
      </c>
      <c r="M31" s="369">
        <f t="shared" si="3"/>
        <v>2.614475627769572</v>
      </c>
      <c r="N31" s="368">
        <f>AVERAGE(M31:M32)</f>
        <v>1.807237813884786</v>
      </c>
      <c r="O31" s="178">
        <v>36.200000000000003</v>
      </c>
      <c r="P31" s="371">
        <f>AVERAGE(O31:O32)</f>
        <v>22.155000000000001</v>
      </c>
      <c r="Q31" s="372" t="s">
        <v>63</v>
      </c>
    </row>
    <row r="32" spans="1:17" x14ac:dyDescent="0.3">
      <c r="A32" s="375">
        <v>14114029</v>
      </c>
      <c r="B32" s="43" t="s">
        <v>20</v>
      </c>
      <c r="C32" s="366">
        <v>2014</v>
      </c>
      <c r="D32" s="375" t="s">
        <v>99</v>
      </c>
      <c r="E32" s="367">
        <v>3</v>
      </c>
      <c r="F32" s="238">
        <v>41717</v>
      </c>
      <c r="G32" s="277">
        <v>32.4</v>
      </c>
      <c r="H32" s="393">
        <v>0.19400000000000001</v>
      </c>
      <c r="J32" s="394">
        <v>1.94</v>
      </c>
      <c r="L32" s="369">
        <f t="shared" si="2"/>
        <v>1.9399999999999999E-3</v>
      </c>
      <c r="M32" s="369">
        <f t="shared" si="3"/>
        <v>0.99999999999999989</v>
      </c>
      <c r="O32" s="178">
        <v>8.11</v>
      </c>
      <c r="P32" s="371"/>
      <c r="Q32" s="372" t="s">
        <v>63</v>
      </c>
    </row>
    <row r="33" spans="1:17" x14ac:dyDescent="0.3">
      <c r="A33" s="375">
        <v>14114030</v>
      </c>
      <c r="B33" s="43" t="s">
        <v>20</v>
      </c>
      <c r="C33" s="366">
        <v>2014</v>
      </c>
      <c r="D33" s="375" t="s">
        <v>99</v>
      </c>
      <c r="E33" s="367">
        <v>5</v>
      </c>
      <c r="F33" s="238">
        <v>41717</v>
      </c>
      <c r="G33" s="277">
        <v>59.3</v>
      </c>
      <c r="H33" s="393">
        <v>0.45500000000000002</v>
      </c>
      <c r="I33" s="368">
        <f>AVERAGE(H33:H34)</f>
        <v>0.72399999999999998</v>
      </c>
      <c r="J33" s="394">
        <v>0.97799999999999998</v>
      </c>
      <c r="K33" s="368">
        <f>AVERAGE(J33:J34)</f>
        <v>0.748</v>
      </c>
      <c r="L33" s="369">
        <f t="shared" si="2"/>
        <v>9.7799999999999992E-4</v>
      </c>
      <c r="M33" s="369">
        <f t="shared" si="3"/>
        <v>0.21494505494505492</v>
      </c>
      <c r="N33" s="368">
        <f>AVERAGE(M33:M34)</f>
        <v>0.13355510551885172</v>
      </c>
      <c r="O33" s="178">
        <v>3.46</v>
      </c>
      <c r="P33" s="371">
        <f>AVERAGE(O33:O34)</f>
        <v>3.6</v>
      </c>
      <c r="Q33" s="372" t="s">
        <v>63</v>
      </c>
    </row>
    <row r="34" spans="1:17" x14ac:dyDescent="0.3">
      <c r="A34" s="375">
        <v>14114031</v>
      </c>
      <c r="B34" s="43" t="s">
        <v>20</v>
      </c>
      <c r="C34" s="366">
        <v>2014</v>
      </c>
      <c r="D34" s="375" t="s">
        <v>99</v>
      </c>
      <c r="E34" s="367">
        <v>7</v>
      </c>
      <c r="F34" s="238">
        <v>41717</v>
      </c>
      <c r="G34" s="277">
        <v>57.8</v>
      </c>
      <c r="H34" s="393">
        <v>0.99299999999999999</v>
      </c>
      <c r="J34" s="394">
        <v>0.51800000000000002</v>
      </c>
      <c r="L34" s="369">
        <f t="shared" si="2"/>
        <v>5.1800000000000001E-4</v>
      </c>
      <c r="M34" s="369">
        <f t="shared" si="3"/>
        <v>5.2165156092648539E-2</v>
      </c>
      <c r="O34" s="178">
        <v>3.74</v>
      </c>
      <c r="P34" s="371"/>
      <c r="Q34" s="372" t="s">
        <v>63</v>
      </c>
    </row>
    <row r="35" spans="1:17" x14ac:dyDescent="0.3">
      <c r="A35" s="375">
        <v>14114032</v>
      </c>
      <c r="B35" s="43" t="s">
        <v>20</v>
      </c>
      <c r="C35" s="366">
        <v>2014</v>
      </c>
      <c r="D35" s="375" t="s">
        <v>100</v>
      </c>
      <c r="E35" s="367">
        <v>1</v>
      </c>
      <c r="F35" s="238">
        <v>41717</v>
      </c>
      <c r="G35" s="277">
        <v>35</v>
      </c>
      <c r="H35" s="393">
        <v>0.26900000000000002</v>
      </c>
      <c r="I35" s="368">
        <f>AVERAGE(H35:H36)</f>
        <v>0.39750000000000002</v>
      </c>
      <c r="J35" s="394">
        <v>2.2400000000000002</v>
      </c>
      <c r="K35" s="368">
        <f>AVERAGE(J35:J36)</f>
        <v>1.359</v>
      </c>
      <c r="L35" s="369">
        <f t="shared" si="2"/>
        <v>2.2400000000000002E-3</v>
      </c>
      <c r="M35" s="369">
        <f t="shared" si="3"/>
        <v>0.83271375464684017</v>
      </c>
      <c r="N35" s="368">
        <f>AVERAGE(M35:M36)</f>
        <v>0.46179413968083455</v>
      </c>
      <c r="O35" s="178">
        <v>14.4</v>
      </c>
      <c r="P35" s="371">
        <f>AVERAGE(O35:O36)</f>
        <v>8.3550000000000004</v>
      </c>
      <c r="Q35" s="372" t="s">
        <v>63</v>
      </c>
    </row>
    <row r="36" spans="1:17" x14ac:dyDescent="0.3">
      <c r="A36" s="25">
        <v>14114033</v>
      </c>
      <c r="B36" s="43" t="s">
        <v>20</v>
      </c>
      <c r="C36" s="366">
        <v>2014</v>
      </c>
      <c r="D36" s="25" t="s">
        <v>100</v>
      </c>
      <c r="E36" s="367">
        <v>3</v>
      </c>
      <c r="F36" s="238">
        <v>41717</v>
      </c>
      <c r="G36" s="277">
        <v>64.5</v>
      </c>
      <c r="H36" s="376">
        <v>0.52600000000000002</v>
      </c>
      <c r="J36" s="377">
        <v>0.47799999999999998</v>
      </c>
      <c r="L36" s="369">
        <f t="shared" si="2"/>
        <v>4.7799999999999996E-4</v>
      </c>
      <c r="M36" s="369">
        <f t="shared" si="3"/>
        <v>9.0874524714828889E-2</v>
      </c>
      <c r="O36" s="178">
        <v>2.31</v>
      </c>
      <c r="P36" s="371"/>
      <c r="Q36" s="372" t="s">
        <v>63</v>
      </c>
    </row>
    <row r="37" spans="1:17" x14ac:dyDescent="0.3">
      <c r="A37" s="375">
        <v>14114034</v>
      </c>
      <c r="B37" s="43" t="s">
        <v>20</v>
      </c>
      <c r="C37" s="366">
        <v>2014</v>
      </c>
      <c r="D37" s="375" t="s">
        <v>100</v>
      </c>
      <c r="E37" s="367">
        <v>5</v>
      </c>
      <c r="F37" s="238">
        <v>41717</v>
      </c>
      <c r="G37" s="277">
        <v>63.6</v>
      </c>
      <c r="H37" s="393">
        <v>0.90200000000000002</v>
      </c>
      <c r="I37" s="368">
        <f>AVERAGE(H37:H38)</f>
        <v>0.77900000000000003</v>
      </c>
      <c r="J37" s="394">
        <v>0.67800000000000005</v>
      </c>
      <c r="K37" s="368">
        <f>AVERAGE(J37:J38)</f>
        <v>0.61699999999999999</v>
      </c>
      <c r="L37" s="369">
        <f t="shared" si="2"/>
        <v>6.78E-4</v>
      </c>
      <c r="M37" s="369">
        <f t="shared" si="3"/>
        <v>7.5166297117516628E-2</v>
      </c>
      <c r="N37" s="368">
        <f>AVERAGE(M37:M38)</f>
        <v>7.9961197339246115E-2</v>
      </c>
      <c r="O37" s="178">
        <v>3.31</v>
      </c>
      <c r="P37" s="371">
        <f>AVERAGE(O37:O38)</f>
        <v>3.0700000000000003</v>
      </c>
      <c r="Q37" s="372" t="s">
        <v>63</v>
      </c>
    </row>
    <row r="38" spans="1:17" x14ac:dyDescent="0.3">
      <c r="A38" s="375">
        <v>14114035</v>
      </c>
      <c r="B38" s="43" t="s">
        <v>20</v>
      </c>
      <c r="C38" s="366">
        <v>2014</v>
      </c>
      <c r="D38" s="375" t="s">
        <v>100</v>
      </c>
      <c r="E38" s="367">
        <v>7</v>
      </c>
      <c r="F38" s="238">
        <v>41717</v>
      </c>
      <c r="G38" s="277">
        <v>66.400000000000006</v>
      </c>
      <c r="H38" s="393">
        <v>0.65600000000000003</v>
      </c>
      <c r="J38" s="394">
        <v>0.55600000000000005</v>
      </c>
      <c r="L38" s="369">
        <f t="shared" si="2"/>
        <v>5.5600000000000007E-4</v>
      </c>
      <c r="M38" s="369">
        <f t="shared" si="3"/>
        <v>8.4756097560975616E-2</v>
      </c>
      <c r="O38" s="178">
        <v>2.83</v>
      </c>
      <c r="P38" s="371"/>
      <c r="Q38" s="372" t="s">
        <v>63</v>
      </c>
    </row>
    <row r="39" spans="1:17" s="188" customFormat="1" ht="11.4" customHeight="1" x14ac:dyDescent="0.3">
      <c r="H39" s="378"/>
      <c r="I39" s="378"/>
      <c r="J39" s="378"/>
      <c r="K39" s="378"/>
    </row>
    <row r="40" spans="1:17" x14ac:dyDescent="0.3">
      <c r="A40" s="375">
        <v>14224401</v>
      </c>
      <c r="B40" s="379" t="s">
        <v>21</v>
      </c>
      <c r="C40" s="366">
        <v>2014</v>
      </c>
      <c r="D40" s="43" t="s">
        <v>121</v>
      </c>
      <c r="E40" s="366">
        <v>1</v>
      </c>
      <c r="F40" s="379">
        <v>41795</v>
      </c>
      <c r="G40" s="377">
        <v>37.172120909318011</v>
      </c>
      <c r="H40" s="376">
        <v>1.2927460339711025</v>
      </c>
      <c r="I40" s="376">
        <f>AVERAGE(H40:H41)</f>
        <v>1.316446066586364</v>
      </c>
      <c r="J40" s="376">
        <v>1.9709775780267724</v>
      </c>
      <c r="K40" s="376">
        <f>AVERAGE(J40:J41)</f>
        <v>1.968812338658378</v>
      </c>
      <c r="L40" s="369">
        <f t="shared" ref="L40:L79" si="4">J40/1000</f>
        <v>1.9709775780267723E-3</v>
      </c>
      <c r="M40" s="369">
        <f t="shared" ref="M40:M79" si="5">(L40/H40)*100</f>
        <v>0.15246440725656332</v>
      </c>
      <c r="N40" s="376">
        <f>AVERAGE(M40:M41)</f>
        <v>0.14960655812819729</v>
      </c>
      <c r="O40" s="278">
        <v>5.6</v>
      </c>
      <c r="P40" s="376">
        <f>AVERAGE(O40:O41)</f>
        <v>5.4049999999999994</v>
      </c>
      <c r="Q40" s="278">
        <v>0.214</v>
      </c>
    </row>
    <row r="41" spans="1:17" x14ac:dyDescent="0.3">
      <c r="A41" s="375">
        <v>14224402</v>
      </c>
      <c r="B41" s="379" t="s">
        <v>21</v>
      </c>
      <c r="C41" s="366">
        <v>2014</v>
      </c>
      <c r="D41" s="43" t="s">
        <v>121</v>
      </c>
      <c r="E41" s="366">
        <v>3</v>
      </c>
      <c r="F41" s="379">
        <v>41795</v>
      </c>
      <c r="G41" s="377">
        <v>35.821872953503608</v>
      </c>
      <c r="H41" s="376">
        <v>1.3401460992016254</v>
      </c>
      <c r="I41" s="376"/>
      <c r="J41" s="376">
        <v>1.9666470992899834</v>
      </c>
      <c r="K41" s="376"/>
      <c r="L41" s="369">
        <f t="shared" si="4"/>
        <v>1.9666470992899835E-3</v>
      </c>
      <c r="M41" s="369">
        <f t="shared" si="5"/>
        <v>0.14674870899983128</v>
      </c>
      <c r="N41" s="376"/>
      <c r="O41" s="278">
        <v>5.21</v>
      </c>
      <c r="P41" s="376"/>
      <c r="Q41" s="396" t="s">
        <v>63</v>
      </c>
    </row>
    <row r="42" spans="1:17" x14ac:dyDescent="0.3">
      <c r="A42" s="375">
        <v>14224403</v>
      </c>
      <c r="B42" s="379" t="s">
        <v>21</v>
      </c>
      <c r="C42" s="366">
        <v>2014</v>
      </c>
      <c r="D42" s="43" t="s">
        <v>121</v>
      </c>
      <c r="E42" s="366">
        <v>5</v>
      </c>
      <c r="F42" s="379">
        <v>41795</v>
      </c>
      <c r="G42" s="377">
        <v>38.027332144979205</v>
      </c>
      <c r="H42" s="376">
        <v>1.705503791011417</v>
      </c>
      <c r="I42" s="376">
        <f>AVERAGE(H42:H43)</f>
        <v>1.5296899782446478</v>
      </c>
      <c r="J42" s="376">
        <v>2.2466161348157065</v>
      </c>
      <c r="K42" s="376">
        <f>AVERAGE(J42:J43)</f>
        <v>2.0976399871400115</v>
      </c>
      <c r="L42" s="369">
        <f t="shared" si="4"/>
        <v>2.2466161348157067E-3</v>
      </c>
      <c r="M42" s="369">
        <f t="shared" si="5"/>
        <v>0.13172741958453188</v>
      </c>
      <c r="N42" s="376">
        <f>AVERAGE(M42:M43)</f>
        <v>0.1378298130871155</v>
      </c>
      <c r="O42" s="278">
        <v>5.03</v>
      </c>
      <c r="P42" s="376">
        <f>AVERAGE(O42:O43)</f>
        <v>4.9250000000000007</v>
      </c>
      <c r="Q42" s="278">
        <v>0.45200000000000001</v>
      </c>
    </row>
    <row r="43" spans="1:17" x14ac:dyDescent="0.3">
      <c r="A43" s="375">
        <v>14224404</v>
      </c>
      <c r="B43" s="379" t="s">
        <v>21</v>
      </c>
      <c r="C43" s="366">
        <v>2014</v>
      </c>
      <c r="D43" s="43" t="s">
        <v>121</v>
      </c>
      <c r="E43" s="366">
        <v>7</v>
      </c>
      <c r="F43" s="379">
        <v>41795</v>
      </c>
      <c r="G43" s="377">
        <v>38.041193778898688</v>
      </c>
      <c r="H43" s="376">
        <v>1.3538761654778788</v>
      </c>
      <c r="I43" s="376"/>
      <c r="J43" s="376">
        <v>1.948663839464317</v>
      </c>
      <c r="K43" s="376"/>
      <c r="L43" s="369">
        <f t="shared" si="4"/>
        <v>1.9486638394643171E-3</v>
      </c>
      <c r="M43" s="369">
        <f t="shared" si="5"/>
        <v>0.1439322065896991</v>
      </c>
      <c r="N43" s="369"/>
      <c r="O43" s="278">
        <v>4.82</v>
      </c>
      <c r="P43" s="278"/>
      <c r="Q43" s="396" t="s">
        <v>63</v>
      </c>
    </row>
    <row r="44" spans="1:17" ht="15.75" customHeight="1" x14ac:dyDescent="0.3">
      <c r="A44" s="375">
        <v>14224405</v>
      </c>
      <c r="B44" s="379" t="s">
        <v>21</v>
      </c>
      <c r="C44" s="366">
        <v>2014</v>
      </c>
      <c r="D44" s="43" t="s">
        <v>128</v>
      </c>
      <c r="E44" s="366">
        <v>1</v>
      </c>
      <c r="F44" s="379">
        <v>41792</v>
      </c>
      <c r="G44" s="377">
        <v>54.806070826306922</v>
      </c>
      <c r="H44" s="376">
        <v>0.19718581207230476</v>
      </c>
      <c r="I44" s="376">
        <f>AVERAGE(H44:H45)</f>
        <v>0.15019993542447174</v>
      </c>
      <c r="J44" s="376">
        <v>0.50169119973171006</v>
      </c>
      <c r="K44" s="376">
        <f>AVERAGE(J44:J45)</f>
        <v>0.25584559986585503</v>
      </c>
      <c r="L44" s="369">
        <f t="shared" si="4"/>
        <v>5.0169119973171008E-4</v>
      </c>
      <c r="M44" s="369">
        <f t="shared" si="5"/>
        <v>0.2544256072276378</v>
      </c>
      <c r="N44" s="376">
        <f>AVERAGE(M44:M45)</f>
        <v>0.13205710492244227</v>
      </c>
      <c r="O44" s="278">
        <v>2.62</v>
      </c>
      <c r="P44" s="376">
        <f>AVERAGE(O44:O45)</f>
        <v>2.68</v>
      </c>
      <c r="Q44" s="411" t="s">
        <v>63</v>
      </c>
    </row>
    <row r="45" spans="1:17" ht="15.75" customHeight="1" x14ac:dyDescent="0.3">
      <c r="A45" s="375">
        <v>14224406</v>
      </c>
      <c r="B45" s="379" t="s">
        <v>21</v>
      </c>
      <c r="C45" s="366">
        <v>2014</v>
      </c>
      <c r="D45" s="43" t="s">
        <v>128</v>
      </c>
      <c r="E45" s="366">
        <v>3</v>
      </c>
      <c r="F45" s="379">
        <v>41792</v>
      </c>
      <c r="G45" s="377">
        <v>62.214052287581701</v>
      </c>
      <c r="H45" s="376">
        <v>0.10321405877663872</v>
      </c>
      <c r="I45" s="376"/>
      <c r="J45" s="397">
        <v>0.01</v>
      </c>
      <c r="K45" s="376"/>
      <c r="L45" s="369">
        <f t="shared" si="4"/>
        <v>1.0000000000000001E-5</v>
      </c>
      <c r="M45" s="369">
        <f t="shared" si="5"/>
        <v>9.6886026172467339E-3</v>
      </c>
      <c r="N45" s="376"/>
      <c r="O45" s="278">
        <v>2.74</v>
      </c>
      <c r="P45" s="376"/>
      <c r="Q45" s="411" t="s">
        <v>63</v>
      </c>
    </row>
    <row r="46" spans="1:17" x14ac:dyDescent="0.3">
      <c r="A46" s="375">
        <v>14224407</v>
      </c>
      <c r="B46" s="379" t="s">
        <v>21</v>
      </c>
      <c r="C46" s="366">
        <v>2014</v>
      </c>
      <c r="D46" s="43" t="s">
        <v>128</v>
      </c>
      <c r="E46" s="366">
        <v>5</v>
      </c>
      <c r="F46" s="379">
        <v>41792</v>
      </c>
      <c r="G46" s="377">
        <v>61.235955056179783</v>
      </c>
      <c r="H46" s="376">
        <v>6.3174266073636062E-2</v>
      </c>
      <c r="I46" s="376">
        <f>AVERAGE(H46:H47)</f>
        <v>5.7089829512824444E-2</v>
      </c>
      <c r="J46" s="397">
        <v>0.01</v>
      </c>
      <c r="K46" s="376">
        <f>AVERAGE(J46:J47)</f>
        <v>0.01</v>
      </c>
      <c r="L46" s="369">
        <f t="shared" si="4"/>
        <v>1.0000000000000001E-5</v>
      </c>
      <c r="M46" s="369">
        <f t="shared" si="5"/>
        <v>1.5829230193737397E-2</v>
      </c>
      <c r="N46" s="376">
        <f>AVERAGE(M46:M47)</f>
        <v>1.7717500067687623E-2</v>
      </c>
      <c r="O46" s="278">
        <v>3.07</v>
      </c>
      <c r="P46" s="376">
        <f>AVERAGE(O46:O47)</f>
        <v>3.0750000000000002</v>
      </c>
      <c r="Q46" s="411" t="s">
        <v>63</v>
      </c>
    </row>
    <row r="47" spans="1:17" x14ac:dyDescent="0.3">
      <c r="A47" s="375">
        <v>14224408</v>
      </c>
      <c r="B47" s="379" t="s">
        <v>21</v>
      </c>
      <c r="C47" s="366">
        <v>2014</v>
      </c>
      <c r="D47" s="43" t="s">
        <v>128</v>
      </c>
      <c r="E47" s="366">
        <v>7</v>
      </c>
      <c r="F47" s="379">
        <v>41792</v>
      </c>
      <c r="G47" s="377">
        <v>58.460349017009058</v>
      </c>
      <c r="H47" s="376">
        <v>5.1005392952012826E-2</v>
      </c>
      <c r="I47" s="376"/>
      <c r="J47" s="397">
        <v>0.01</v>
      </c>
      <c r="K47" s="397"/>
      <c r="L47" s="369">
        <f t="shared" si="4"/>
        <v>1.0000000000000001E-5</v>
      </c>
      <c r="M47" s="369">
        <f t="shared" si="5"/>
        <v>1.960576994163785E-2</v>
      </c>
      <c r="N47" s="369"/>
      <c r="O47" s="278">
        <v>3.08</v>
      </c>
      <c r="P47" s="278"/>
      <c r="Q47" s="411" t="s">
        <v>63</v>
      </c>
    </row>
    <row r="48" spans="1:17" x14ac:dyDescent="0.3">
      <c r="A48" s="375">
        <v>14224409</v>
      </c>
      <c r="B48" s="379" t="s">
        <v>21</v>
      </c>
      <c r="C48" s="366">
        <v>2014</v>
      </c>
      <c r="D48" s="43" t="s">
        <v>110</v>
      </c>
      <c r="E48" s="366">
        <v>1</v>
      </c>
      <c r="F48" s="379">
        <v>41792</v>
      </c>
      <c r="G48" s="377">
        <v>37.04496788008565</v>
      </c>
      <c r="H48" s="376">
        <v>0.23805729415616197</v>
      </c>
      <c r="I48" s="376">
        <f>AVERAGE(H48:H49)</f>
        <v>0.16848061927809482</v>
      </c>
      <c r="J48" s="398">
        <v>0.52247082098378594</v>
      </c>
      <c r="K48" s="376">
        <f>AVERAGE(J48:J49)</f>
        <v>0.32699792896330837</v>
      </c>
      <c r="L48" s="369">
        <f t="shared" si="4"/>
        <v>5.2247082098378598E-4</v>
      </c>
      <c r="M48" s="369">
        <f t="shared" si="5"/>
        <v>0.21947272098331636</v>
      </c>
      <c r="N48" s="376">
        <f>AVERAGE(M48:M49)</f>
        <v>0.17622766058119943</v>
      </c>
      <c r="O48" s="278">
        <v>11.4</v>
      </c>
      <c r="P48" s="376">
        <f>AVERAGE(O48:O49)</f>
        <v>7.41</v>
      </c>
      <c r="Q48" s="411" t="s">
        <v>63</v>
      </c>
    </row>
    <row r="49" spans="1:17" x14ac:dyDescent="0.3">
      <c r="A49" s="375">
        <v>14224410</v>
      </c>
      <c r="B49" s="379" t="s">
        <v>21</v>
      </c>
      <c r="C49" s="366">
        <v>2014</v>
      </c>
      <c r="D49" s="43" t="s">
        <v>110</v>
      </c>
      <c r="E49" s="366">
        <v>3</v>
      </c>
      <c r="F49" s="379">
        <v>41792</v>
      </c>
      <c r="G49" s="377">
        <v>57.351851851851855</v>
      </c>
      <c r="H49" s="376">
        <v>9.8903944400027657E-2</v>
      </c>
      <c r="I49" s="376"/>
      <c r="J49" s="398">
        <v>0.13152503694283083</v>
      </c>
      <c r="K49" s="376"/>
      <c r="L49" s="369">
        <f t="shared" si="4"/>
        <v>1.3152503694283083E-4</v>
      </c>
      <c r="M49" s="369">
        <f t="shared" si="5"/>
        <v>0.13298260017908251</v>
      </c>
      <c r="N49" s="376"/>
      <c r="O49" s="278">
        <v>3.42</v>
      </c>
      <c r="P49" s="376"/>
      <c r="Q49" s="411" t="s">
        <v>63</v>
      </c>
    </row>
    <row r="50" spans="1:17" x14ac:dyDescent="0.3">
      <c r="A50" s="375">
        <v>14224411</v>
      </c>
      <c r="B50" s="379" t="s">
        <v>21</v>
      </c>
      <c r="C50" s="366">
        <v>2014</v>
      </c>
      <c r="D50" s="43" t="s">
        <v>110</v>
      </c>
      <c r="E50" s="366">
        <v>5</v>
      </c>
      <c r="F50" s="379">
        <v>41792</v>
      </c>
      <c r="G50" s="377">
        <v>57.746335504885991</v>
      </c>
      <c r="H50" s="376">
        <v>6.9716120982124985E-2</v>
      </c>
      <c r="I50" s="376">
        <f>AVERAGE(H50:H51)</f>
        <v>6.096861685433809E-2</v>
      </c>
      <c r="J50" s="399">
        <v>7.9177834990418139E-2</v>
      </c>
      <c r="K50" s="376">
        <f>AVERAGE(J50:J51)</f>
        <v>6.8324512051218173E-2</v>
      </c>
      <c r="L50" s="369">
        <f t="shared" si="4"/>
        <v>7.9177834990418135E-5</v>
      </c>
      <c r="M50" s="369">
        <f t="shared" si="5"/>
        <v>0.11357177346501982</v>
      </c>
      <c r="N50" s="376">
        <f>AVERAGE(M50:M51)</f>
        <v>0.11181266240938828</v>
      </c>
      <c r="O50" s="278">
        <v>3.33</v>
      </c>
      <c r="P50" s="376">
        <f>AVERAGE(O50:O51)</f>
        <v>3.29</v>
      </c>
      <c r="Q50" s="411" t="s">
        <v>63</v>
      </c>
    </row>
    <row r="51" spans="1:17" x14ac:dyDescent="0.3">
      <c r="A51" s="375">
        <v>14224412</v>
      </c>
      <c r="B51" s="379" t="s">
        <v>21</v>
      </c>
      <c r="C51" s="366">
        <v>2014</v>
      </c>
      <c r="D51" s="43" t="s">
        <v>110</v>
      </c>
      <c r="E51" s="366">
        <v>7</v>
      </c>
      <c r="F51" s="379">
        <v>41792</v>
      </c>
      <c r="G51" s="377">
        <v>58.163117485151382</v>
      </c>
      <c r="H51" s="376">
        <v>5.2221112726551194E-2</v>
      </c>
      <c r="I51" s="376"/>
      <c r="J51" s="399">
        <v>5.747118911201822E-2</v>
      </c>
      <c r="K51" s="399"/>
      <c r="L51" s="369">
        <f t="shared" si="4"/>
        <v>5.747118911201822E-5</v>
      </c>
      <c r="M51" s="369">
        <f t="shared" si="5"/>
        <v>0.11005355135375675</v>
      </c>
      <c r="N51" s="369"/>
      <c r="O51" s="278">
        <v>3.25</v>
      </c>
      <c r="P51" s="278"/>
      <c r="Q51" s="411" t="s">
        <v>63</v>
      </c>
    </row>
    <row r="52" spans="1:17" x14ac:dyDescent="0.3">
      <c r="A52" s="375">
        <v>14224413</v>
      </c>
      <c r="B52" s="379" t="s">
        <v>21</v>
      </c>
      <c r="C52" s="366">
        <v>2014</v>
      </c>
      <c r="D52" s="43" t="s">
        <v>111</v>
      </c>
      <c r="E52" s="366">
        <v>1</v>
      </c>
      <c r="F52" s="379">
        <v>41794</v>
      </c>
      <c r="G52" s="377">
        <v>28.282828282828277</v>
      </c>
      <c r="H52" s="377">
        <v>0.87970672313533171</v>
      </c>
      <c r="I52" s="376">
        <f>AVERAGE(H52:H53)</f>
        <v>1.2788544021918904</v>
      </c>
      <c r="J52" s="397">
        <v>3.9017837266530075</v>
      </c>
      <c r="K52" s="376">
        <f>AVERAGE(J52:J53)</f>
        <v>3.6067519660501386</v>
      </c>
      <c r="L52" s="369">
        <f t="shared" si="4"/>
        <v>3.9017837266530075E-3</v>
      </c>
      <c r="M52" s="369">
        <f t="shared" si="5"/>
        <v>0.44353233004140269</v>
      </c>
      <c r="N52" s="376">
        <f>AVERAGE(M52:M53)</f>
        <v>0.32044662085730313</v>
      </c>
      <c r="O52" s="278">
        <v>11.5</v>
      </c>
      <c r="P52" s="376">
        <f>AVERAGE(O52:O53)</f>
        <v>9.995000000000001</v>
      </c>
      <c r="Q52" s="411" t="s">
        <v>63</v>
      </c>
    </row>
    <row r="53" spans="1:17" x14ac:dyDescent="0.3">
      <c r="A53" s="375">
        <v>14224414</v>
      </c>
      <c r="B53" s="379" t="s">
        <v>21</v>
      </c>
      <c r="C53" s="366">
        <v>2014</v>
      </c>
      <c r="D53" s="43" t="s">
        <v>111</v>
      </c>
      <c r="E53" s="366">
        <v>3</v>
      </c>
      <c r="F53" s="379">
        <v>41794</v>
      </c>
      <c r="G53" s="377">
        <v>28.815898426718196</v>
      </c>
      <c r="H53" s="377">
        <v>1.6780020812484493</v>
      </c>
      <c r="I53" s="376"/>
      <c r="J53" s="397">
        <v>3.3117202054472696</v>
      </c>
      <c r="K53" s="376"/>
      <c r="L53" s="369">
        <f t="shared" si="4"/>
        <v>3.3117202054472696E-3</v>
      </c>
      <c r="M53" s="369">
        <f t="shared" si="5"/>
        <v>0.19736091167320358</v>
      </c>
      <c r="N53" s="376"/>
      <c r="O53" s="278">
        <v>8.49</v>
      </c>
      <c r="P53" s="376"/>
      <c r="Q53" s="411" t="s">
        <v>63</v>
      </c>
    </row>
    <row r="54" spans="1:17" x14ac:dyDescent="0.3">
      <c r="A54" s="375">
        <v>14224415</v>
      </c>
      <c r="B54" s="379" t="s">
        <v>21</v>
      </c>
      <c r="C54" s="366">
        <v>2014</v>
      </c>
      <c r="D54" s="43" t="s">
        <v>111</v>
      </c>
      <c r="E54" s="366">
        <v>5</v>
      </c>
      <c r="F54" s="379">
        <v>41794</v>
      </c>
      <c r="G54" s="377">
        <v>35.35206718346253</v>
      </c>
      <c r="H54" s="377">
        <v>1.3522407892366661</v>
      </c>
      <c r="I54" s="376">
        <f>AVERAGE(H54:H55)</f>
        <v>1.021527759421321</v>
      </c>
      <c r="J54" s="397">
        <v>2.4899683297979895</v>
      </c>
      <c r="K54" s="376">
        <f>AVERAGE(J54:J55)</f>
        <v>1.7719267436089738</v>
      </c>
      <c r="L54" s="369">
        <f t="shared" si="4"/>
        <v>2.4899683297979897E-3</v>
      </c>
      <c r="M54" s="369">
        <f t="shared" si="5"/>
        <v>0.18413646072631529</v>
      </c>
      <c r="N54" s="376">
        <f>AVERAGE(M54:M55)</f>
        <v>0.16834665294550971</v>
      </c>
      <c r="O54" s="278">
        <v>6.51</v>
      </c>
      <c r="P54" s="376">
        <f>AVERAGE(O54:O55)</f>
        <v>4.7850000000000001</v>
      </c>
      <c r="Q54" s="411" t="s">
        <v>63</v>
      </c>
    </row>
    <row r="55" spans="1:17" x14ac:dyDescent="0.3">
      <c r="A55" s="375">
        <v>14224416</v>
      </c>
      <c r="B55" s="379" t="s">
        <v>21</v>
      </c>
      <c r="C55" s="366">
        <v>2014</v>
      </c>
      <c r="D55" s="43" t="s">
        <v>111</v>
      </c>
      <c r="E55" s="366">
        <v>7</v>
      </c>
      <c r="F55" s="379">
        <v>41794</v>
      </c>
      <c r="G55" s="377">
        <v>46.280991735537192</v>
      </c>
      <c r="H55" s="377">
        <v>0.6908147296059759</v>
      </c>
      <c r="I55" s="377"/>
      <c r="J55" s="397">
        <v>1.0538851574199581</v>
      </c>
      <c r="K55" s="397"/>
      <c r="L55" s="369">
        <f t="shared" si="4"/>
        <v>1.0538851574199582E-3</v>
      </c>
      <c r="M55" s="369">
        <f t="shared" si="5"/>
        <v>0.15255684516470414</v>
      </c>
      <c r="N55" s="369"/>
      <c r="O55" s="278">
        <v>3.06</v>
      </c>
      <c r="P55" s="278"/>
      <c r="Q55" s="411" t="s">
        <v>63</v>
      </c>
    </row>
    <row r="56" spans="1:17" x14ac:dyDescent="0.3">
      <c r="A56" s="375">
        <v>14224429</v>
      </c>
      <c r="B56" s="379" t="s">
        <v>21</v>
      </c>
      <c r="C56" s="366">
        <v>2014</v>
      </c>
      <c r="D56" s="43" t="s">
        <v>112</v>
      </c>
      <c r="E56" s="366">
        <v>1</v>
      </c>
      <c r="F56" s="379">
        <v>41795</v>
      </c>
      <c r="G56" s="377">
        <v>41.942604856512148</v>
      </c>
      <c r="H56" s="377">
        <v>0.93384301933556246</v>
      </c>
      <c r="I56" s="376">
        <f>AVERAGE(H56:H57)</f>
        <v>1.5900486017370887</v>
      </c>
      <c r="J56" s="397">
        <v>1.98458776960839</v>
      </c>
      <c r="K56" s="376">
        <f>AVERAGE(J56:J57)</f>
        <v>1.1818503069206217</v>
      </c>
      <c r="L56" s="369">
        <f t="shared" si="4"/>
        <v>1.9845877696083899E-3</v>
      </c>
      <c r="M56" s="369">
        <f t="shared" si="5"/>
        <v>0.21251834928534796</v>
      </c>
      <c r="N56" s="376">
        <f>AVERAGE(M56:M57)</f>
        <v>0.11469795345296775</v>
      </c>
      <c r="O56" s="278">
        <v>4.43</v>
      </c>
      <c r="P56" s="376">
        <f>AVERAGE(O56:O57)</f>
        <v>3.2349999999999999</v>
      </c>
      <c r="Q56" s="411" t="s">
        <v>63</v>
      </c>
    </row>
    <row r="57" spans="1:17" x14ac:dyDescent="0.3">
      <c r="A57" s="375">
        <v>14224430</v>
      </c>
      <c r="B57" s="379" t="s">
        <v>21</v>
      </c>
      <c r="C57" s="366">
        <v>2014</v>
      </c>
      <c r="D57" s="43" t="s">
        <v>112</v>
      </c>
      <c r="E57" s="366">
        <v>3</v>
      </c>
      <c r="F57" s="379">
        <v>41795</v>
      </c>
      <c r="G57" s="377">
        <v>53.581318072734</v>
      </c>
      <c r="H57" s="377">
        <v>2.246254184138615</v>
      </c>
      <c r="I57" s="376"/>
      <c r="J57" s="397">
        <v>0.3791128442328533</v>
      </c>
      <c r="K57" s="376"/>
      <c r="L57" s="369">
        <f t="shared" si="4"/>
        <v>3.791128442328533E-4</v>
      </c>
      <c r="M57" s="369">
        <f t="shared" si="5"/>
        <v>1.6877557620587541E-2</v>
      </c>
      <c r="N57" s="376"/>
      <c r="O57" s="278">
        <v>2.04</v>
      </c>
      <c r="P57" s="376"/>
      <c r="Q57" s="411" t="s">
        <v>63</v>
      </c>
    </row>
    <row r="58" spans="1:17" x14ac:dyDescent="0.3">
      <c r="A58" s="375">
        <v>14224431</v>
      </c>
      <c r="B58" s="379" t="s">
        <v>21</v>
      </c>
      <c r="C58" s="366">
        <v>2014</v>
      </c>
      <c r="D58" s="43" t="s">
        <v>112</v>
      </c>
      <c r="E58" s="366">
        <v>5</v>
      </c>
      <c r="F58" s="379">
        <v>41795</v>
      </c>
      <c r="G58" s="377">
        <v>54.414142502964324</v>
      </c>
      <c r="H58" s="377">
        <v>0.6567461641194321</v>
      </c>
      <c r="I58" s="376">
        <f>AVERAGE(H58:H59)</f>
        <v>0.63451017861016168</v>
      </c>
      <c r="J58" s="397">
        <v>0.23942984266802181</v>
      </c>
      <c r="K58" s="376">
        <f>AVERAGE(J58:J59)</f>
        <v>0.3689937634612756</v>
      </c>
      <c r="L58" s="369">
        <f t="shared" si="4"/>
        <v>2.394298426680218E-4</v>
      </c>
      <c r="M58" s="369">
        <f t="shared" si="5"/>
        <v>3.6456983801199709E-2</v>
      </c>
      <c r="N58" s="376">
        <f>AVERAGE(M58:M59)</f>
        <v>5.8942088020792399E-2</v>
      </c>
      <c r="O58" s="278">
        <v>1.55</v>
      </c>
      <c r="P58" s="376">
        <f>AVERAGE(O58:O59)</f>
        <v>1.2650000000000001</v>
      </c>
      <c r="Q58" s="411" t="s">
        <v>63</v>
      </c>
    </row>
    <row r="59" spans="1:17" x14ac:dyDescent="0.3">
      <c r="A59" s="375">
        <v>14224432</v>
      </c>
      <c r="B59" s="379" t="s">
        <v>21</v>
      </c>
      <c r="C59" s="366">
        <v>2014</v>
      </c>
      <c r="D59" s="43" t="s">
        <v>112</v>
      </c>
      <c r="E59" s="366">
        <v>7</v>
      </c>
      <c r="F59" s="379">
        <v>41795</v>
      </c>
      <c r="G59" s="377">
        <v>56.142241379310342</v>
      </c>
      <c r="H59" s="377">
        <v>0.61227419310089126</v>
      </c>
      <c r="I59" s="377"/>
      <c r="J59" s="397">
        <v>0.4985576842545294</v>
      </c>
      <c r="K59" s="397"/>
      <c r="L59" s="369">
        <f t="shared" si="4"/>
        <v>4.985576842545294E-4</v>
      </c>
      <c r="M59" s="369">
        <f t="shared" si="5"/>
        <v>8.1427192240385096E-2</v>
      </c>
      <c r="N59" s="369"/>
      <c r="O59" s="278">
        <v>0.98</v>
      </c>
      <c r="P59" s="278"/>
      <c r="Q59" s="411" t="s">
        <v>63</v>
      </c>
    </row>
    <row r="60" spans="1:17" x14ac:dyDescent="0.3">
      <c r="A60" s="375">
        <v>14224421</v>
      </c>
      <c r="B60" s="379" t="s">
        <v>21</v>
      </c>
      <c r="C60" s="366">
        <v>2014</v>
      </c>
      <c r="D60" s="43" t="s">
        <v>113</v>
      </c>
      <c r="E60" s="366">
        <v>1</v>
      </c>
      <c r="F60" s="379">
        <v>41793</v>
      </c>
      <c r="G60" s="377">
        <v>35.648689263650027</v>
      </c>
      <c r="H60" s="376">
        <v>0.46385591497032364</v>
      </c>
      <c r="I60" s="376">
        <f>AVERAGE(H60:H61)</f>
        <v>0.40341607829332438</v>
      </c>
      <c r="J60" s="397">
        <v>1.0805742708218244</v>
      </c>
      <c r="K60" s="376">
        <f>AVERAGE(J60:J61)</f>
        <v>0.7846599359594908</v>
      </c>
      <c r="L60" s="369">
        <f t="shared" si="4"/>
        <v>1.0805742708218245E-3</v>
      </c>
      <c r="M60" s="369">
        <f t="shared" si="5"/>
        <v>0.23295472493672026</v>
      </c>
      <c r="N60" s="376">
        <f>AVERAGE(M60:M61)</f>
        <v>0.18772801219177435</v>
      </c>
      <c r="O60" s="278">
        <v>4.99</v>
      </c>
      <c r="P60" s="376">
        <f>AVERAGE(O60:O61)</f>
        <v>3.9249999999999998</v>
      </c>
      <c r="Q60" s="411" t="s">
        <v>63</v>
      </c>
    </row>
    <row r="61" spans="1:17" x14ac:dyDescent="0.3">
      <c r="A61" s="375">
        <v>14224422</v>
      </c>
      <c r="B61" s="379" t="s">
        <v>21</v>
      </c>
      <c r="C61" s="366">
        <v>2014</v>
      </c>
      <c r="D61" s="43" t="s">
        <v>113</v>
      </c>
      <c r="E61" s="366">
        <v>3</v>
      </c>
      <c r="F61" s="379">
        <v>41793</v>
      </c>
      <c r="G61" s="377">
        <v>54.870775347912534</v>
      </c>
      <c r="H61" s="376">
        <v>0.34297624161632506</v>
      </c>
      <c r="I61" s="376"/>
      <c r="J61" s="397">
        <v>0.48874560109715726</v>
      </c>
      <c r="K61" s="376"/>
      <c r="L61" s="369">
        <f t="shared" si="4"/>
        <v>4.8874560109715725E-4</v>
      </c>
      <c r="M61" s="369">
        <f t="shared" si="5"/>
        <v>0.14250129944682843</v>
      </c>
      <c r="N61" s="376"/>
      <c r="O61" s="278">
        <v>2.86</v>
      </c>
      <c r="P61" s="376"/>
      <c r="Q61" s="411" t="s">
        <v>63</v>
      </c>
    </row>
    <row r="62" spans="1:17" x14ac:dyDescent="0.3">
      <c r="A62" s="375">
        <v>14224423</v>
      </c>
      <c r="B62" s="379" t="s">
        <v>21</v>
      </c>
      <c r="C62" s="366">
        <v>2014</v>
      </c>
      <c r="D62" s="43" t="s">
        <v>113</v>
      </c>
      <c r="E62" s="366">
        <v>5</v>
      </c>
      <c r="F62" s="379">
        <v>41793</v>
      </c>
      <c r="G62" s="377">
        <v>60.033444816053517</v>
      </c>
      <c r="H62" s="376">
        <v>0.16386852859452103</v>
      </c>
      <c r="I62" s="376">
        <f>AVERAGE(H62:H63)</f>
        <v>0.17281334110406937</v>
      </c>
      <c r="J62" s="397">
        <v>0.29329633202793715</v>
      </c>
      <c r="K62" s="376">
        <f>AVERAGE(J62:J63)</f>
        <v>0.34929635875043591</v>
      </c>
      <c r="L62" s="369">
        <f t="shared" si="4"/>
        <v>2.9329633202793712E-4</v>
      </c>
      <c r="M62" s="369">
        <f t="shared" si="5"/>
        <v>0.17898270921421058</v>
      </c>
      <c r="N62" s="376">
        <f>AVERAGE(M62:M63)</f>
        <v>0.20098467070188569</v>
      </c>
      <c r="O62" s="278">
        <v>2.36</v>
      </c>
      <c r="P62" s="376">
        <f>AVERAGE(O62:O63)</f>
        <v>2.5750000000000002</v>
      </c>
      <c r="Q62" s="411" t="s">
        <v>63</v>
      </c>
    </row>
    <row r="63" spans="1:17" x14ac:dyDescent="0.3">
      <c r="A63" s="375">
        <v>14224424</v>
      </c>
      <c r="B63" s="379" t="s">
        <v>21</v>
      </c>
      <c r="C63" s="366">
        <v>2014</v>
      </c>
      <c r="D63" s="43" t="s">
        <v>113</v>
      </c>
      <c r="E63" s="366">
        <v>7</v>
      </c>
      <c r="F63" s="379">
        <v>41793</v>
      </c>
      <c r="G63" s="377">
        <v>63.41696992913235</v>
      </c>
      <c r="H63" s="376">
        <v>0.18175815361361772</v>
      </c>
      <c r="I63" s="376"/>
      <c r="J63" s="397">
        <v>0.40529638547293467</v>
      </c>
      <c r="K63" s="397"/>
      <c r="L63" s="369">
        <f t="shared" si="4"/>
        <v>4.0529638547293469E-4</v>
      </c>
      <c r="M63" s="369">
        <f t="shared" si="5"/>
        <v>0.22298663218956083</v>
      </c>
      <c r="N63" s="369"/>
      <c r="O63" s="278">
        <v>2.79</v>
      </c>
      <c r="P63" s="278"/>
      <c r="Q63" s="411" t="s">
        <v>63</v>
      </c>
    </row>
    <row r="64" spans="1:17" x14ac:dyDescent="0.3">
      <c r="A64" s="375">
        <v>14224425</v>
      </c>
      <c r="B64" s="379" t="s">
        <v>21</v>
      </c>
      <c r="C64" s="366">
        <v>2014</v>
      </c>
      <c r="D64" s="43" t="s">
        <v>114</v>
      </c>
      <c r="E64" s="366">
        <v>1</v>
      </c>
      <c r="F64" s="379">
        <v>41793</v>
      </c>
      <c r="G64" s="377">
        <v>39.060516292848071</v>
      </c>
      <c r="H64" s="376">
        <v>0.15595861429979643</v>
      </c>
      <c r="I64" s="376">
        <f>AVERAGE(H64:H65)</f>
        <v>0.15991547998958222</v>
      </c>
      <c r="J64" s="397">
        <v>0.29567651500088626</v>
      </c>
      <c r="K64" s="376">
        <f>AVERAGE(J64:J65)</f>
        <v>0.22889347562470641</v>
      </c>
      <c r="L64" s="369">
        <f t="shared" si="4"/>
        <v>2.9567651500088626E-4</v>
      </c>
      <c r="M64" s="369">
        <f t="shared" si="5"/>
        <v>0.18958652353278327</v>
      </c>
      <c r="N64" s="376">
        <f>AVERAGE(M64:M65)</f>
        <v>0.1442556758108306</v>
      </c>
      <c r="O64" s="278">
        <v>12.4</v>
      </c>
      <c r="P64" s="376">
        <f>AVERAGE(O64:O65)</f>
        <v>7.2350000000000003</v>
      </c>
      <c r="Q64" s="411" t="s">
        <v>63</v>
      </c>
    </row>
    <row r="65" spans="1:17" x14ac:dyDescent="0.3">
      <c r="A65" s="375">
        <v>14224426</v>
      </c>
      <c r="B65" s="379" t="s">
        <v>21</v>
      </c>
      <c r="C65" s="366">
        <v>2014</v>
      </c>
      <c r="D65" s="43" t="s">
        <v>114</v>
      </c>
      <c r="E65" s="366">
        <v>3</v>
      </c>
      <c r="F65" s="379">
        <v>41793</v>
      </c>
      <c r="G65" s="377">
        <v>61.805738352197935</v>
      </c>
      <c r="H65" s="376">
        <v>0.16387234567936798</v>
      </c>
      <c r="I65" s="376"/>
      <c r="J65" s="397">
        <v>0.16211043624852658</v>
      </c>
      <c r="K65" s="376"/>
      <c r="L65" s="369">
        <f t="shared" si="4"/>
        <v>1.6211043624852659E-4</v>
      </c>
      <c r="M65" s="369">
        <f t="shared" si="5"/>
        <v>9.8924828088877953E-2</v>
      </c>
      <c r="N65" s="376"/>
      <c r="O65" s="278">
        <v>2.0699999999999998</v>
      </c>
      <c r="P65" s="376"/>
      <c r="Q65" s="411" t="s">
        <v>63</v>
      </c>
    </row>
    <row r="66" spans="1:17" x14ac:dyDescent="0.3">
      <c r="A66" s="375">
        <v>14224427</v>
      </c>
      <c r="B66" s="379" t="s">
        <v>21</v>
      </c>
      <c r="C66" s="366">
        <v>2014</v>
      </c>
      <c r="D66" s="43" t="s">
        <v>114</v>
      </c>
      <c r="E66" s="366">
        <v>5</v>
      </c>
      <c r="F66" s="379">
        <v>41793</v>
      </c>
      <c r="G66" s="377">
        <v>64.215507826720057</v>
      </c>
      <c r="H66" s="376">
        <v>0.18071471542485174</v>
      </c>
      <c r="I66" s="376">
        <f>AVERAGE(H66:H67)</f>
        <v>0.19372585399083495</v>
      </c>
      <c r="J66" s="397">
        <v>0.22448087728763416</v>
      </c>
      <c r="K66" s="376">
        <f>AVERAGE(J66:J67)</f>
        <v>0.15958094622021757</v>
      </c>
      <c r="L66" s="369">
        <f t="shared" si="4"/>
        <v>2.2448087728763416E-4</v>
      </c>
      <c r="M66" s="369">
        <f t="shared" si="5"/>
        <v>0.12421837190175147</v>
      </c>
      <c r="N66" s="376">
        <f>AVERAGE(M66:M67)</f>
        <v>8.5008090975524253E-2</v>
      </c>
      <c r="O66" s="278">
        <v>1.58</v>
      </c>
      <c r="P66" s="376">
        <f>AVERAGE(O66:O67)</f>
        <v>1.54</v>
      </c>
      <c r="Q66" s="411" t="s">
        <v>63</v>
      </c>
    </row>
    <row r="67" spans="1:17" x14ac:dyDescent="0.3">
      <c r="A67" s="375">
        <v>14224428</v>
      </c>
      <c r="B67" s="379" t="s">
        <v>21</v>
      </c>
      <c r="C67" s="366">
        <v>2014</v>
      </c>
      <c r="D67" s="43" t="s">
        <v>114</v>
      </c>
      <c r="E67" s="366">
        <v>7</v>
      </c>
      <c r="F67" s="379">
        <v>41793</v>
      </c>
      <c r="G67" s="377">
        <v>62.775166955231263</v>
      </c>
      <c r="H67" s="376">
        <v>0.20673699255681816</v>
      </c>
      <c r="I67" s="376"/>
      <c r="J67" s="397">
        <v>9.4681015152800946E-2</v>
      </c>
      <c r="K67" s="397"/>
      <c r="L67" s="369">
        <f t="shared" si="4"/>
        <v>9.468101515280094E-5</v>
      </c>
      <c r="M67" s="369">
        <f t="shared" si="5"/>
        <v>4.579781004929704E-2</v>
      </c>
      <c r="N67" s="369"/>
      <c r="O67" s="278">
        <v>1.5</v>
      </c>
      <c r="P67" s="278"/>
      <c r="Q67" s="411" t="s">
        <v>63</v>
      </c>
    </row>
    <row r="68" spans="1:17" x14ac:dyDescent="0.3">
      <c r="A68" s="375">
        <v>14224417</v>
      </c>
      <c r="B68" s="379" t="s">
        <v>21</v>
      </c>
      <c r="C68" s="366">
        <v>2014</v>
      </c>
      <c r="D68" s="43" t="s">
        <v>116</v>
      </c>
      <c r="E68" s="366">
        <v>1</v>
      </c>
      <c r="F68" s="379">
        <v>41794</v>
      </c>
      <c r="G68" s="377">
        <v>28.176100628930822</v>
      </c>
      <c r="H68" s="390">
        <v>0.75805217166223182</v>
      </c>
      <c r="I68" s="376">
        <f>AVERAGE(H68:H69)</f>
        <v>1.2478634099904997</v>
      </c>
      <c r="J68" s="400">
        <v>3.242502769783711</v>
      </c>
      <c r="K68" s="376">
        <f>AVERAGE(J68:J69)</f>
        <v>2.4570445640403809</v>
      </c>
      <c r="L68" s="369">
        <f t="shared" si="4"/>
        <v>3.2425027697837111E-3</v>
      </c>
      <c r="M68" s="369">
        <f t="shared" si="5"/>
        <v>0.42774137335081541</v>
      </c>
      <c r="N68" s="376">
        <f>AVERAGE(M68:M69)</f>
        <v>0.26196905652601066</v>
      </c>
      <c r="O68" s="278">
        <v>11.8</v>
      </c>
      <c r="P68" s="376">
        <f>AVERAGE(O68:O69)</f>
        <v>7.9</v>
      </c>
      <c r="Q68" s="411" t="s">
        <v>63</v>
      </c>
    </row>
    <row r="69" spans="1:17" x14ac:dyDescent="0.3">
      <c r="A69" s="375">
        <v>14224418</v>
      </c>
      <c r="B69" s="379" t="s">
        <v>21</v>
      </c>
      <c r="C69" s="366">
        <v>2014</v>
      </c>
      <c r="D69" s="43" t="s">
        <v>116</v>
      </c>
      <c r="E69" s="366">
        <v>3</v>
      </c>
      <c r="F69" s="379">
        <v>41794</v>
      </c>
      <c r="G69" s="377">
        <v>42.626544440015948</v>
      </c>
      <c r="H69" s="376">
        <v>1.7376746483187677</v>
      </c>
      <c r="I69" s="376"/>
      <c r="J69" s="400">
        <v>1.6715863582970507</v>
      </c>
      <c r="K69" s="376"/>
      <c r="L69" s="369">
        <f t="shared" si="4"/>
        <v>1.6715863582970507E-3</v>
      </c>
      <c r="M69" s="369">
        <f t="shared" si="5"/>
        <v>9.6196739701205944E-2</v>
      </c>
      <c r="N69" s="376"/>
      <c r="O69" s="278">
        <v>4</v>
      </c>
      <c r="P69" s="376"/>
      <c r="Q69" s="411" t="s">
        <v>63</v>
      </c>
    </row>
    <row r="70" spans="1:17" x14ac:dyDescent="0.3">
      <c r="A70" s="375">
        <v>14224419</v>
      </c>
      <c r="B70" s="379" t="s">
        <v>21</v>
      </c>
      <c r="C70" s="366">
        <v>2014</v>
      </c>
      <c r="D70" s="43" t="s">
        <v>116</v>
      </c>
      <c r="E70" s="366">
        <v>5</v>
      </c>
      <c r="F70" s="379">
        <v>41794</v>
      </c>
      <c r="G70" s="377">
        <v>44.229455952651946</v>
      </c>
      <c r="H70" s="376">
        <v>1.8591244185894085</v>
      </c>
      <c r="I70" s="376">
        <f>AVERAGE(H70:H71)</f>
        <v>1.355533435474086</v>
      </c>
      <c r="J70" s="400">
        <v>0.66894296996151348</v>
      </c>
      <c r="K70" s="376">
        <f>AVERAGE(J70:J71)</f>
        <v>0.46181277442887492</v>
      </c>
      <c r="L70" s="369">
        <f t="shared" si="4"/>
        <v>6.6894296996151351E-4</v>
      </c>
      <c r="M70" s="369">
        <f t="shared" si="5"/>
        <v>3.5981613886232916E-2</v>
      </c>
      <c r="N70" s="376">
        <f>AVERAGE(M70:M71)</f>
        <v>3.2937977270824599E-2</v>
      </c>
      <c r="O70" s="278">
        <v>2.62</v>
      </c>
      <c r="P70" s="376">
        <f>AVERAGE(O70:O71)</f>
        <v>1.9900000000000002</v>
      </c>
      <c r="Q70" s="411" t="s">
        <v>63</v>
      </c>
    </row>
    <row r="71" spans="1:17" x14ac:dyDescent="0.3">
      <c r="A71" s="375">
        <v>14224420</v>
      </c>
      <c r="B71" s="379" t="s">
        <v>21</v>
      </c>
      <c r="C71" s="366">
        <v>2014</v>
      </c>
      <c r="D71" s="43" t="s">
        <v>116</v>
      </c>
      <c r="E71" s="366">
        <v>7</v>
      </c>
      <c r="F71" s="379">
        <v>41794</v>
      </c>
      <c r="G71" s="377">
        <v>52.509741003896401</v>
      </c>
      <c r="H71" s="390">
        <v>0.85194245235876342</v>
      </c>
      <c r="I71" s="390"/>
      <c r="J71" s="400">
        <v>0.2546825788962363</v>
      </c>
      <c r="K71" s="400"/>
      <c r="L71" s="369">
        <f t="shared" si="4"/>
        <v>2.5468257889623628E-4</v>
      </c>
      <c r="M71" s="369">
        <f t="shared" si="5"/>
        <v>2.9894340655416282E-2</v>
      </c>
      <c r="N71" s="369"/>
      <c r="O71" s="278">
        <v>1.36</v>
      </c>
      <c r="P71" s="278"/>
      <c r="Q71" s="411" t="s">
        <v>63</v>
      </c>
    </row>
    <row r="72" spans="1:17" x14ac:dyDescent="0.3">
      <c r="A72" s="375">
        <v>14224433</v>
      </c>
      <c r="B72" s="379" t="s">
        <v>21</v>
      </c>
      <c r="C72" s="366">
        <v>2014</v>
      </c>
      <c r="D72" s="43" t="s">
        <v>117</v>
      </c>
      <c r="E72" s="366">
        <v>1</v>
      </c>
      <c r="F72" s="379">
        <v>41795</v>
      </c>
      <c r="G72" s="377">
        <v>43.661622426196978</v>
      </c>
      <c r="H72" s="376">
        <v>0.20405075047729404</v>
      </c>
      <c r="I72" s="376">
        <f>AVERAGE(H72:H73)</f>
        <v>0.17208547495266943</v>
      </c>
      <c r="J72" s="397">
        <v>0.90971889678099804</v>
      </c>
      <c r="K72" s="376">
        <f>AVERAGE(J72:J73)</f>
        <v>0.5873447500500113</v>
      </c>
      <c r="L72" s="369">
        <f t="shared" si="4"/>
        <v>9.0971889678099799E-4</v>
      </c>
      <c r="M72" s="369">
        <f t="shared" si="5"/>
        <v>0.44582972356292705</v>
      </c>
      <c r="N72" s="376">
        <f>AVERAGE(M72:M73)</f>
        <v>0.31746604155447461</v>
      </c>
      <c r="O72" s="278">
        <v>3.3</v>
      </c>
      <c r="P72" s="376">
        <f>AVERAGE(O72:O73)</f>
        <v>2.92</v>
      </c>
      <c r="Q72" s="411" t="s">
        <v>63</v>
      </c>
    </row>
    <row r="73" spans="1:17" x14ac:dyDescent="0.3">
      <c r="A73" s="375">
        <v>14224434</v>
      </c>
      <c r="B73" s="379" t="s">
        <v>21</v>
      </c>
      <c r="C73" s="366">
        <v>2014</v>
      </c>
      <c r="D73" s="43" t="s">
        <v>117</v>
      </c>
      <c r="E73" s="366">
        <v>3</v>
      </c>
      <c r="F73" s="379">
        <v>41795</v>
      </c>
      <c r="G73" s="377">
        <v>61.482959778937676</v>
      </c>
      <c r="H73" s="376">
        <v>0.14012019942804482</v>
      </c>
      <c r="I73" s="376"/>
      <c r="J73" s="397">
        <v>0.26497060331902467</v>
      </c>
      <c r="K73" s="376"/>
      <c r="L73" s="369">
        <f t="shared" si="4"/>
        <v>2.6497060331902468E-4</v>
      </c>
      <c r="M73" s="369">
        <f t="shared" si="5"/>
        <v>0.1891023595460222</v>
      </c>
      <c r="N73" s="376"/>
      <c r="O73" s="278">
        <v>2.54</v>
      </c>
      <c r="P73" s="376"/>
      <c r="Q73" s="411" t="s">
        <v>63</v>
      </c>
    </row>
    <row r="74" spans="1:17" x14ac:dyDescent="0.3">
      <c r="A74" s="375">
        <v>14224435</v>
      </c>
      <c r="B74" s="379" t="s">
        <v>21</v>
      </c>
      <c r="C74" s="366">
        <v>2014</v>
      </c>
      <c r="D74" s="43" t="s">
        <v>117</v>
      </c>
      <c r="E74" s="366">
        <v>5</v>
      </c>
      <c r="F74" s="379">
        <v>41795</v>
      </c>
      <c r="G74" s="377">
        <v>63.980364082634487</v>
      </c>
      <c r="H74" s="376">
        <v>0.48119099069256416</v>
      </c>
      <c r="I74" s="376">
        <f>AVERAGE(H74:H75)</f>
        <v>0.30210585992806233</v>
      </c>
      <c r="J74" s="397">
        <v>0.15347072216007634</v>
      </c>
      <c r="K74" s="376">
        <f>AVERAGE(J74:J75)</f>
        <v>0.20103730637462916</v>
      </c>
      <c r="L74" s="369">
        <f t="shared" si="4"/>
        <v>1.5347072216007635E-4</v>
      </c>
      <c r="M74" s="369">
        <f t="shared" si="5"/>
        <v>3.1893930919028722E-2</v>
      </c>
      <c r="N74" s="376">
        <f>AVERAGE(M74:M75)</f>
        <v>0.11698842907279455</v>
      </c>
      <c r="O74" s="278">
        <v>2.4900000000000002</v>
      </c>
      <c r="P74" s="376">
        <f>AVERAGE(O74:O75)</f>
        <v>2.5</v>
      </c>
      <c r="Q74" s="411" t="s">
        <v>63</v>
      </c>
    </row>
    <row r="75" spans="1:17" x14ac:dyDescent="0.3">
      <c r="A75" s="375">
        <v>14224436</v>
      </c>
      <c r="B75" s="379" t="s">
        <v>21</v>
      </c>
      <c r="C75" s="366">
        <v>2014</v>
      </c>
      <c r="D75" s="43" t="s">
        <v>117</v>
      </c>
      <c r="E75" s="366">
        <v>7</v>
      </c>
      <c r="F75" s="379">
        <v>41795</v>
      </c>
      <c r="G75" s="377">
        <v>66.866586698653862</v>
      </c>
      <c r="H75" s="376">
        <v>0.12302072916356054</v>
      </c>
      <c r="I75" s="376"/>
      <c r="J75" s="397">
        <v>0.24860389058918198</v>
      </c>
      <c r="K75" s="397"/>
      <c r="L75" s="369">
        <f t="shared" si="4"/>
        <v>2.4860389058918196E-4</v>
      </c>
      <c r="M75" s="369">
        <f t="shared" si="5"/>
        <v>0.20208292722656038</v>
      </c>
      <c r="N75" s="369"/>
      <c r="O75" s="278">
        <v>2.5099999999999998</v>
      </c>
      <c r="P75" s="278"/>
      <c r="Q75" s="411" t="s">
        <v>63</v>
      </c>
    </row>
    <row r="76" spans="1:17" x14ac:dyDescent="0.3">
      <c r="A76" s="375">
        <v>14224437</v>
      </c>
      <c r="B76" s="379" t="s">
        <v>21</v>
      </c>
      <c r="C76" s="366">
        <v>2014</v>
      </c>
      <c r="D76" s="43" t="s">
        <v>118</v>
      </c>
      <c r="E76" s="366">
        <v>1</v>
      </c>
      <c r="F76" s="379">
        <v>41795</v>
      </c>
      <c r="G76" s="377">
        <v>35.818815331010448</v>
      </c>
      <c r="H76" s="390">
        <v>0.45436054083167782</v>
      </c>
      <c r="I76" s="376">
        <f>AVERAGE(H76:H77)</f>
        <v>0.48059244681122126</v>
      </c>
      <c r="J76" s="397">
        <v>1.0265834930339919</v>
      </c>
      <c r="K76" s="376">
        <f>AVERAGE(J76:J77)</f>
        <v>0.93407022608750023</v>
      </c>
      <c r="L76" s="369">
        <f t="shared" si="4"/>
        <v>1.0265834930339919E-3</v>
      </c>
      <c r="M76" s="368">
        <f t="shared" si="5"/>
        <v>0.22594028327259597</v>
      </c>
      <c r="N76" s="376">
        <f>AVERAGE(M76:M77)</f>
        <v>0.19599268726843669</v>
      </c>
      <c r="O76" s="278">
        <v>3.84</v>
      </c>
      <c r="P76" s="376">
        <f>AVERAGE(O76:O77)</f>
        <v>2.915</v>
      </c>
      <c r="Q76" s="411" t="s">
        <v>63</v>
      </c>
    </row>
    <row r="77" spans="1:17" x14ac:dyDescent="0.3">
      <c r="A77" s="375">
        <v>14224438</v>
      </c>
      <c r="B77" s="379" t="s">
        <v>21</v>
      </c>
      <c r="C77" s="366">
        <v>2014</v>
      </c>
      <c r="D77" s="43" t="s">
        <v>118</v>
      </c>
      <c r="E77" s="366">
        <v>3</v>
      </c>
      <c r="F77" s="379">
        <v>41795</v>
      </c>
      <c r="G77" s="377">
        <v>53.068322981366464</v>
      </c>
      <c r="H77" s="390">
        <v>0.50682435279076476</v>
      </c>
      <c r="I77" s="376"/>
      <c r="J77" s="398">
        <v>0.84155695914100859</v>
      </c>
      <c r="K77" s="376"/>
      <c r="L77" s="369">
        <f t="shared" si="4"/>
        <v>8.4155695914100862E-4</v>
      </c>
      <c r="M77" s="368">
        <f t="shared" si="5"/>
        <v>0.16604509126427741</v>
      </c>
      <c r="N77" s="376"/>
      <c r="O77" s="278">
        <v>1.99</v>
      </c>
      <c r="P77" s="376"/>
      <c r="Q77" s="411" t="s">
        <v>63</v>
      </c>
    </row>
    <row r="78" spans="1:17" x14ac:dyDescent="0.3">
      <c r="A78" s="375">
        <v>14224439</v>
      </c>
      <c r="B78" s="379" t="s">
        <v>21</v>
      </c>
      <c r="C78" s="366">
        <v>2014</v>
      </c>
      <c r="D78" s="43" t="s">
        <v>118</v>
      </c>
      <c r="E78" s="366">
        <v>5</v>
      </c>
      <c r="F78" s="379">
        <v>41795</v>
      </c>
      <c r="G78" s="377">
        <v>56.517669084952018</v>
      </c>
      <c r="H78" s="390">
        <v>0.29869528032590709</v>
      </c>
      <c r="I78" s="376">
        <f>AVERAGE(H78:H79)</f>
        <v>0.28553831655310147</v>
      </c>
      <c r="J78" s="398">
        <v>0.90590702404725865</v>
      </c>
      <c r="K78" s="376">
        <f>AVERAGE(J78:J79)</f>
        <v>0.84148597419381699</v>
      </c>
      <c r="L78" s="369">
        <f t="shared" si="4"/>
        <v>9.0590702404725861E-4</v>
      </c>
      <c r="M78" s="368">
        <f t="shared" si="5"/>
        <v>0.30328802753723505</v>
      </c>
      <c r="N78" s="376">
        <f>AVERAGE(M78:M79)</f>
        <v>0.29428684089473878</v>
      </c>
      <c r="O78" s="278">
        <v>1.64</v>
      </c>
      <c r="P78" s="376">
        <f>AVERAGE(O78:O79)</f>
        <v>1.6349999999999998</v>
      </c>
      <c r="Q78" s="411" t="s">
        <v>63</v>
      </c>
    </row>
    <row r="79" spans="1:17" x14ac:dyDescent="0.3">
      <c r="A79" s="375">
        <v>14224440</v>
      </c>
      <c r="B79" s="379" t="s">
        <v>21</v>
      </c>
      <c r="C79" s="366">
        <v>2014</v>
      </c>
      <c r="D79" s="43" t="s">
        <v>118</v>
      </c>
      <c r="E79" s="366">
        <v>7</v>
      </c>
      <c r="F79" s="379">
        <v>41795</v>
      </c>
      <c r="G79" s="377">
        <v>55.374490755249141</v>
      </c>
      <c r="H79" s="390">
        <v>0.27238135278029579</v>
      </c>
      <c r="I79" s="390"/>
      <c r="J79" s="398">
        <v>0.77706492434037544</v>
      </c>
      <c r="K79" s="398"/>
      <c r="L79" s="369">
        <f t="shared" si="4"/>
        <v>7.7706492434037545E-4</v>
      </c>
      <c r="M79" s="368">
        <f t="shared" si="5"/>
        <v>0.28528565425224245</v>
      </c>
      <c r="N79" s="369"/>
      <c r="O79" s="278">
        <v>1.63</v>
      </c>
      <c r="P79" s="278"/>
      <c r="Q79" s="411" t="s">
        <v>63</v>
      </c>
    </row>
    <row r="80" spans="1:17" s="188" customFormat="1" x14ac:dyDescent="0.3">
      <c r="B80" s="380"/>
      <c r="C80" s="380"/>
      <c r="D80" s="165"/>
      <c r="E80" s="381"/>
      <c r="F80" s="380"/>
      <c r="G80" s="401"/>
      <c r="H80" s="402"/>
      <c r="I80" s="402"/>
      <c r="J80" s="403"/>
      <c r="K80" s="403"/>
      <c r="L80" s="382"/>
      <c r="M80" s="382"/>
      <c r="N80" s="382"/>
      <c r="O80" s="404"/>
      <c r="P80" s="404"/>
      <c r="Q80" s="383"/>
    </row>
    <row r="81" spans="1:18" x14ac:dyDescent="0.3">
      <c r="A81" s="375">
        <v>14344201</v>
      </c>
      <c r="B81" s="379" t="s">
        <v>22</v>
      </c>
      <c r="C81" s="366">
        <v>2014</v>
      </c>
      <c r="D81" s="375" t="s">
        <v>74</v>
      </c>
      <c r="E81" s="366">
        <v>1</v>
      </c>
      <c r="F81" s="379">
        <v>41876</v>
      </c>
      <c r="G81" s="377">
        <v>32.369591589162958</v>
      </c>
      <c r="H81" s="377">
        <v>1.891408571975105</v>
      </c>
      <c r="I81" s="376">
        <f>AVERAGE(H81:H82)</f>
        <v>2.072390529538819</v>
      </c>
      <c r="J81" s="377">
        <v>1.2593592487788245</v>
      </c>
      <c r="K81" s="376">
        <f>AVERAGE(J81:J82)</f>
        <v>1.0854849104855044</v>
      </c>
      <c r="L81" s="369">
        <f t="shared" ref="L81:L120" si="6">J81/1000</f>
        <v>1.2593592487788246E-3</v>
      </c>
      <c r="M81" s="368">
        <f t="shared" ref="M81:M120" si="7">(L81/H81)*100</f>
        <v>6.658314165636553E-2</v>
      </c>
      <c r="N81" s="376">
        <f>AVERAGE(M81:M82)</f>
        <v>5.3519264594080428E-2</v>
      </c>
      <c r="O81" s="277">
        <v>5.39</v>
      </c>
      <c r="P81" s="376">
        <f>AVERAGE(O81:O82)</f>
        <v>5.07</v>
      </c>
      <c r="Q81" s="278">
        <v>0.37</v>
      </c>
      <c r="R81" s="376">
        <f>AVERAGE(Q81:Q82)</f>
        <v>0.33499999999999996</v>
      </c>
    </row>
    <row r="82" spans="1:18" x14ac:dyDescent="0.3">
      <c r="A82" s="375">
        <v>14344202</v>
      </c>
      <c r="B82" s="379" t="s">
        <v>22</v>
      </c>
      <c r="C82" s="366">
        <v>2014</v>
      </c>
      <c r="D82" s="375" t="s">
        <v>74</v>
      </c>
      <c r="E82" s="366">
        <v>3</v>
      </c>
      <c r="F82" s="379">
        <v>41876</v>
      </c>
      <c r="G82" s="377">
        <v>36.728395061728399</v>
      </c>
      <c r="H82" s="377">
        <v>2.2533724871025331</v>
      </c>
      <c r="I82" s="376"/>
      <c r="J82" s="377">
        <v>0.91161057219218444</v>
      </c>
      <c r="K82" s="376"/>
      <c r="L82" s="369">
        <f t="shared" si="6"/>
        <v>9.1161057219218446E-4</v>
      </c>
      <c r="M82" s="368">
        <f t="shared" si="7"/>
        <v>4.0455387531795325E-2</v>
      </c>
      <c r="N82" s="376"/>
      <c r="O82" s="277">
        <v>4.75</v>
      </c>
      <c r="P82" s="376"/>
      <c r="Q82" s="278">
        <v>0.3</v>
      </c>
      <c r="R82" s="376"/>
    </row>
    <row r="83" spans="1:18" x14ac:dyDescent="0.3">
      <c r="A83" s="375">
        <v>14344203</v>
      </c>
      <c r="B83" s="379" t="s">
        <v>22</v>
      </c>
      <c r="C83" s="366">
        <v>2014</v>
      </c>
      <c r="D83" s="375" t="s">
        <v>74</v>
      </c>
      <c r="E83" s="366">
        <v>5</v>
      </c>
      <c r="F83" s="379">
        <v>41876</v>
      </c>
      <c r="G83" s="377">
        <v>41.330685203574966</v>
      </c>
      <c r="H83" s="377">
        <v>1.4937404008586681</v>
      </c>
      <c r="I83" s="376">
        <f>AVERAGE(H83:H84)</f>
        <v>1.3346439136976156</v>
      </c>
      <c r="J83" s="377">
        <v>1.5629438248231726</v>
      </c>
      <c r="K83" s="376">
        <f>AVERAGE(J83:J84)</f>
        <v>1.4016374941475538</v>
      </c>
      <c r="L83" s="369">
        <f t="shared" si="6"/>
        <v>1.5629438248231727E-3</v>
      </c>
      <c r="M83" s="368">
        <f t="shared" si="7"/>
        <v>0.1046328949745701</v>
      </c>
      <c r="N83" s="376">
        <f>AVERAGE(M83:M84)</f>
        <v>0.10507191849053671</v>
      </c>
      <c r="O83" s="277">
        <v>4.26</v>
      </c>
      <c r="P83" s="376">
        <f>AVERAGE(O83:O84)</f>
        <v>4.4849999999999994</v>
      </c>
      <c r="Q83" s="278">
        <v>0.13700000000000001</v>
      </c>
      <c r="R83" s="376">
        <f>AVERAGE(Q83:Q84)</f>
        <v>0.22800000000000001</v>
      </c>
    </row>
    <row r="84" spans="1:18" x14ac:dyDescent="0.3">
      <c r="A84" s="375">
        <v>14344204</v>
      </c>
      <c r="B84" s="379" t="s">
        <v>22</v>
      </c>
      <c r="C84" s="366">
        <v>2014</v>
      </c>
      <c r="D84" s="375" t="s">
        <v>74</v>
      </c>
      <c r="E84" s="366">
        <v>7</v>
      </c>
      <c r="F84" s="379">
        <v>41876</v>
      </c>
      <c r="G84" s="377">
        <v>40.322161600415697</v>
      </c>
      <c r="H84" s="377">
        <v>1.1755474265365629</v>
      </c>
      <c r="I84" s="390"/>
      <c r="J84" s="377">
        <v>1.2403311634719349</v>
      </c>
      <c r="K84" s="398"/>
      <c r="L84" s="369">
        <f t="shared" si="6"/>
        <v>1.2403311634719349E-3</v>
      </c>
      <c r="M84" s="368">
        <f t="shared" si="7"/>
        <v>0.10551094200650331</v>
      </c>
      <c r="N84" s="369"/>
      <c r="O84" s="277">
        <v>4.71</v>
      </c>
      <c r="P84" s="278"/>
      <c r="Q84" s="278">
        <v>0.31900000000000001</v>
      </c>
      <c r="R84" s="278"/>
    </row>
    <row r="85" spans="1:18" x14ac:dyDescent="0.3">
      <c r="A85" s="375">
        <v>14344205</v>
      </c>
      <c r="B85" s="379" t="s">
        <v>22</v>
      </c>
      <c r="C85" s="366">
        <v>2014</v>
      </c>
      <c r="D85" s="375" t="s">
        <v>94</v>
      </c>
      <c r="E85" s="366">
        <v>1</v>
      </c>
      <c r="F85" s="379">
        <v>41877</v>
      </c>
      <c r="G85" s="377">
        <v>52.20986598232107</v>
      </c>
      <c r="H85" s="377">
        <v>0.34808028676180613</v>
      </c>
      <c r="I85" s="376">
        <f>AVERAGE(H85:H86)</f>
        <v>0.31501805768157887</v>
      </c>
      <c r="J85" s="377">
        <v>0.25423149264173867</v>
      </c>
      <c r="K85" s="376">
        <f>AVERAGE(J85:J86)</f>
        <v>0.22030283805350243</v>
      </c>
      <c r="L85" s="369">
        <f t="shared" si="6"/>
        <v>2.5423149264173865E-4</v>
      </c>
      <c r="M85" s="368">
        <f t="shared" si="7"/>
        <v>7.3038176050375159E-2</v>
      </c>
      <c r="N85" s="376">
        <f>AVERAGE(M85:M86)</f>
        <v>6.9569332879103107E-2</v>
      </c>
      <c r="O85" s="277">
        <v>3.71</v>
      </c>
      <c r="P85" s="376">
        <f>AVERAGE(O85:O86)</f>
        <v>3.7250000000000001</v>
      </c>
      <c r="Q85" s="396" t="s">
        <v>63</v>
      </c>
    </row>
    <row r="86" spans="1:18" x14ac:dyDescent="0.3">
      <c r="A86" s="375">
        <v>14344206</v>
      </c>
      <c r="B86" s="379" t="s">
        <v>22</v>
      </c>
      <c r="C86" s="366">
        <v>2014</v>
      </c>
      <c r="D86" s="375" t="s">
        <v>94</v>
      </c>
      <c r="E86" s="366">
        <v>3</v>
      </c>
      <c r="F86" s="379">
        <v>41877</v>
      </c>
      <c r="G86" s="377">
        <v>55.725424247057035</v>
      </c>
      <c r="H86" s="377">
        <v>0.28195582860135165</v>
      </c>
      <c r="I86" s="376"/>
      <c r="J86" s="377">
        <v>0.18637418346526621</v>
      </c>
      <c r="K86" s="376"/>
      <c r="L86" s="369">
        <f t="shared" si="6"/>
        <v>1.863741834652662E-4</v>
      </c>
      <c r="M86" s="368">
        <f t="shared" si="7"/>
        <v>6.6100489707831042E-2</v>
      </c>
      <c r="N86" s="376"/>
      <c r="O86" s="277">
        <v>3.74</v>
      </c>
      <c r="P86" s="376"/>
      <c r="Q86" s="396" t="s">
        <v>63</v>
      </c>
    </row>
    <row r="87" spans="1:18" x14ac:dyDescent="0.3">
      <c r="A87" s="375">
        <v>14344207</v>
      </c>
      <c r="B87" s="379" t="s">
        <v>22</v>
      </c>
      <c r="C87" s="366">
        <v>2014</v>
      </c>
      <c r="D87" s="375" t="s">
        <v>94</v>
      </c>
      <c r="E87" s="366">
        <v>5</v>
      </c>
      <c r="F87" s="379">
        <v>41877</v>
      </c>
      <c r="G87" s="377">
        <v>56.585475868290494</v>
      </c>
      <c r="H87" s="377">
        <v>0.21115256692473439</v>
      </c>
      <c r="I87" s="376">
        <f>AVERAGE(H87:H88)</f>
        <v>0.15855825827958595</v>
      </c>
      <c r="J87" s="405">
        <v>8.9085720658030582E-2</v>
      </c>
      <c r="K87" s="376">
        <f>AVERAGE(J87:J88)</f>
        <v>5.203628643719066E-2</v>
      </c>
      <c r="L87" s="369">
        <f t="shared" si="6"/>
        <v>8.9085720658030584E-5</v>
      </c>
      <c r="M87" s="368">
        <f t="shared" si="7"/>
        <v>4.2190214381710694E-2</v>
      </c>
      <c r="N87" s="376">
        <f>AVERAGE(M87:M88)</f>
        <v>2.8166782165246887E-2</v>
      </c>
      <c r="O87" s="277">
        <v>4.07</v>
      </c>
      <c r="P87" s="376">
        <f>AVERAGE(O87:O88)</f>
        <v>4.1449999999999996</v>
      </c>
      <c r="Q87" s="396" t="s">
        <v>63</v>
      </c>
    </row>
    <row r="88" spans="1:18" x14ac:dyDescent="0.3">
      <c r="A88" s="375">
        <v>14344208</v>
      </c>
      <c r="B88" s="379" t="s">
        <v>22</v>
      </c>
      <c r="C88" s="366">
        <v>2014</v>
      </c>
      <c r="D88" s="375" t="s">
        <v>94</v>
      </c>
      <c r="E88" s="366">
        <v>7</v>
      </c>
      <c r="F88" s="379">
        <v>41877</v>
      </c>
      <c r="G88" s="377">
        <v>57.665988533382659</v>
      </c>
      <c r="H88" s="377">
        <v>0.1059639496344375</v>
      </c>
      <c r="I88" s="390"/>
      <c r="J88" s="405">
        <v>1.4986852216350745E-2</v>
      </c>
      <c r="K88" s="398"/>
      <c r="L88" s="369">
        <f t="shared" si="6"/>
        <v>1.4986852216350745E-5</v>
      </c>
      <c r="M88" s="368">
        <f t="shared" si="7"/>
        <v>1.4143349948783079E-2</v>
      </c>
      <c r="N88" s="369"/>
      <c r="O88" s="277">
        <v>4.22</v>
      </c>
      <c r="P88" s="278"/>
      <c r="Q88" s="396" t="s">
        <v>63</v>
      </c>
    </row>
    <row r="89" spans="1:18" ht="16.5" customHeight="1" x14ac:dyDescent="0.3">
      <c r="A89" s="375">
        <v>14344209</v>
      </c>
      <c r="B89" s="379" t="s">
        <v>22</v>
      </c>
      <c r="C89" s="366">
        <v>2014</v>
      </c>
      <c r="D89" s="375" t="s">
        <v>95</v>
      </c>
      <c r="E89" s="366">
        <v>1</v>
      </c>
      <c r="F89" s="379">
        <v>41877</v>
      </c>
      <c r="G89" s="377">
        <v>18.273560006210218</v>
      </c>
      <c r="H89" s="377">
        <v>0.26952548906248952</v>
      </c>
      <c r="I89" s="376">
        <f>AVERAGE(H89:H90)</f>
        <v>0.26199264188188987</v>
      </c>
      <c r="J89" s="405">
        <v>0.83759890747726629</v>
      </c>
      <c r="K89" s="376">
        <f>AVERAGE(J89:J90)</f>
        <v>0.87386607672312022</v>
      </c>
      <c r="L89" s="369">
        <f t="shared" si="6"/>
        <v>8.3759890747726624E-4</v>
      </c>
      <c r="M89" s="368">
        <f t="shared" si="7"/>
        <v>0.31076797611637719</v>
      </c>
      <c r="N89" s="376">
        <f>AVERAGE(M89:M90)</f>
        <v>0.33422034352986096</v>
      </c>
      <c r="O89" s="277">
        <v>15.9</v>
      </c>
      <c r="P89" s="376">
        <f>AVERAGE(O89:O90)</f>
        <v>16.100000000000001</v>
      </c>
      <c r="Q89" s="278">
        <v>0.1</v>
      </c>
    </row>
    <row r="90" spans="1:18" x14ac:dyDescent="0.3">
      <c r="A90" s="375">
        <v>14344210</v>
      </c>
      <c r="B90" s="379" t="s">
        <v>22</v>
      </c>
      <c r="C90" s="366">
        <v>2014</v>
      </c>
      <c r="D90" s="375" t="s">
        <v>95</v>
      </c>
      <c r="E90" s="366">
        <v>3</v>
      </c>
      <c r="F90" s="379">
        <v>41877</v>
      </c>
      <c r="G90" s="377">
        <v>22.250562640660164</v>
      </c>
      <c r="H90" s="377">
        <v>0.25445979470129027</v>
      </c>
      <c r="I90" s="376"/>
      <c r="J90" s="405">
        <v>0.91013324596897416</v>
      </c>
      <c r="K90" s="376"/>
      <c r="L90" s="369">
        <f t="shared" si="6"/>
        <v>9.1013324596897417E-4</v>
      </c>
      <c r="M90" s="368">
        <f t="shared" si="7"/>
        <v>0.35767271094334468</v>
      </c>
      <c r="N90" s="376"/>
      <c r="O90" s="277">
        <v>16.3</v>
      </c>
      <c r="P90" s="376"/>
      <c r="Q90" s="396" t="s">
        <v>63</v>
      </c>
    </row>
    <row r="91" spans="1:18" x14ac:dyDescent="0.3">
      <c r="A91" s="375">
        <v>14344211</v>
      </c>
      <c r="B91" s="379" t="s">
        <v>22</v>
      </c>
      <c r="C91" s="366">
        <v>2014</v>
      </c>
      <c r="D91" s="375" t="s">
        <v>95</v>
      </c>
      <c r="E91" s="366">
        <v>5</v>
      </c>
      <c r="F91" s="379">
        <v>41877</v>
      </c>
      <c r="G91" s="377">
        <v>35.877960865087537</v>
      </c>
      <c r="H91" s="377">
        <v>0.23330406224137731</v>
      </c>
      <c r="I91" s="376">
        <f>AVERAGE(H91:H92)</f>
        <v>0.24196952195543003</v>
      </c>
      <c r="J91" s="405">
        <v>0.62259059553041973</v>
      </c>
      <c r="K91" s="376">
        <f>AVERAGE(J91:J92)</f>
        <v>0.40933890171756004</v>
      </c>
      <c r="L91" s="369">
        <f t="shared" si="6"/>
        <v>6.225905955304197E-4</v>
      </c>
      <c r="M91" s="368">
        <f t="shared" si="7"/>
        <v>0.26685801762263572</v>
      </c>
      <c r="N91" s="376">
        <f>AVERAGE(M91:M92)</f>
        <v>0.17254709332581</v>
      </c>
      <c r="O91" s="277">
        <v>6.55</v>
      </c>
      <c r="P91" s="376">
        <f>AVERAGE(O91:O92)</f>
        <v>5.2</v>
      </c>
      <c r="Q91" s="396" t="s">
        <v>63</v>
      </c>
    </row>
    <row r="92" spans="1:18" x14ac:dyDescent="0.3">
      <c r="A92" s="375">
        <v>14344212</v>
      </c>
      <c r="B92" s="379" t="s">
        <v>22</v>
      </c>
      <c r="C92" s="366">
        <v>2014</v>
      </c>
      <c r="D92" s="375" t="s">
        <v>95</v>
      </c>
      <c r="E92" s="366">
        <v>7</v>
      </c>
      <c r="F92" s="379">
        <v>41877</v>
      </c>
      <c r="G92" s="377">
        <v>47.893410154843359</v>
      </c>
      <c r="H92" s="377">
        <v>0.25063498166948278</v>
      </c>
      <c r="I92" s="390"/>
      <c r="J92" s="405">
        <v>0.19608720790470036</v>
      </c>
      <c r="K92" s="398"/>
      <c r="L92" s="369">
        <f t="shared" si="6"/>
        <v>1.9608720790470035E-4</v>
      </c>
      <c r="M92" s="368">
        <f t="shared" si="7"/>
        <v>7.8236169028984295E-2</v>
      </c>
      <c r="N92" s="369"/>
      <c r="O92" s="277">
        <v>3.85</v>
      </c>
      <c r="P92" s="278"/>
      <c r="Q92" s="396" t="s">
        <v>63</v>
      </c>
    </row>
    <row r="93" spans="1:18" x14ac:dyDescent="0.3">
      <c r="A93" s="375">
        <v>14344213</v>
      </c>
      <c r="B93" s="379" t="s">
        <v>22</v>
      </c>
      <c r="C93" s="366">
        <v>2014</v>
      </c>
      <c r="D93" s="375" t="s">
        <v>96</v>
      </c>
      <c r="E93" s="366">
        <v>1</v>
      </c>
      <c r="F93" s="379">
        <v>41876</v>
      </c>
      <c r="G93" s="377">
        <v>26.689189189189189</v>
      </c>
      <c r="H93" s="377">
        <v>0.91456666216970262</v>
      </c>
      <c r="I93" s="376">
        <f>AVERAGE(H93:H94)</f>
        <v>0.891573234891194</v>
      </c>
      <c r="J93" s="405">
        <v>6.3522164228129201</v>
      </c>
      <c r="K93" s="376">
        <f>AVERAGE(J93:J94)</f>
        <v>4.3334287768999395</v>
      </c>
      <c r="L93" s="369">
        <f t="shared" si="6"/>
        <v>6.35221642281292E-3</v>
      </c>
      <c r="M93" s="368">
        <f t="shared" si="7"/>
        <v>0.69456024208700418</v>
      </c>
      <c r="N93" s="376">
        <f>AVERAGE(M93:M94)</f>
        <v>0.48052297971349645</v>
      </c>
      <c r="O93" s="277">
        <v>10.1</v>
      </c>
      <c r="P93" s="376">
        <f>AVERAGE(O93:O94)</f>
        <v>9.875</v>
      </c>
      <c r="Q93" s="396" t="s">
        <v>63</v>
      </c>
    </row>
    <row r="94" spans="1:18" x14ac:dyDescent="0.3">
      <c r="A94" s="375">
        <v>14344214</v>
      </c>
      <c r="B94" s="379" t="s">
        <v>22</v>
      </c>
      <c r="C94" s="366">
        <v>2014</v>
      </c>
      <c r="D94" s="375" t="s">
        <v>96</v>
      </c>
      <c r="E94" s="366">
        <v>3</v>
      </c>
      <c r="F94" s="379">
        <v>41876</v>
      </c>
      <c r="G94" s="377">
        <v>31.607629427792912</v>
      </c>
      <c r="H94" s="377">
        <v>0.86857980761268538</v>
      </c>
      <c r="I94" s="376"/>
      <c r="J94" s="405">
        <v>2.3146411309869581</v>
      </c>
      <c r="K94" s="376"/>
      <c r="L94" s="369">
        <f t="shared" si="6"/>
        <v>2.3146411309869579E-3</v>
      </c>
      <c r="M94" s="368">
        <f t="shared" si="7"/>
        <v>0.26648571733998866</v>
      </c>
      <c r="N94" s="376"/>
      <c r="O94" s="277">
        <v>9.65</v>
      </c>
      <c r="P94" s="376"/>
      <c r="Q94" s="396" t="s">
        <v>63</v>
      </c>
    </row>
    <row r="95" spans="1:18" x14ac:dyDescent="0.3">
      <c r="A95" s="375">
        <v>14344215</v>
      </c>
      <c r="B95" s="379" t="s">
        <v>22</v>
      </c>
      <c r="C95" s="366">
        <v>2014</v>
      </c>
      <c r="D95" s="375" t="s">
        <v>96</v>
      </c>
      <c r="E95" s="366">
        <v>5</v>
      </c>
      <c r="F95" s="379">
        <v>41876</v>
      </c>
      <c r="G95" s="377">
        <v>42.568673822084776</v>
      </c>
      <c r="H95" s="377">
        <v>0.96251773562258247</v>
      </c>
      <c r="I95" s="376">
        <f>AVERAGE(H95:H96)</f>
        <v>0.84165958439199628</v>
      </c>
      <c r="J95" s="405">
        <v>1.3145346840194294</v>
      </c>
      <c r="K95" s="376">
        <f>AVERAGE(J95:J96)</f>
        <v>1.1566521361970388</v>
      </c>
      <c r="L95" s="369">
        <f t="shared" si="6"/>
        <v>1.3145346840194294E-3</v>
      </c>
      <c r="M95" s="368">
        <f t="shared" si="7"/>
        <v>0.1365725155359504</v>
      </c>
      <c r="N95" s="376">
        <f>AVERAGE(M95:M96)</f>
        <v>0.13756813918669542</v>
      </c>
      <c r="O95" s="277">
        <v>4.3099999999999996</v>
      </c>
      <c r="P95" s="376">
        <f>AVERAGE(O95:O96)</f>
        <v>3.6549999999999998</v>
      </c>
      <c r="Q95" s="396" t="s">
        <v>63</v>
      </c>
    </row>
    <row r="96" spans="1:18" x14ac:dyDescent="0.3">
      <c r="A96" s="375">
        <v>14344216</v>
      </c>
      <c r="B96" s="379" t="s">
        <v>22</v>
      </c>
      <c r="C96" s="366">
        <v>2014</v>
      </c>
      <c r="D96" s="375" t="s">
        <v>96</v>
      </c>
      <c r="E96" s="366">
        <v>7</v>
      </c>
      <c r="F96" s="379">
        <v>41876</v>
      </c>
      <c r="G96" s="377">
        <v>47.703441146064101</v>
      </c>
      <c r="H96" s="377">
        <v>0.72080143316141021</v>
      </c>
      <c r="I96" s="390"/>
      <c r="J96" s="405">
        <v>0.99876958837464835</v>
      </c>
      <c r="K96" s="398"/>
      <c r="L96" s="369">
        <f t="shared" si="6"/>
        <v>9.9876958837464831E-4</v>
      </c>
      <c r="M96" s="368">
        <f t="shared" si="7"/>
        <v>0.13856376283744046</v>
      </c>
      <c r="N96" s="369"/>
      <c r="O96" s="277">
        <v>3</v>
      </c>
      <c r="P96" s="278"/>
      <c r="Q96" s="396" t="s">
        <v>63</v>
      </c>
    </row>
    <row r="97" spans="1:17" x14ac:dyDescent="0.3">
      <c r="A97" s="375">
        <v>14344217</v>
      </c>
      <c r="B97" s="379" t="s">
        <v>22</v>
      </c>
      <c r="C97" s="366">
        <v>2014</v>
      </c>
      <c r="D97" s="375" t="s">
        <v>99</v>
      </c>
      <c r="E97" s="366">
        <v>1</v>
      </c>
      <c r="F97" s="379">
        <v>41877</v>
      </c>
      <c r="G97" s="377">
        <v>11.132717549829852</v>
      </c>
      <c r="H97" s="377">
        <v>0.23539992384232858</v>
      </c>
      <c r="I97" s="376">
        <f>AVERAGE(H97:H98)</f>
        <v>0.33531459022279542</v>
      </c>
      <c r="J97" s="405">
        <v>3.0901327128061649</v>
      </c>
      <c r="K97" s="376">
        <f>AVERAGE(J97:J98)</f>
        <v>2.6979451046227108</v>
      </c>
      <c r="L97" s="369">
        <f t="shared" si="6"/>
        <v>3.090132712806165E-3</v>
      </c>
      <c r="M97" s="368">
        <f t="shared" si="7"/>
        <v>1.312716105582066</v>
      </c>
      <c r="N97" s="376">
        <f>AVERAGE(M97:M98)</f>
        <v>0.92124804599076571</v>
      </c>
      <c r="O97" s="277">
        <v>32.200000000000003</v>
      </c>
      <c r="P97" s="376">
        <f>AVERAGE(O97:O98)</f>
        <v>24.6</v>
      </c>
      <c r="Q97" s="396" t="s">
        <v>63</v>
      </c>
    </row>
    <row r="98" spans="1:17" x14ac:dyDescent="0.3">
      <c r="A98" s="375">
        <v>14344218</v>
      </c>
      <c r="B98" s="379" t="s">
        <v>22</v>
      </c>
      <c r="C98" s="366">
        <v>2014</v>
      </c>
      <c r="D98" s="375" t="s">
        <v>99</v>
      </c>
      <c r="E98" s="366">
        <v>3</v>
      </c>
      <c r="F98" s="379">
        <v>41877</v>
      </c>
      <c r="G98" s="377">
        <v>24.695009242144177</v>
      </c>
      <c r="H98" s="377">
        <v>0.43522925660326223</v>
      </c>
      <c r="I98" s="376"/>
      <c r="J98" s="400">
        <v>2.3057574964392566</v>
      </c>
      <c r="K98" s="376"/>
      <c r="L98" s="369">
        <f t="shared" si="6"/>
        <v>2.3057574964392567E-3</v>
      </c>
      <c r="M98" s="368">
        <f t="shared" si="7"/>
        <v>0.52977998639946533</v>
      </c>
      <c r="N98" s="376"/>
      <c r="O98" s="277">
        <v>17</v>
      </c>
      <c r="P98" s="376"/>
      <c r="Q98" s="396" t="s">
        <v>63</v>
      </c>
    </row>
    <row r="99" spans="1:17" x14ac:dyDescent="0.3">
      <c r="A99" s="375">
        <v>14344219</v>
      </c>
      <c r="B99" s="379" t="s">
        <v>22</v>
      </c>
      <c r="C99" s="366">
        <v>2014</v>
      </c>
      <c r="D99" s="375" t="s">
        <v>99</v>
      </c>
      <c r="E99" s="366">
        <v>5</v>
      </c>
      <c r="F99" s="379">
        <v>41877</v>
      </c>
      <c r="G99" s="377">
        <v>42.083333333333336</v>
      </c>
      <c r="H99" s="377">
        <v>0.62896021365975607</v>
      </c>
      <c r="I99" s="376">
        <f>AVERAGE(H99:H100)</f>
        <v>0.4819450778379154</v>
      </c>
      <c r="J99" s="400">
        <v>1.8574152025613486</v>
      </c>
      <c r="K99" s="376">
        <f>AVERAGE(J99:J100)</f>
        <v>1.1202070949719718</v>
      </c>
      <c r="L99" s="369">
        <f t="shared" si="6"/>
        <v>1.8574152025613486E-3</v>
      </c>
      <c r="M99" s="368">
        <f t="shared" si="7"/>
        <v>0.29531521425712004</v>
      </c>
      <c r="N99" s="376">
        <f>AVERAGE(M99:M100)</f>
        <v>0.2048335922132577</v>
      </c>
      <c r="O99" s="277">
        <v>5.19</v>
      </c>
      <c r="P99" s="376">
        <f>AVERAGE(O99:O100)</f>
        <v>4.3100000000000005</v>
      </c>
      <c r="Q99" s="396" t="s">
        <v>63</v>
      </c>
    </row>
    <row r="100" spans="1:17" x14ac:dyDescent="0.3">
      <c r="A100" s="375">
        <v>14344220</v>
      </c>
      <c r="B100" s="379" t="s">
        <v>22</v>
      </c>
      <c r="C100" s="366">
        <v>2014</v>
      </c>
      <c r="D100" s="375" t="s">
        <v>99</v>
      </c>
      <c r="E100" s="366">
        <v>7</v>
      </c>
      <c r="F100" s="379">
        <v>41877</v>
      </c>
      <c r="G100" s="377">
        <v>61.02531444037573</v>
      </c>
      <c r="H100" s="377">
        <v>0.33492994201607468</v>
      </c>
      <c r="I100" s="390"/>
      <c r="J100" s="400">
        <v>0.38299898738259497</v>
      </c>
      <c r="K100" s="398"/>
      <c r="L100" s="369">
        <f t="shared" si="6"/>
        <v>3.8299898738259496E-4</v>
      </c>
      <c r="M100" s="368">
        <f t="shared" si="7"/>
        <v>0.11435197016939538</v>
      </c>
      <c r="N100" s="369"/>
      <c r="O100" s="277">
        <v>3.43</v>
      </c>
      <c r="P100" s="278"/>
      <c r="Q100" s="396" t="s">
        <v>63</v>
      </c>
    </row>
    <row r="101" spans="1:17" x14ac:dyDescent="0.3">
      <c r="A101" s="375">
        <v>14344221</v>
      </c>
      <c r="B101" s="379" t="s">
        <v>22</v>
      </c>
      <c r="C101" s="366">
        <v>2014</v>
      </c>
      <c r="D101" s="375" t="s">
        <v>98</v>
      </c>
      <c r="E101" s="366">
        <v>1</v>
      </c>
      <c r="F101" s="379">
        <v>41879</v>
      </c>
      <c r="G101" s="377">
        <v>12.425313986099255</v>
      </c>
      <c r="H101" s="377">
        <v>0.32369248107454013</v>
      </c>
      <c r="I101" s="376">
        <f>AVERAGE(H101:H102)</f>
        <v>0.62860524493707437</v>
      </c>
      <c r="J101" s="400">
        <v>3.619268510896207</v>
      </c>
      <c r="K101" s="376">
        <f>AVERAGE(J101:J102)</f>
        <v>3.0963454622052069</v>
      </c>
      <c r="L101" s="369">
        <f t="shared" si="6"/>
        <v>3.619268510896207E-3</v>
      </c>
      <c r="M101" s="368">
        <f t="shared" si="7"/>
        <v>1.1181194258456559</v>
      </c>
      <c r="N101" s="376">
        <f>AVERAGE(M101:M102)</f>
        <v>0.69689435506451081</v>
      </c>
      <c r="O101" s="278">
        <v>26.1</v>
      </c>
      <c r="P101" s="376">
        <f>AVERAGE(O101:O102)</f>
        <v>16.865000000000002</v>
      </c>
      <c r="Q101" s="396" t="s">
        <v>63</v>
      </c>
    </row>
    <row r="102" spans="1:17" x14ac:dyDescent="0.3">
      <c r="A102" s="375">
        <v>14344222</v>
      </c>
      <c r="B102" s="379" t="s">
        <v>22</v>
      </c>
      <c r="C102" s="366">
        <v>2014</v>
      </c>
      <c r="D102" s="375" t="s">
        <v>98</v>
      </c>
      <c r="E102" s="366">
        <v>3</v>
      </c>
      <c r="F102" s="379">
        <v>41879</v>
      </c>
      <c r="G102" s="377">
        <v>31.565160445317613</v>
      </c>
      <c r="H102" s="377">
        <v>0.93351800879960856</v>
      </c>
      <c r="I102" s="376"/>
      <c r="J102" s="405">
        <v>2.5734224135142072</v>
      </c>
      <c r="K102" s="376"/>
      <c r="L102" s="369">
        <f t="shared" si="6"/>
        <v>2.5734224135142074E-3</v>
      </c>
      <c r="M102" s="368">
        <f t="shared" si="7"/>
        <v>0.27566928428336562</v>
      </c>
      <c r="N102" s="376"/>
      <c r="O102" s="278">
        <v>7.63</v>
      </c>
      <c r="P102" s="376"/>
      <c r="Q102" s="396" t="s">
        <v>63</v>
      </c>
    </row>
    <row r="103" spans="1:17" x14ac:dyDescent="0.3">
      <c r="A103" s="375">
        <v>14344223</v>
      </c>
      <c r="B103" s="379" t="s">
        <v>22</v>
      </c>
      <c r="C103" s="366">
        <v>2014</v>
      </c>
      <c r="D103" s="375" t="s">
        <v>98</v>
      </c>
      <c r="E103" s="366">
        <v>5</v>
      </c>
      <c r="F103" s="379">
        <v>41879</v>
      </c>
      <c r="G103" s="377">
        <v>44.188010132282578</v>
      </c>
      <c r="H103" s="377">
        <v>0.67593741914832273</v>
      </c>
      <c r="I103" s="376">
        <f>AVERAGE(H103:H104)</f>
        <v>0.53471188849157858</v>
      </c>
      <c r="J103" s="405">
        <v>2.0327669209360413</v>
      </c>
      <c r="K103" s="376">
        <f>AVERAGE(J103:J104)</f>
        <v>1.2474744124828838</v>
      </c>
      <c r="L103" s="369">
        <f t="shared" si="6"/>
        <v>2.0327669209360415E-3</v>
      </c>
      <c r="M103" s="368">
        <f t="shared" si="7"/>
        <v>0.30073300624447097</v>
      </c>
      <c r="N103" s="376">
        <f>AVERAGE(M103:M104)</f>
        <v>0.2090955917967311</v>
      </c>
      <c r="O103" s="278">
        <v>5.65</v>
      </c>
      <c r="P103" s="376">
        <f>AVERAGE(O103:O104)</f>
        <v>4.49</v>
      </c>
      <c r="Q103" s="396" t="s">
        <v>63</v>
      </c>
    </row>
    <row r="104" spans="1:17" x14ac:dyDescent="0.3">
      <c r="A104" s="375">
        <v>14344224</v>
      </c>
      <c r="B104" s="379" t="s">
        <v>22</v>
      </c>
      <c r="C104" s="366">
        <v>2014</v>
      </c>
      <c r="D104" s="375" t="s">
        <v>98</v>
      </c>
      <c r="E104" s="366">
        <v>7</v>
      </c>
      <c r="F104" s="379">
        <v>41879</v>
      </c>
      <c r="G104" s="377">
        <v>58.451427397822954</v>
      </c>
      <c r="H104" s="377">
        <v>0.39348635783483449</v>
      </c>
      <c r="I104" s="390"/>
      <c r="J104" s="405">
        <v>0.46218190402972614</v>
      </c>
      <c r="K104" s="398"/>
      <c r="L104" s="369">
        <f t="shared" si="6"/>
        <v>4.6218190402972612E-4</v>
      </c>
      <c r="M104" s="368">
        <f t="shared" si="7"/>
        <v>0.11745817734899122</v>
      </c>
      <c r="N104" s="369"/>
      <c r="O104" s="278">
        <v>3.33</v>
      </c>
      <c r="P104" s="278"/>
      <c r="Q104" s="396" t="s">
        <v>63</v>
      </c>
    </row>
    <row r="105" spans="1:17" x14ac:dyDescent="0.3">
      <c r="A105" s="375">
        <v>14344225</v>
      </c>
      <c r="B105" s="379" t="s">
        <v>22</v>
      </c>
      <c r="C105" s="366">
        <v>2014</v>
      </c>
      <c r="D105" s="375" t="s">
        <v>75</v>
      </c>
      <c r="E105" s="366">
        <v>1</v>
      </c>
      <c r="F105" s="379">
        <v>41876</v>
      </c>
      <c r="G105" s="377">
        <v>15.34513728509109</v>
      </c>
      <c r="H105" s="377">
        <v>0.17399999999999999</v>
      </c>
      <c r="I105" s="376">
        <f>AVERAGE(H105:H106)</f>
        <v>0.17564223334922741</v>
      </c>
      <c r="J105" s="405">
        <v>1.1792228489121166</v>
      </c>
      <c r="K105" s="376">
        <f>AVERAGE(J105:J106)</f>
        <v>0.83881196021355153</v>
      </c>
      <c r="L105" s="369">
        <f t="shared" si="6"/>
        <v>1.1792228489121166E-3</v>
      </c>
      <c r="M105" s="368">
        <f t="shared" si="7"/>
        <v>0.67771428098397513</v>
      </c>
      <c r="N105" s="376">
        <f>AVERAGE(M105:M106)</f>
        <v>0.47942249311329826</v>
      </c>
      <c r="O105" s="278">
        <v>38.6</v>
      </c>
      <c r="P105" s="376">
        <f>AVERAGE(O105:O106)</f>
        <v>22.03</v>
      </c>
      <c r="Q105" s="396" t="s">
        <v>63</v>
      </c>
    </row>
    <row r="106" spans="1:17" x14ac:dyDescent="0.3">
      <c r="A106" s="375">
        <v>14344226</v>
      </c>
      <c r="B106" s="379" t="s">
        <v>22</v>
      </c>
      <c r="C106" s="366">
        <v>2014</v>
      </c>
      <c r="D106" s="375" t="s">
        <v>75</v>
      </c>
      <c r="E106" s="366">
        <v>3</v>
      </c>
      <c r="F106" s="379">
        <v>41876</v>
      </c>
      <c r="G106" s="377">
        <v>47.700170357751283</v>
      </c>
      <c r="H106" s="377">
        <v>0.17728446669845485</v>
      </c>
      <c r="I106" s="376"/>
      <c r="J106" s="405">
        <v>0.49840107151498642</v>
      </c>
      <c r="K106" s="376"/>
      <c r="L106" s="369">
        <f t="shared" si="6"/>
        <v>4.9840107151498641E-4</v>
      </c>
      <c r="M106" s="368">
        <f t="shared" si="7"/>
        <v>0.2811307052426214</v>
      </c>
      <c r="N106" s="376"/>
      <c r="O106" s="278">
        <v>5.46</v>
      </c>
      <c r="P106" s="376"/>
      <c r="Q106" s="396" t="s">
        <v>63</v>
      </c>
    </row>
    <row r="107" spans="1:17" x14ac:dyDescent="0.3">
      <c r="A107" s="375">
        <v>14344227</v>
      </c>
      <c r="B107" s="379" t="s">
        <v>22</v>
      </c>
      <c r="C107" s="366">
        <v>2014</v>
      </c>
      <c r="D107" s="375" t="s">
        <v>75</v>
      </c>
      <c r="E107" s="366">
        <v>5</v>
      </c>
      <c r="F107" s="379">
        <v>41876</v>
      </c>
      <c r="G107" s="377">
        <v>61.645233721167578</v>
      </c>
      <c r="H107" s="377">
        <v>0.20277537205957591</v>
      </c>
      <c r="I107" s="376">
        <f>AVERAGE(H107:H108)</f>
        <v>0.17998167997106118</v>
      </c>
      <c r="J107" s="405">
        <v>0.27230962704524336</v>
      </c>
      <c r="K107" s="376">
        <f>AVERAGE(J107:J108)</f>
        <v>0.14807835199965433</v>
      </c>
      <c r="L107" s="369">
        <f t="shared" si="6"/>
        <v>2.7230962704524335E-4</v>
      </c>
      <c r="M107" s="368">
        <f t="shared" si="7"/>
        <v>0.1342912722977217</v>
      </c>
      <c r="N107" s="376">
        <f>AVERAGE(M107:M108)</f>
        <v>7.4731163922104007E-2</v>
      </c>
      <c r="O107" s="278">
        <v>1.34</v>
      </c>
      <c r="P107" s="376">
        <f>AVERAGE(O107:O108)</f>
        <v>1.2150000000000001</v>
      </c>
      <c r="Q107" s="396" t="s">
        <v>63</v>
      </c>
    </row>
    <row r="108" spans="1:17" x14ac:dyDescent="0.3">
      <c r="A108" s="375">
        <v>14344228</v>
      </c>
      <c r="B108" s="379" t="s">
        <v>22</v>
      </c>
      <c r="C108" s="366">
        <v>2014</v>
      </c>
      <c r="D108" s="375" t="s">
        <v>75</v>
      </c>
      <c r="E108" s="366">
        <v>7</v>
      </c>
      <c r="F108" s="379">
        <v>41876</v>
      </c>
      <c r="G108" s="377">
        <v>66.265726531176554</v>
      </c>
      <c r="H108" s="377">
        <v>0.15718798788254643</v>
      </c>
      <c r="I108" s="390"/>
      <c r="J108" s="405">
        <v>2.3847076954065297E-2</v>
      </c>
      <c r="K108" s="398"/>
      <c r="L108" s="369">
        <f t="shared" si="6"/>
        <v>2.3847076954065296E-5</v>
      </c>
      <c r="M108" s="368">
        <f t="shared" si="7"/>
        <v>1.5171055546486316E-2</v>
      </c>
      <c r="N108" s="369"/>
      <c r="O108" s="278">
        <v>1.0900000000000001</v>
      </c>
      <c r="P108" s="278"/>
      <c r="Q108" s="396" t="s">
        <v>63</v>
      </c>
    </row>
    <row r="109" spans="1:17" x14ac:dyDescent="0.3">
      <c r="A109" s="375">
        <v>14344229</v>
      </c>
      <c r="B109" s="379" t="s">
        <v>22</v>
      </c>
      <c r="C109" s="366">
        <v>2014</v>
      </c>
      <c r="D109" s="375" t="s">
        <v>97</v>
      </c>
      <c r="E109" s="366">
        <v>1</v>
      </c>
      <c r="F109" s="379">
        <v>41879</v>
      </c>
      <c r="G109" s="377">
        <v>20.709687549065784</v>
      </c>
      <c r="H109" s="377">
        <v>0.53864345907959432</v>
      </c>
      <c r="I109" s="376">
        <f>AVERAGE(H109:H110)</f>
        <v>0.64551038276930872</v>
      </c>
      <c r="J109" s="405">
        <v>1.347268733312234</v>
      </c>
      <c r="K109" s="376">
        <f>AVERAGE(J109:J110)</f>
        <v>1.7920922838940951</v>
      </c>
      <c r="L109" s="369">
        <f t="shared" si="6"/>
        <v>1.3472687333122341E-3</v>
      </c>
      <c r="M109" s="368">
        <f t="shared" si="7"/>
        <v>0.25012254592571792</v>
      </c>
      <c r="N109" s="376">
        <f>AVERAGE(M109:M110)</f>
        <v>0.27371779245596689</v>
      </c>
      <c r="O109" s="278">
        <v>11.3</v>
      </c>
      <c r="P109" s="376">
        <f>AVERAGE(O109:O110)</f>
        <v>8.5400000000000009</v>
      </c>
      <c r="Q109" s="396" t="s">
        <v>63</v>
      </c>
    </row>
    <row r="110" spans="1:17" x14ac:dyDescent="0.3">
      <c r="A110" s="375">
        <v>14344230</v>
      </c>
      <c r="B110" s="379" t="s">
        <v>22</v>
      </c>
      <c r="C110" s="366">
        <v>2014</v>
      </c>
      <c r="D110" s="375" t="s">
        <v>97</v>
      </c>
      <c r="E110" s="366">
        <v>3</v>
      </c>
      <c r="F110" s="379">
        <v>41879</v>
      </c>
      <c r="G110" s="377">
        <v>35.24549512316085</v>
      </c>
      <c r="H110" s="377">
        <v>0.75237730645902312</v>
      </c>
      <c r="I110" s="376"/>
      <c r="J110" s="405">
        <v>2.2369158344759561</v>
      </c>
      <c r="K110" s="376"/>
      <c r="L110" s="369">
        <f t="shared" si="6"/>
        <v>2.2369158344759561E-3</v>
      </c>
      <c r="M110" s="368">
        <f t="shared" si="7"/>
        <v>0.29731303898621586</v>
      </c>
      <c r="N110" s="376"/>
      <c r="O110" s="278">
        <v>5.78</v>
      </c>
      <c r="P110" s="376"/>
      <c r="Q110" s="396" t="s">
        <v>63</v>
      </c>
    </row>
    <row r="111" spans="1:17" x14ac:dyDescent="0.3">
      <c r="A111" s="375">
        <v>14344231</v>
      </c>
      <c r="B111" s="379" t="s">
        <v>22</v>
      </c>
      <c r="C111" s="366">
        <v>2014</v>
      </c>
      <c r="D111" s="375" t="s">
        <v>97</v>
      </c>
      <c r="E111" s="366">
        <v>5</v>
      </c>
      <c r="F111" s="379">
        <v>41879</v>
      </c>
      <c r="G111" s="377">
        <v>43.847241867043849</v>
      </c>
      <c r="H111" s="377">
        <v>1.2119028562803329</v>
      </c>
      <c r="I111" s="376">
        <f>AVERAGE(H111:H112)</f>
        <v>1.3738709486794791</v>
      </c>
      <c r="J111" s="405">
        <v>0.75264434683530768</v>
      </c>
      <c r="K111" s="376">
        <f>AVERAGE(J111:J112)</f>
        <v>0.55255183424000154</v>
      </c>
      <c r="L111" s="369">
        <f t="shared" si="6"/>
        <v>7.5264434683530767E-4</v>
      </c>
      <c r="M111" s="368">
        <f t="shared" si="7"/>
        <v>6.2104346312490968E-2</v>
      </c>
      <c r="N111" s="376">
        <f>AVERAGE(M111:M112)</f>
        <v>4.2526660788659167E-2</v>
      </c>
      <c r="O111" s="278">
        <v>3.25</v>
      </c>
      <c r="P111" s="376">
        <f>AVERAGE(O111:O112)</f>
        <v>2.8049999999999997</v>
      </c>
      <c r="Q111" s="396" t="s">
        <v>63</v>
      </c>
    </row>
    <row r="112" spans="1:17" x14ac:dyDescent="0.3">
      <c r="A112" s="375">
        <v>14344232</v>
      </c>
      <c r="B112" s="379" t="s">
        <v>22</v>
      </c>
      <c r="C112" s="366">
        <v>2014</v>
      </c>
      <c r="D112" s="375" t="s">
        <v>97</v>
      </c>
      <c r="E112" s="366">
        <v>7</v>
      </c>
      <c r="F112" s="379">
        <v>41879</v>
      </c>
      <c r="G112" s="377">
        <v>50</v>
      </c>
      <c r="H112" s="377">
        <v>1.5358390410786251</v>
      </c>
      <c r="I112" s="390"/>
      <c r="J112" s="405">
        <v>0.35245932164469546</v>
      </c>
      <c r="K112" s="398"/>
      <c r="L112" s="369">
        <f t="shared" si="6"/>
        <v>3.5245932164469548E-4</v>
      </c>
      <c r="M112" s="368">
        <f t="shared" si="7"/>
        <v>2.2948975264827365E-2</v>
      </c>
      <c r="N112" s="369"/>
      <c r="O112" s="278">
        <v>2.36</v>
      </c>
      <c r="P112" s="278"/>
      <c r="Q112" s="396" t="s">
        <v>63</v>
      </c>
    </row>
    <row r="113" spans="1:18" x14ac:dyDescent="0.3">
      <c r="A113" s="375">
        <v>14344233</v>
      </c>
      <c r="B113" s="379" t="s">
        <v>22</v>
      </c>
      <c r="C113" s="366">
        <v>2014</v>
      </c>
      <c r="D113" s="375" t="s">
        <v>100</v>
      </c>
      <c r="E113" s="366">
        <v>1</v>
      </c>
      <c r="F113" s="379">
        <v>41879</v>
      </c>
      <c r="G113" s="377">
        <v>19.54325259515571</v>
      </c>
      <c r="H113" s="377">
        <v>0.32706495599454194</v>
      </c>
      <c r="I113" s="376">
        <f>AVERAGE(H113:H114)</f>
        <v>0.31829163893910062</v>
      </c>
      <c r="J113" s="405">
        <v>2.341623291252183</v>
      </c>
      <c r="K113" s="376">
        <f>AVERAGE(J113:J114)</f>
        <v>2.3694978488513616</v>
      </c>
      <c r="L113" s="369">
        <f t="shared" si="6"/>
        <v>2.3416232912521831E-3</v>
      </c>
      <c r="M113" s="368">
        <f t="shared" si="7"/>
        <v>0.71595053164034483</v>
      </c>
      <c r="N113" s="376">
        <f>AVERAGE(M113:M114)</f>
        <v>0.74524998220217342</v>
      </c>
      <c r="O113" s="278">
        <v>22.2</v>
      </c>
      <c r="P113" s="376">
        <f>AVERAGE(O113:O114)</f>
        <v>14.59</v>
      </c>
      <c r="Q113" s="396" t="s">
        <v>63</v>
      </c>
    </row>
    <row r="114" spans="1:18" x14ac:dyDescent="0.3">
      <c r="A114" s="375">
        <v>14344234</v>
      </c>
      <c r="B114" s="379" t="s">
        <v>22</v>
      </c>
      <c r="C114" s="366">
        <v>2014</v>
      </c>
      <c r="D114" s="375" t="s">
        <v>100</v>
      </c>
      <c r="E114" s="366">
        <v>3</v>
      </c>
      <c r="F114" s="379">
        <v>41879</v>
      </c>
      <c r="G114" s="377">
        <v>42.410245643502002</v>
      </c>
      <c r="H114" s="377">
        <v>0.30951832188365924</v>
      </c>
      <c r="I114" s="376"/>
      <c r="J114" s="405">
        <v>2.3973724064505406</v>
      </c>
      <c r="K114" s="376"/>
      <c r="L114" s="369">
        <f t="shared" si="6"/>
        <v>2.3973724064505408E-3</v>
      </c>
      <c r="M114" s="368">
        <f t="shared" si="7"/>
        <v>0.77454943276400201</v>
      </c>
      <c r="N114" s="376"/>
      <c r="O114" s="278">
        <v>6.98</v>
      </c>
      <c r="P114" s="376"/>
      <c r="Q114" s="396" t="s">
        <v>63</v>
      </c>
    </row>
    <row r="115" spans="1:18" x14ac:dyDescent="0.3">
      <c r="A115" s="375">
        <v>14344235</v>
      </c>
      <c r="B115" s="379" t="s">
        <v>22</v>
      </c>
      <c r="C115" s="366">
        <v>2014</v>
      </c>
      <c r="D115" s="375" t="s">
        <v>100</v>
      </c>
      <c r="E115" s="366">
        <v>5</v>
      </c>
      <c r="F115" s="379">
        <v>41879</v>
      </c>
      <c r="G115" s="377">
        <v>58.854327071142585</v>
      </c>
      <c r="H115" s="377">
        <v>0.35948655843805744</v>
      </c>
      <c r="I115" s="376">
        <f>AVERAGE(H115:H116)</f>
        <v>0.43803663842694668</v>
      </c>
      <c r="J115" s="405">
        <v>1.1363331885695256</v>
      </c>
      <c r="K115" s="376">
        <f>AVERAGE(J115:J116)</f>
        <v>0.71476297008887024</v>
      </c>
      <c r="L115" s="369">
        <f t="shared" si="6"/>
        <v>1.1363331885695257E-3</v>
      </c>
      <c r="M115" s="368">
        <f t="shared" si="7"/>
        <v>0.3160989366352972</v>
      </c>
      <c r="N115" s="376">
        <f>AVERAGE(M115:M116)</f>
        <v>0.18642735156127122</v>
      </c>
      <c r="O115" s="278">
        <v>3.33</v>
      </c>
      <c r="P115" s="376">
        <f>AVERAGE(O115:O116)</f>
        <v>3.26</v>
      </c>
      <c r="Q115" s="396" t="s">
        <v>63</v>
      </c>
    </row>
    <row r="116" spans="1:18" x14ac:dyDescent="0.3">
      <c r="A116" s="375">
        <v>14344236</v>
      </c>
      <c r="B116" s="379" t="s">
        <v>22</v>
      </c>
      <c r="C116" s="366">
        <v>2014</v>
      </c>
      <c r="D116" s="375" t="s">
        <v>100</v>
      </c>
      <c r="E116" s="366">
        <v>7</v>
      </c>
      <c r="F116" s="379">
        <v>41879</v>
      </c>
      <c r="G116" s="377">
        <v>61.075757575757585</v>
      </c>
      <c r="H116" s="377">
        <v>0.51658671841583592</v>
      </c>
      <c r="I116" s="390"/>
      <c r="J116" s="405">
        <v>0.29319275160821479</v>
      </c>
      <c r="K116" s="398"/>
      <c r="L116" s="369">
        <f t="shared" si="6"/>
        <v>2.931927516082148E-4</v>
      </c>
      <c r="M116" s="368">
        <f t="shared" si="7"/>
        <v>5.6755766487245216E-2</v>
      </c>
      <c r="N116" s="369"/>
      <c r="O116" s="278">
        <v>3.19</v>
      </c>
      <c r="P116" s="278"/>
      <c r="Q116" s="396" t="s">
        <v>63</v>
      </c>
    </row>
    <row r="117" spans="1:18" x14ac:dyDescent="0.3">
      <c r="A117" s="375">
        <v>14344237</v>
      </c>
      <c r="B117" s="379" t="s">
        <v>22</v>
      </c>
      <c r="C117" s="366">
        <v>2014</v>
      </c>
      <c r="D117" s="375" t="s">
        <v>101</v>
      </c>
      <c r="E117" s="366">
        <v>1</v>
      </c>
      <c r="F117" s="379">
        <v>41878</v>
      </c>
      <c r="G117" s="377">
        <v>12.521494450523681</v>
      </c>
      <c r="H117" s="377">
        <v>0.67135277288327699</v>
      </c>
      <c r="I117" s="376">
        <f>AVERAGE(H117:H118)</f>
        <v>0.68677665919073505</v>
      </c>
      <c r="J117" s="405">
        <v>4.2136810025859495</v>
      </c>
      <c r="K117" s="376">
        <f>AVERAGE(J117:J118)</f>
        <v>4.5868405012929747</v>
      </c>
      <c r="L117" s="369">
        <f t="shared" si="6"/>
        <v>4.2136810025859492E-3</v>
      </c>
      <c r="M117" s="368">
        <f t="shared" si="7"/>
        <v>0.62764036625473951</v>
      </c>
      <c r="N117" s="376">
        <f>AVERAGE(M117:M118)</f>
        <v>0.66699564217525531</v>
      </c>
      <c r="O117" s="278">
        <v>30.1</v>
      </c>
      <c r="P117" s="376">
        <f>AVERAGE(O117:O118)</f>
        <v>25.950000000000003</v>
      </c>
      <c r="Q117" s="396" t="s">
        <v>63</v>
      </c>
    </row>
    <row r="118" spans="1:18" x14ac:dyDescent="0.3">
      <c r="A118" s="375">
        <v>14344238</v>
      </c>
      <c r="B118" s="379" t="s">
        <v>22</v>
      </c>
      <c r="C118" s="366">
        <v>2014</v>
      </c>
      <c r="D118" s="375" t="s">
        <v>101</v>
      </c>
      <c r="E118" s="366">
        <v>3</v>
      </c>
      <c r="F118" s="379">
        <v>41878</v>
      </c>
      <c r="G118" s="377">
        <v>23.0826140567201</v>
      </c>
      <c r="H118" s="377">
        <v>0.70220054549819311</v>
      </c>
      <c r="I118" s="376"/>
      <c r="J118" s="405">
        <v>4.96</v>
      </c>
      <c r="K118" s="376"/>
      <c r="L118" s="369">
        <f t="shared" si="6"/>
        <v>4.96E-3</v>
      </c>
      <c r="M118" s="368">
        <f t="shared" si="7"/>
        <v>0.70635091809577111</v>
      </c>
      <c r="N118" s="376"/>
      <c r="O118" s="278">
        <v>21.8</v>
      </c>
      <c r="P118" s="376"/>
      <c r="Q118" s="396" t="s">
        <v>63</v>
      </c>
    </row>
    <row r="119" spans="1:18" x14ac:dyDescent="0.3">
      <c r="A119" s="375">
        <v>14344239</v>
      </c>
      <c r="B119" s="379" t="s">
        <v>22</v>
      </c>
      <c r="C119" s="366">
        <v>2014</v>
      </c>
      <c r="D119" s="375" t="s">
        <v>101</v>
      </c>
      <c r="E119" s="366">
        <v>5</v>
      </c>
      <c r="F119" s="379">
        <v>41878</v>
      </c>
      <c r="G119" s="377">
        <v>51.893583724569638</v>
      </c>
      <c r="H119" s="377">
        <v>1.3473802649932751</v>
      </c>
      <c r="I119" s="376">
        <f>AVERAGE(H119:H120)</f>
        <v>1.0428281097188317</v>
      </c>
      <c r="J119" s="405">
        <v>1.1376738349373627</v>
      </c>
      <c r="K119" s="376">
        <f>AVERAGE(J119:J120)</f>
        <v>1.5460772636172049</v>
      </c>
      <c r="L119" s="369">
        <f t="shared" si="6"/>
        <v>1.1376738349373628E-3</v>
      </c>
      <c r="M119" s="368">
        <f t="shared" si="7"/>
        <v>8.443598770856578E-2</v>
      </c>
      <c r="N119" s="376">
        <f>AVERAGE(M119:M120)</f>
        <v>0.17458588966147809</v>
      </c>
      <c r="O119" s="278">
        <v>2.91</v>
      </c>
      <c r="P119" s="376">
        <f>AVERAGE(O119:O120)</f>
        <v>3.99</v>
      </c>
      <c r="Q119" s="396" t="s">
        <v>63</v>
      </c>
    </row>
    <row r="120" spans="1:18" x14ac:dyDescent="0.3">
      <c r="A120" s="375">
        <v>14344240</v>
      </c>
      <c r="B120" s="379" t="s">
        <v>22</v>
      </c>
      <c r="C120" s="366">
        <v>2014</v>
      </c>
      <c r="D120" s="375" t="s">
        <v>101</v>
      </c>
      <c r="E120" s="366">
        <v>7</v>
      </c>
      <c r="F120" s="379">
        <v>41878</v>
      </c>
      <c r="G120" s="377">
        <v>44.566744730679162</v>
      </c>
      <c r="H120" s="377">
        <v>0.73827595444438809</v>
      </c>
      <c r="I120" s="390"/>
      <c r="J120" s="405">
        <v>1.9544806922970468</v>
      </c>
      <c r="K120" s="398"/>
      <c r="L120" s="369">
        <f t="shared" si="6"/>
        <v>1.9544806922970467E-3</v>
      </c>
      <c r="M120" s="368">
        <f t="shared" si="7"/>
        <v>0.26473579161439037</v>
      </c>
      <c r="N120" s="369"/>
      <c r="O120" s="278">
        <v>5.07</v>
      </c>
      <c r="P120" s="278"/>
      <c r="Q120" s="396" t="s">
        <v>63</v>
      </c>
    </row>
    <row r="121" spans="1:18" s="248" customFormat="1" x14ac:dyDescent="0.3">
      <c r="G121" s="384"/>
    </row>
    <row r="122" spans="1:18" x14ac:dyDescent="0.3">
      <c r="A122" s="158">
        <v>14444301</v>
      </c>
      <c r="B122" s="178" t="s">
        <v>23</v>
      </c>
      <c r="C122" s="366">
        <v>2014</v>
      </c>
      <c r="D122" s="204" t="s">
        <v>74</v>
      </c>
      <c r="E122" s="367">
        <v>1</v>
      </c>
      <c r="F122" s="385">
        <v>41947</v>
      </c>
      <c r="G122" s="406">
        <v>32.451649601820243</v>
      </c>
      <c r="H122" s="386">
        <v>1.0719135137101652</v>
      </c>
      <c r="I122" s="376">
        <f>AVERAGE(H122:H123)</f>
        <v>1.0023209839290952</v>
      </c>
      <c r="J122" s="407">
        <v>1.5767135482169601</v>
      </c>
      <c r="K122" s="376">
        <f>AVERAGE(J122:J123)</f>
        <v>1.6602898927054857</v>
      </c>
      <c r="L122" s="369">
        <f t="shared" ref="L122:L161" si="8">J122/1000</f>
        <v>1.5767135482169601E-3</v>
      </c>
      <c r="M122" s="368">
        <f t="shared" ref="M122:M161" si="9">(L122/H122)*100</f>
        <v>0.14709335483228991</v>
      </c>
      <c r="N122" s="376">
        <f>AVERAGE(M122:M123)</f>
        <v>0.16702866724065918</v>
      </c>
      <c r="O122" s="408">
        <v>5.94</v>
      </c>
      <c r="P122" s="376">
        <f>AVERAGE(O122:O123)</f>
        <v>5.76</v>
      </c>
      <c r="Q122" s="374" t="s">
        <v>63</v>
      </c>
      <c r="R122" s="376">
        <f>AVERAGE(Q122:Q123)</f>
        <v>0.216</v>
      </c>
    </row>
    <row r="123" spans="1:18" x14ac:dyDescent="0.3">
      <c r="A123" s="158">
        <v>14444302</v>
      </c>
      <c r="B123" s="178" t="s">
        <v>23</v>
      </c>
      <c r="C123" s="366">
        <v>2014</v>
      </c>
      <c r="D123" s="204" t="s">
        <v>74</v>
      </c>
      <c r="E123" s="367">
        <v>3</v>
      </c>
      <c r="F123" s="385">
        <v>41947</v>
      </c>
      <c r="G123" s="406">
        <v>31.286925250449528</v>
      </c>
      <c r="H123" s="386">
        <v>0.93272845414802508</v>
      </c>
      <c r="I123" s="376"/>
      <c r="J123" s="407">
        <v>1.7438662371940112</v>
      </c>
      <c r="K123" s="376"/>
      <c r="L123" s="369">
        <f t="shared" si="8"/>
        <v>1.7438662371940113E-3</v>
      </c>
      <c r="M123" s="368">
        <f t="shared" si="9"/>
        <v>0.18696397964902844</v>
      </c>
      <c r="N123" s="376"/>
      <c r="O123" s="368">
        <v>5.58</v>
      </c>
      <c r="P123" s="376"/>
      <c r="Q123" s="277">
        <v>0.216</v>
      </c>
      <c r="R123" s="376"/>
    </row>
    <row r="124" spans="1:18" x14ac:dyDescent="0.3">
      <c r="A124" s="158">
        <v>14444303</v>
      </c>
      <c r="B124" s="178" t="s">
        <v>23</v>
      </c>
      <c r="C124" s="366">
        <v>2014</v>
      </c>
      <c r="D124" s="204" t="s">
        <v>74</v>
      </c>
      <c r="E124" s="367">
        <v>5</v>
      </c>
      <c r="F124" s="385">
        <v>41947</v>
      </c>
      <c r="G124" s="406">
        <v>32.688172043010752</v>
      </c>
      <c r="H124" s="386">
        <v>1.0986429262617545</v>
      </c>
      <c r="I124" s="376">
        <f>AVERAGE(H124:H125)</f>
        <v>1.2731964983384745</v>
      </c>
      <c r="J124" s="407">
        <v>1.73</v>
      </c>
      <c r="K124" s="376">
        <f>AVERAGE(J124:J125)</f>
        <v>1.8005843948449842</v>
      </c>
      <c r="L124" s="369">
        <f t="shared" si="8"/>
        <v>1.73E-3</v>
      </c>
      <c r="M124" s="368">
        <f t="shared" si="9"/>
        <v>0.15746699483939727</v>
      </c>
      <c r="N124" s="376">
        <f>AVERAGE(M124:M125)</f>
        <v>0.14335683358549636</v>
      </c>
      <c r="O124" s="368">
        <v>5.7</v>
      </c>
      <c r="P124" s="376">
        <f>AVERAGE(O124:O125)</f>
        <v>5.665</v>
      </c>
      <c r="Q124" s="277">
        <v>0.63</v>
      </c>
      <c r="R124" s="376">
        <f>AVERAGE(Q124:Q125)</f>
        <v>0.3735</v>
      </c>
    </row>
    <row r="125" spans="1:18" x14ac:dyDescent="0.3">
      <c r="A125" s="158">
        <v>14444304</v>
      </c>
      <c r="B125" s="178" t="s">
        <v>23</v>
      </c>
      <c r="C125" s="366">
        <v>2014</v>
      </c>
      <c r="D125" s="204" t="s">
        <v>74</v>
      </c>
      <c r="E125" s="367">
        <v>7</v>
      </c>
      <c r="F125" s="385">
        <v>41947</v>
      </c>
      <c r="G125" s="406">
        <v>35.805541728886681</v>
      </c>
      <c r="H125" s="386">
        <v>1.4477500704151942</v>
      </c>
      <c r="I125" s="390"/>
      <c r="J125" s="407">
        <v>1.8711687896899685</v>
      </c>
      <c r="K125" s="390"/>
      <c r="L125" s="369">
        <f t="shared" si="8"/>
        <v>1.8711687896899685E-3</v>
      </c>
      <c r="M125" s="368">
        <f t="shared" si="9"/>
        <v>0.12924667233159545</v>
      </c>
      <c r="N125" s="369"/>
      <c r="O125" s="368">
        <v>5.63</v>
      </c>
      <c r="P125" s="369"/>
      <c r="Q125" s="277">
        <v>0.11700000000000001</v>
      </c>
      <c r="R125" s="369"/>
    </row>
    <row r="126" spans="1:18" x14ac:dyDescent="0.3">
      <c r="A126" s="158">
        <v>14444305</v>
      </c>
      <c r="B126" s="178" t="s">
        <v>23</v>
      </c>
      <c r="C126" s="366">
        <v>2014</v>
      </c>
      <c r="D126" s="204" t="s">
        <v>94</v>
      </c>
      <c r="E126" s="367">
        <v>1</v>
      </c>
      <c r="F126" s="385">
        <v>41946</v>
      </c>
      <c r="G126" s="406">
        <v>54.893984220907285</v>
      </c>
      <c r="H126" s="386">
        <v>0.45783358538447183</v>
      </c>
      <c r="I126" s="376">
        <f>AVERAGE(H126:H127)</f>
        <v>0.42145523745130403</v>
      </c>
      <c r="J126" s="407">
        <v>0.81959365209824475</v>
      </c>
      <c r="K126" s="376">
        <f>AVERAGE(J126:J127)</f>
        <v>0.61596360599031785</v>
      </c>
      <c r="L126" s="369">
        <f t="shared" si="8"/>
        <v>8.1959365209824473E-4</v>
      </c>
      <c r="M126" s="368">
        <f t="shared" si="9"/>
        <v>0.17901562451124683</v>
      </c>
      <c r="N126" s="376">
        <f>AVERAGE(M126:M127)</f>
        <v>0.14304693276716102</v>
      </c>
      <c r="O126" s="368">
        <v>3.65</v>
      </c>
      <c r="P126" s="376">
        <f>AVERAGE(O126:O127)</f>
        <v>3.33</v>
      </c>
      <c r="Q126" s="374" t="s">
        <v>63</v>
      </c>
      <c r="R126" s="376"/>
    </row>
    <row r="127" spans="1:18" x14ac:dyDescent="0.3">
      <c r="A127" s="158">
        <v>14444306</v>
      </c>
      <c r="B127" s="178" t="s">
        <v>23</v>
      </c>
      <c r="C127" s="366">
        <v>2014</v>
      </c>
      <c r="D127" s="204" t="s">
        <v>94</v>
      </c>
      <c r="E127" s="367">
        <v>3</v>
      </c>
      <c r="F127" s="385">
        <v>41946</v>
      </c>
      <c r="G127" s="406">
        <v>58.245157089370004</v>
      </c>
      <c r="H127" s="386">
        <v>0.38507688951813623</v>
      </c>
      <c r="I127" s="376"/>
      <c r="J127" s="407">
        <v>0.41233355988239101</v>
      </c>
      <c r="K127" s="376"/>
      <c r="L127" s="369">
        <f t="shared" si="8"/>
        <v>4.1233355988239102E-4</v>
      </c>
      <c r="M127" s="368">
        <f t="shared" si="9"/>
        <v>0.10707824102307523</v>
      </c>
      <c r="N127" s="376"/>
      <c r="O127" s="368">
        <v>3.01</v>
      </c>
      <c r="P127" s="376"/>
      <c r="Q127" s="374" t="s">
        <v>63</v>
      </c>
      <c r="R127" s="376"/>
    </row>
    <row r="128" spans="1:18" x14ac:dyDescent="0.3">
      <c r="A128" s="158">
        <v>14444307</v>
      </c>
      <c r="B128" s="178" t="s">
        <v>23</v>
      </c>
      <c r="C128" s="366">
        <v>2014</v>
      </c>
      <c r="D128" s="204" t="s">
        <v>94</v>
      </c>
      <c r="E128" s="367">
        <v>5</v>
      </c>
      <c r="F128" s="385">
        <v>41946</v>
      </c>
      <c r="G128" s="406">
        <v>64.747739416358414</v>
      </c>
      <c r="H128" s="386">
        <v>0.25915705768482838</v>
      </c>
      <c r="I128" s="376">
        <f>AVERAGE(H128:H129)</f>
        <v>0.19494455676172179</v>
      </c>
      <c r="J128" s="392">
        <v>0.01</v>
      </c>
      <c r="K128" s="376">
        <f>AVERAGE(J128:J129)</f>
        <v>0.01</v>
      </c>
      <c r="L128" s="369">
        <f t="shared" si="8"/>
        <v>1.0000000000000001E-5</v>
      </c>
      <c r="M128" s="368">
        <f t="shared" si="9"/>
        <v>3.8586639659111328E-3</v>
      </c>
      <c r="N128" s="376">
        <f>AVERAGE(M128:M129)</f>
        <v>5.7539486524680154E-3</v>
      </c>
      <c r="O128" s="368">
        <v>3.25</v>
      </c>
      <c r="P128" s="376">
        <f>AVERAGE(O128:O129)</f>
        <v>3.335</v>
      </c>
      <c r="Q128" s="374" t="s">
        <v>63</v>
      </c>
      <c r="R128" s="376"/>
    </row>
    <row r="129" spans="1:18" x14ac:dyDescent="0.3">
      <c r="A129" s="158">
        <v>14444308</v>
      </c>
      <c r="B129" s="178" t="s">
        <v>23</v>
      </c>
      <c r="C129" s="366">
        <v>2014</v>
      </c>
      <c r="D129" s="204" t="s">
        <v>94</v>
      </c>
      <c r="E129" s="367">
        <v>7</v>
      </c>
      <c r="F129" s="385">
        <v>41946</v>
      </c>
      <c r="G129" s="406">
        <v>67.027654225488291</v>
      </c>
      <c r="H129" s="386">
        <v>0.13073205583861522</v>
      </c>
      <c r="I129" s="390"/>
      <c r="J129" s="392">
        <v>0.01</v>
      </c>
      <c r="K129" s="390"/>
      <c r="L129" s="369">
        <f t="shared" si="8"/>
        <v>1.0000000000000001E-5</v>
      </c>
      <c r="M129" s="368">
        <f t="shared" si="9"/>
        <v>7.6492333390248976E-3</v>
      </c>
      <c r="N129" s="369"/>
      <c r="O129" s="368">
        <v>3.42</v>
      </c>
      <c r="P129" s="369"/>
      <c r="Q129" s="374" t="s">
        <v>63</v>
      </c>
      <c r="R129" s="369"/>
    </row>
    <row r="130" spans="1:18" x14ac:dyDescent="0.3">
      <c r="A130" s="158">
        <v>14444309</v>
      </c>
      <c r="B130" s="178" t="s">
        <v>23</v>
      </c>
      <c r="C130" s="366">
        <v>2014</v>
      </c>
      <c r="D130" s="204" t="s">
        <v>95</v>
      </c>
      <c r="E130" s="367">
        <v>1</v>
      </c>
      <c r="F130" s="385">
        <v>41946</v>
      </c>
      <c r="G130" s="406">
        <v>39.753863766456774</v>
      </c>
      <c r="H130" s="386">
        <v>0.31379365083175315</v>
      </c>
      <c r="I130" s="376">
        <f>AVERAGE(H130:H131)</f>
        <v>0.24397973775816628</v>
      </c>
      <c r="J130" s="392">
        <v>0.52400000000000002</v>
      </c>
      <c r="K130" s="376">
        <f>AVERAGE(J130:J131)</f>
        <v>0.46708108102214096</v>
      </c>
      <c r="L130" s="369">
        <f t="shared" si="8"/>
        <v>5.2400000000000005E-4</v>
      </c>
      <c r="M130" s="368">
        <f t="shared" si="9"/>
        <v>0.16698871969240489</v>
      </c>
      <c r="N130" s="376">
        <f>AVERAGE(M130:M131)</f>
        <v>0.20124483207205399</v>
      </c>
      <c r="O130" s="368">
        <v>13.8</v>
      </c>
      <c r="P130" s="376">
        <f>AVERAGE(O130:O131)</f>
        <v>11.375</v>
      </c>
      <c r="Q130" s="374" t="s">
        <v>63</v>
      </c>
      <c r="R130" s="376"/>
    </row>
    <row r="131" spans="1:18" x14ac:dyDescent="0.3">
      <c r="A131" s="158">
        <v>14444310</v>
      </c>
      <c r="B131" s="178" t="s">
        <v>23</v>
      </c>
      <c r="C131" s="366">
        <v>2014</v>
      </c>
      <c r="D131" s="204" t="s">
        <v>95</v>
      </c>
      <c r="E131" s="367">
        <v>3</v>
      </c>
      <c r="F131" s="385">
        <v>41946</v>
      </c>
      <c r="G131" s="406">
        <v>45.965077866918357</v>
      </c>
      <c r="H131" s="386">
        <v>0.17416582468457939</v>
      </c>
      <c r="I131" s="376"/>
      <c r="J131" s="392">
        <v>0.41016216204428185</v>
      </c>
      <c r="K131" s="376"/>
      <c r="L131" s="369">
        <f t="shared" si="8"/>
        <v>4.1016216204428185E-4</v>
      </c>
      <c r="M131" s="368">
        <f t="shared" si="9"/>
        <v>0.23550094445170308</v>
      </c>
      <c r="N131" s="376"/>
      <c r="O131" s="368">
        <v>8.9499999999999993</v>
      </c>
      <c r="P131" s="376"/>
      <c r="Q131" s="374" t="s">
        <v>63</v>
      </c>
      <c r="R131" s="376"/>
    </row>
    <row r="132" spans="1:18" x14ac:dyDescent="0.3">
      <c r="A132" s="158">
        <v>14444311</v>
      </c>
      <c r="B132" s="178" t="s">
        <v>23</v>
      </c>
      <c r="C132" s="366">
        <v>2014</v>
      </c>
      <c r="D132" s="204" t="s">
        <v>95</v>
      </c>
      <c r="E132" s="367">
        <v>5</v>
      </c>
      <c r="F132" s="385">
        <v>41946</v>
      </c>
      <c r="G132" s="406">
        <v>60.7</v>
      </c>
      <c r="H132" s="386">
        <v>0.11024244062155483</v>
      </c>
      <c r="I132" s="376">
        <f>AVERAGE(H132:H133)</f>
        <v>8.4186946486758674E-2</v>
      </c>
      <c r="J132" s="392">
        <v>0.17100000000000001</v>
      </c>
      <c r="K132" s="376">
        <f>AVERAGE(J132:J133)</f>
        <v>9.7515586223161616E-2</v>
      </c>
      <c r="L132" s="369">
        <f t="shared" si="8"/>
        <v>1.7100000000000001E-4</v>
      </c>
      <c r="M132" s="368">
        <f t="shared" si="9"/>
        <v>0.15511267623964933</v>
      </c>
      <c r="N132" s="376">
        <f>AVERAGE(M132:M133)</f>
        <v>9.8226019913446608E-2</v>
      </c>
      <c r="O132" s="368">
        <v>4.07</v>
      </c>
      <c r="P132" s="376">
        <f>AVERAGE(O132:O133)</f>
        <v>3.8600000000000003</v>
      </c>
      <c r="Q132" s="374" t="s">
        <v>63</v>
      </c>
      <c r="R132" s="376"/>
    </row>
    <row r="133" spans="1:18" x14ac:dyDescent="0.3">
      <c r="A133" s="158">
        <v>14444312</v>
      </c>
      <c r="B133" s="178" t="s">
        <v>23</v>
      </c>
      <c r="C133" s="366">
        <v>2014</v>
      </c>
      <c r="D133" s="204" t="s">
        <v>95</v>
      </c>
      <c r="E133" s="367">
        <v>7</v>
      </c>
      <c r="F133" s="385">
        <v>41946</v>
      </c>
      <c r="G133" s="406">
        <v>62.924514311137479</v>
      </c>
      <c r="H133" s="386">
        <v>5.8131452351962529E-2</v>
      </c>
      <c r="I133" s="390"/>
      <c r="J133" s="392">
        <v>2.4031172446323228E-2</v>
      </c>
      <c r="K133" s="390"/>
      <c r="L133" s="369">
        <f t="shared" si="8"/>
        <v>2.4031172446323227E-5</v>
      </c>
      <c r="M133" s="368">
        <f t="shared" si="9"/>
        <v>4.1339363587243889E-2</v>
      </c>
      <c r="N133" s="369"/>
      <c r="O133" s="368">
        <v>3.65</v>
      </c>
      <c r="P133" s="369"/>
      <c r="Q133" s="374" t="s">
        <v>63</v>
      </c>
      <c r="R133" s="369"/>
    </row>
    <row r="134" spans="1:18" x14ac:dyDescent="0.3">
      <c r="A134" s="158">
        <v>14444313</v>
      </c>
      <c r="B134" s="178" t="s">
        <v>23</v>
      </c>
      <c r="C134" s="366">
        <v>2014</v>
      </c>
      <c r="D134" s="204" t="s">
        <v>96</v>
      </c>
      <c r="E134" s="367">
        <v>1</v>
      </c>
      <c r="F134" s="385">
        <v>41946</v>
      </c>
      <c r="G134" s="406">
        <v>35.192307692307693</v>
      </c>
      <c r="H134" s="386">
        <v>0.97910212781045713</v>
      </c>
      <c r="I134" s="376">
        <f>AVERAGE(H134:H135)</f>
        <v>0.98257555649028938</v>
      </c>
      <c r="J134" s="392">
        <v>3.8650230743022629</v>
      </c>
      <c r="K134" s="376">
        <f>AVERAGE(J134:J135)</f>
        <v>2.9275115371511315</v>
      </c>
      <c r="L134" s="369">
        <f t="shared" si="8"/>
        <v>3.8650230743022627E-3</v>
      </c>
      <c r="M134" s="368">
        <f t="shared" si="9"/>
        <v>0.39475177966832958</v>
      </c>
      <c r="N134" s="376">
        <f>AVERAGE(M134:M135)</f>
        <v>0.29828365557040093</v>
      </c>
      <c r="O134" s="368">
        <v>16.3</v>
      </c>
      <c r="P134" s="376">
        <f>AVERAGE(O134:O135)</f>
        <v>13.65</v>
      </c>
      <c r="Q134" s="374" t="s">
        <v>63</v>
      </c>
      <c r="R134" s="376"/>
    </row>
    <row r="135" spans="1:18" x14ac:dyDescent="0.3">
      <c r="A135" s="158">
        <v>14444314</v>
      </c>
      <c r="B135" s="178" t="s">
        <v>23</v>
      </c>
      <c r="C135" s="366">
        <v>2014</v>
      </c>
      <c r="D135" s="204" t="s">
        <v>96</v>
      </c>
      <c r="E135" s="367">
        <v>3</v>
      </c>
      <c r="F135" s="385">
        <v>41946</v>
      </c>
      <c r="G135" s="406">
        <v>39.17545916373583</v>
      </c>
      <c r="H135" s="386">
        <v>0.98604898517012152</v>
      </c>
      <c r="I135" s="376"/>
      <c r="J135" s="392">
        <v>1.99</v>
      </c>
      <c r="K135" s="376"/>
      <c r="L135" s="369">
        <f t="shared" si="8"/>
        <v>1.99E-3</v>
      </c>
      <c r="M135" s="368">
        <f t="shared" si="9"/>
        <v>0.20181553147247228</v>
      </c>
      <c r="N135" s="376"/>
      <c r="O135" s="368">
        <v>11</v>
      </c>
      <c r="P135" s="376"/>
      <c r="Q135" s="374" t="s">
        <v>63</v>
      </c>
      <c r="R135" s="376"/>
    </row>
    <row r="136" spans="1:18" x14ac:dyDescent="0.3">
      <c r="A136" s="158">
        <v>14444315</v>
      </c>
      <c r="B136" s="178" t="s">
        <v>23</v>
      </c>
      <c r="C136" s="366">
        <v>2014</v>
      </c>
      <c r="D136" s="204" t="s">
        <v>96</v>
      </c>
      <c r="E136" s="367">
        <v>5</v>
      </c>
      <c r="F136" s="385">
        <v>41946</v>
      </c>
      <c r="G136" s="406">
        <v>51.691394658753708</v>
      </c>
      <c r="H136" s="386">
        <v>0.98155610166047746</v>
      </c>
      <c r="I136" s="376">
        <f>AVERAGE(H136:H137)</f>
        <v>0.97128589477200977</v>
      </c>
      <c r="J136" s="392">
        <v>1.5867880816913154</v>
      </c>
      <c r="K136" s="376">
        <f>AVERAGE(J136:J137)</f>
        <v>1.2460166628551903</v>
      </c>
      <c r="L136" s="369">
        <f t="shared" si="8"/>
        <v>1.5867880816913154E-3</v>
      </c>
      <c r="M136" s="368">
        <f t="shared" si="9"/>
        <v>0.16166045720738528</v>
      </c>
      <c r="N136" s="376">
        <f>AVERAGE(M136:M137)</f>
        <v>0.12792858794539597</v>
      </c>
      <c r="O136" s="368">
        <v>4.91</v>
      </c>
      <c r="P136" s="376">
        <f>AVERAGE(O136:O137)</f>
        <v>4.4700000000000006</v>
      </c>
      <c r="Q136" s="374" t="s">
        <v>63</v>
      </c>
      <c r="R136" s="376"/>
    </row>
    <row r="137" spans="1:18" x14ac:dyDescent="0.3">
      <c r="A137" s="158">
        <v>14444316</v>
      </c>
      <c r="B137" s="178" t="s">
        <v>23</v>
      </c>
      <c r="C137" s="366">
        <v>2014</v>
      </c>
      <c r="D137" s="204" t="s">
        <v>96</v>
      </c>
      <c r="E137" s="367">
        <v>7</v>
      </c>
      <c r="F137" s="385">
        <v>41946</v>
      </c>
      <c r="G137" s="406">
        <v>53.437815975733059</v>
      </c>
      <c r="H137" s="386">
        <v>0.96101568788354197</v>
      </c>
      <c r="I137" s="390"/>
      <c r="J137" s="392">
        <v>0.90524524401906536</v>
      </c>
      <c r="K137" s="390"/>
      <c r="L137" s="369">
        <f t="shared" si="8"/>
        <v>9.0524524401906531E-4</v>
      </c>
      <c r="M137" s="368">
        <f t="shared" si="9"/>
        <v>9.4196718683406649E-2</v>
      </c>
      <c r="N137" s="369"/>
      <c r="O137" s="368">
        <v>4.03</v>
      </c>
      <c r="P137" s="369"/>
      <c r="Q137" s="374" t="s">
        <v>63</v>
      </c>
      <c r="R137" s="369"/>
    </row>
    <row r="138" spans="1:18" x14ac:dyDescent="0.3">
      <c r="A138" s="158">
        <v>14444317</v>
      </c>
      <c r="B138" s="178" t="s">
        <v>23</v>
      </c>
      <c r="C138" s="366">
        <v>2014</v>
      </c>
      <c r="D138" s="204" t="s">
        <v>99</v>
      </c>
      <c r="E138" s="367">
        <v>1</v>
      </c>
      <c r="F138" s="385">
        <v>41948</v>
      </c>
      <c r="G138" s="406">
        <v>18.585337915234824</v>
      </c>
      <c r="H138" s="386">
        <v>0.29476864022538191</v>
      </c>
      <c r="I138" s="376">
        <f>AVERAGE(H138:H139)</f>
        <v>0.43856323790904916</v>
      </c>
      <c r="J138" s="392">
        <v>2.8715129396632704</v>
      </c>
      <c r="K138" s="376">
        <f>AVERAGE(J138:J139)</f>
        <v>3.6488175535507539</v>
      </c>
      <c r="L138" s="369">
        <f t="shared" si="8"/>
        <v>2.8715129396632705E-3</v>
      </c>
      <c r="M138" s="368">
        <f t="shared" si="9"/>
        <v>0.97415822031397037</v>
      </c>
      <c r="N138" s="376">
        <f>AVERAGE(M138:M139)</f>
        <v>0.86709650641416669</v>
      </c>
      <c r="O138" s="368">
        <v>51.3</v>
      </c>
      <c r="P138" s="376">
        <f>AVERAGE(O138:O139)</f>
        <v>32.1</v>
      </c>
      <c r="Q138" s="374" t="s">
        <v>63</v>
      </c>
      <c r="R138" s="376"/>
    </row>
    <row r="139" spans="1:18" x14ac:dyDescent="0.3">
      <c r="A139" s="158">
        <v>14444318</v>
      </c>
      <c r="B139" s="178" t="s">
        <v>23</v>
      </c>
      <c r="C139" s="366">
        <v>2014</v>
      </c>
      <c r="D139" s="204" t="s">
        <v>99</v>
      </c>
      <c r="E139" s="367">
        <v>3</v>
      </c>
      <c r="F139" s="385">
        <v>41948</v>
      </c>
      <c r="G139" s="406">
        <v>32.471887946340502</v>
      </c>
      <c r="H139" s="386">
        <v>0.58235783559271648</v>
      </c>
      <c r="I139" s="376"/>
      <c r="J139" s="392">
        <v>4.4261221674382369</v>
      </c>
      <c r="K139" s="376"/>
      <c r="L139" s="369">
        <f t="shared" si="8"/>
        <v>4.4261221674382371E-3</v>
      </c>
      <c r="M139" s="368">
        <f t="shared" si="9"/>
        <v>0.7600347925143629</v>
      </c>
      <c r="N139" s="376"/>
      <c r="O139" s="368">
        <v>12.9</v>
      </c>
      <c r="P139" s="376"/>
      <c r="Q139" s="374" t="s">
        <v>63</v>
      </c>
      <c r="R139" s="376"/>
    </row>
    <row r="140" spans="1:18" x14ac:dyDescent="0.3">
      <c r="A140" s="158">
        <v>14444319</v>
      </c>
      <c r="B140" s="178" t="s">
        <v>23</v>
      </c>
      <c r="C140" s="366">
        <v>2014</v>
      </c>
      <c r="D140" s="204" t="s">
        <v>99</v>
      </c>
      <c r="E140" s="367">
        <v>5</v>
      </c>
      <c r="F140" s="385">
        <v>41948</v>
      </c>
      <c r="G140" s="406">
        <v>49.112741827885252</v>
      </c>
      <c r="H140" s="386">
        <v>0.60230419968119697</v>
      </c>
      <c r="I140" s="376">
        <f>AVERAGE(H140:H141)</f>
        <v>0.71574459800055346</v>
      </c>
      <c r="J140" s="392">
        <v>1.5154282681389746</v>
      </c>
      <c r="K140" s="376">
        <f>AVERAGE(J140:J141)</f>
        <v>1.2151548397825225</v>
      </c>
      <c r="L140" s="369">
        <f t="shared" si="8"/>
        <v>1.5154282681389747E-3</v>
      </c>
      <c r="M140" s="368">
        <f t="shared" si="9"/>
        <v>0.25160513058701889</v>
      </c>
      <c r="N140" s="376">
        <f>AVERAGE(M140:M141)</f>
        <v>0.18097007408144569</v>
      </c>
      <c r="O140" s="368">
        <v>4.87</v>
      </c>
      <c r="P140" s="376">
        <f>AVERAGE(O140:O141)</f>
        <v>4.92</v>
      </c>
      <c r="Q140" s="374" t="s">
        <v>63</v>
      </c>
      <c r="R140" s="376"/>
    </row>
    <row r="141" spans="1:18" x14ac:dyDescent="0.3">
      <c r="A141" s="158">
        <v>14444320</v>
      </c>
      <c r="B141" s="178" t="s">
        <v>23</v>
      </c>
      <c r="C141" s="366">
        <v>2014</v>
      </c>
      <c r="D141" s="204" t="s">
        <v>99</v>
      </c>
      <c r="E141" s="367">
        <v>7</v>
      </c>
      <c r="F141" s="385">
        <v>41948</v>
      </c>
      <c r="G141" s="406">
        <v>56.477488356046223</v>
      </c>
      <c r="H141" s="386">
        <v>0.82918499631991005</v>
      </c>
      <c r="I141" s="390"/>
      <c r="J141" s="392">
        <v>0.91488141142607038</v>
      </c>
      <c r="K141" s="390"/>
      <c r="L141" s="369">
        <f t="shared" si="8"/>
        <v>9.1488141142607039E-4</v>
      </c>
      <c r="M141" s="368">
        <f t="shared" si="9"/>
        <v>0.1103350175758725</v>
      </c>
      <c r="N141" s="369"/>
      <c r="O141" s="368">
        <v>4.97</v>
      </c>
      <c r="P141" s="369"/>
      <c r="Q141" s="374" t="s">
        <v>63</v>
      </c>
      <c r="R141" s="369"/>
    </row>
    <row r="142" spans="1:18" x14ac:dyDescent="0.3">
      <c r="A142" s="158">
        <v>14444321</v>
      </c>
      <c r="B142" s="178" t="s">
        <v>23</v>
      </c>
      <c r="C142" s="366">
        <v>2014</v>
      </c>
      <c r="D142" s="204" t="s">
        <v>98</v>
      </c>
      <c r="E142" s="367">
        <v>1</v>
      </c>
      <c r="F142" s="385">
        <v>41948</v>
      </c>
      <c r="G142" s="406">
        <v>21.709233791748524</v>
      </c>
      <c r="H142" s="386">
        <v>0.42177685075236931</v>
      </c>
      <c r="I142" s="376">
        <f>AVERAGE(H142:H143)</f>
        <v>0.52664906542698431</v>
      </c>
      <c r="J142" s="392">
        <v>3.7522369476538433</v>
      </c>
      <c r="K142" s="376">
        <f>AVERAGE(J142:J143)</f>
        <v>2.5724323793932173</v>
      </c>
      <c r="L142" s="369">
        <f t="shared" si="8"/>
        <v>3.7522369476538434E-3</v>
      </c>
      <c r="M142" s="368">
        <f t="shared" si="9"/>
        <v>0.88962609990580788</v>
      </c>
      <c r="N142" s="376">
        <f>AVERAGE(M142:M143)</f>
        <v>0.55507281910181894</v>
      </c>
      <c r="O142" s="368">
        <v>29.7</v>
      </c>
      <c r="P142" s="376">
        <f>AVERAGE(O142:O143)</f>
        <v>17.46</v>
      </c>
      <c r="Q142" s="374" t="s">
        <v>63</v>
      </c>
      <c r="R142" s="376"/>
    </row>
    <row r="143" spans="1:18" x14ac:dyDescent="0.3">
      <c r="A143" s="158">
        <v>14444322</v>
      </c>
      <c r="B143" s="178" t="s">
        <v>23</v>
      </c>
      <c r="C143" s="366">
        <v>2014</v>
      </c>
      <c r="D143" s="204" t="s">
        <v>98</v>
      </c>
      <c r="E143" s="367">
        <v>3</v>
      </c>
      <c r="F143" s="385">
        <v>41948</v>
      </c>
      <c r="G143" s="406">
        <v>48.866727107887577</v>
      </c>
      <c r="H143" s="386">
        <v>0.63152128010159925</v>
      </c>
      <c r="I143" s="376"/>
      <c r="J143" s="392">
        <v>1.3926278111325918</v>
      </c>
      <c r="K143" s="376"/>
      <c r="L143" s="369">
        <f t="shared" si="8"/>
        <v>1.3926278111325919E-3</v>
      </c>
      <c r="M143" s="368">
        <f t="shared" si="9"/>
        <v>0.22051953829782994</v>
      </c>
      <c r="N143" s="376"/>
      <c r="O143" s="368">
        <v>5.22</v>
      </c>
      <c r="P143" s="376"/>
      <c r="Q143" s="374" t="s">
        <v>63</v>
      </c>
      <c r="R143" s="376"/>
    </row>
    <row r="144" spans="1:18" x14ac:dyDescent="0.3">
      <c r="A144" s="158">
        <v>14444323</v>
      </c>
      <c r="B144" s="178" t="s">
        <v>23</v>
      </c>
      <c r="C144" s="366">
        <v>2014</v>
      </c>
      <c r="D144" s="204" t="s">
        <v>98</v>
      </c>
      <c r="E144" s="367">
        <v>5</v>
      </c>
      <c r="F144" s="385">
        <v>41948</v>
      </c>
      <c r="G144" s="406">
        <v>60.366163756568916</v>
      </c>
      <c r="H144" s="386">
        <v>0.75663041102890538</v>
      </c>
      <c r="I144" s="376">
        <f>AVERAGE(H144:H145)</f>
        <v>0.72873918019207617</v>
      </c>
      <c r="J144" s="392">
        <v>0.79076645789489286</v>
      </c>
      <c r="K144" s="376">
        <f>AVERAGE(J144:J145)</f>
        <v>0.82144556729647156</v>
      </c>
      <c r="L144" s="369">
        <f t="shared" si="8"/>
        <v>7.9076645789489283E-4</v>
      </c>
      <c r="M144" s="368">
        <f t="shared" si="9"/>
        <v>0.10451158800497688</v>
      </c>
      <c r="N144" s="376">
        <f>AVERAGE(M144:M145)</f>
        <v>0.11304820107751605</v>
      </c>
      <c r="O144" s="368">
        <v>4.24</v>
      </c>
      <c r="P144" s="376">
        <f>AVERAGE(O144:O145)</f>
        <v>4.33</v>
      </c>
      <c r="Q144" s="374" t="s">
        <v>63</v>
      </c>
      <c r="R144" s="376"/>
    </row>
    <row r="145" spans="1:18" x14ac:dyDescent="0.3">
      <c r="A145" s="158">
        <v>14444324</v>
      </c>
      <c r="B145" s="178" t="s">
        <v>23</v>
      </c>
      <c r="C145" s="366">
        <v>2014</v>
      </c>
      <c r="D145" s="204" t="s">
        <v>98</v>
      </c>
      <c r="E145" s="367">
        <v>7</v>
      </c>
      <c r="F145" s="385">
        <v>41948</v>
      </c>
      <c r="G145" s="406">
        <v>62.182401711687618</v>
      </c>
      <c r="H145" s="386">
        <v>0.70084794935524708</v>
      </c>
      <c r="I145" s="390"/>
      <c r="J145" s="392">
        <v>0.85212467669805037</v>
      </c>
      <c r="K145" s="390"/>
      <c r="L145" s="369">
        <f t="shared" si="8"/>
        <v>8.5212467669805035E-4</v>
      </c>
      <c r="M145" s="368">
        <f t="shared" si="9"/>
        <v>0.12158481415005522</v>
      </c>
      <c r="N145" s="369"/>
      <c r="O145" s="368">
        <v>4.42</v>
      </c>
      <c r="P145" s="369"/>
      <c r="Q145" s="374" t="s">
        <v>63</v>
      </c>
      <c r="R145" s="369"/>
    </row>
    <row r="146" spans="1:18" x14ac:dyDescent="0.3">
      <c r="A146" s="158">
        <v>14444325</v>
      </c>
      <c r="B146" s="178" t="s">
        <v>23</v>
      </c>
      <c r="C146" s="366">
        <v>2014</v>
      </c>
      <c r="D146" s="204" t="s">
        <v>75</v>
      </c>
      <c r="E146" s="367">
        <v>1</v>
      </c>
      <c r="F146" s="385">
        <v>41948</v>
      </c>
      <c r="G146" s="406">
        <v>32.281898266552993</v>
      </c>
      <c r="H146" s="386">
        <v>0.21433898148274083</v>
      </c>
      <c r="I146" s="376">
        <f>AVERAGE(H146:H147)</f>
        <v>0.22280077818125024</v>
      </c>
      <c r="J146" s="392">
        <v>0.16600000000000001</v>
      </c>
      <c r="K146" s="376">
        <f>AVERAGE(J146:J147)</f>
        <v>0.46760711123914656</v>
      </c>
      <c r="L146" s="369">
        <f t="shared" si="8"/>
        <v>1.66E-4</v>
      </c>
      <c r="M146" s="368">
        <f t="shared" si="9"/>
        <v>7.7447414768725478E-2</v>
      </c>
      <c r="N146" s="376">
        <f>AVERAGE(M146:M147)</f>
        <v>0.20503125258017116</v>
      </c>
      <c r="O146" s="368">
        <v>17.7</v>
      </c>
      <c r="P146" s="376">
        <f>AVERAGE(O146:O147)</f>
        <v>12.254999999999999</v>
      </c>
      <c r="Q146" s="374" t="s">
        <v>63</v>
      </c>
      <c r="R146" s="376"/>
    </row>
    <row r="147" spans="1:18" x14ac:dyDescent="0.3">
      <c r="A147" s="158">
        <v>14444326</v>
      </c>
      <c r="B147" s="178" t="s">
        <v>23</v>
      </c>
      <c r="C147" s="366">
        <v>2014</v>
      </c>
      <c r="D147" s="204" t="s">
        <v>75</v>
      </c>
      <c r="E147" s="367">
        <v>3</v>
      </c>
      <c r="F147" s="385">
        <v>41948</v>
      </c>
      <c r="G147" s="406">
        <v>57.874865156418551</v>
      </c>
      <c r="H147" s="386">
        <v>0.23126257487975965</v>
      </c>
      <c r="I147" s="376"/>
      <c r="J147" s="392">
        <v>0.76921422247829307</v>
      </c>
      <c r="K147" s="376"/>
      <c r="L147" s="369">
        <f t="shared" si="8"/>
        <v>7.6921422247829311E-4</v>
      </c>
      <c r="M147" s="368">
        <f t="shared" si="9"/>
        <v>0.33261509039161685</v>
      </c>
      <c r="N147" s="376"/>
      <c r="O147" s="368">
        <v>6.81</v>
      </c>
      <c r="P147" s="376"/>
      <c r="Q147" s="374" t="s">
        <v>63</v>
      </c>
      <c r="R147" s="376"/>
    </row>
    <row r="148" spans="1:18" x14ac:dyDescent="0.3">
      <c r="A148" s="158">
        <v>14444327</v>
      </c>
      <c r="B148" s="178" t="s">
        <v>23</v>
      </c>
      <c r="C148" s="366">
        <v>2014</v>
      </c>
      <c r="D148" s="204" t="s">
        <v>75</v>
      </c>
      <c r="E148" s="367">
        <v>5</v>
      </c>
      <c r="F148" s="385">
        <v>41948</v>
      </c>
      <c r="G148" s="406">
        <v>64.091944501967276</v>
      </c>
      <c r="H148" s="386">
        <v>0.16315563848146977</v>
      </c>
      <c r="I148" s="376">
        <f>AVERAGE(H148:H149)</f>
        <v>0.17357716625985398</v>
      </c>
      <c r="J148" s="392">
        <v>0.11251157666190999</v>
      </c>
      <c r="K148" s="376">
        <f>AVERAGE(J148:J149)</f>
        <v>6.1255788330954991E-2</v>
      </c>
      <c r="L148" s="369">
        <f t="shared" si="8"/>
        <v>1.1251157666190999E-4</v>
      </c>
      <c r="M148" s="368">
        <f t="shared" si="9"/>
        <v>6.8959661896507707E-2</v>
      </c>
      <c r="N148" s="376">
        <f>AVERAGE(M148:M149)</f>
        <v>3.7197241539744741E-2</v>
      </c>
      <c r="O148" s="368">
        <v>1.08</v>
      </c>
      <c r="P148" s="376">
        <f>AVERAGE(O148:O149)</f>
        <v>1.1099999999999999</v>
      </c>
      <c r="Q148" s="374" t="s">
        <v>63</v>
      </c>
      <c r="R148" s="376"/>
    </row>
    <row r="149" spans="1:18" x14ac:dyDescent="0.3">
      <c r="A149" s="158">
        <v>14444328</v>
      </c>
      <c r="B149" s="178" t="s">
        <v>23</v>
      </c>
      <c r="C149" s="366">
        <v>2014</v>
      </c>
      <c r="D149" s="204" t="s">
        <v>75</v>
      </c>
      <c r="E149" s="367">
        <v>7</v>
      </c>
      <c r="F149" s="385">
        <v>41948</v>
      </c>
      <c r="G149" s="406">
        <v>68.010508234818644</v>
      </c>
      <c r="H149" s="386">
        <v>0.18399869403823815</v>
      </c>
      <c r="I149" s="390"/>
      <c r="J149" s="392">
        <v>0.01</v>
      </c>
      <c r="K149" s="390"/>
      <c r="L149" s="369">
        <f t="shared" si="8"/>
        <v>1.0000000000000001E-5</v>
      </c>
      <c r="M149" s="368">
        <f t="shared" si="9"/>
        <v>5.4348211829817802E-3</v>
      </c>
      <c r="N149" s="369"/>
      <c r="O149" s="368">
        <v>1.1399999999999999</v>
      </c>
      <c r="P149" s="369"/>
      <c r="Q149" s="374" t="s">
        <v>63</v>
      </c>
      <c r="R149" s="369"/>
    </row>
    <row r="150" spans="1:18" x14ac:dyDescent="0.3">
      <c r="A150" s="158">
        <v>14444329</v>
      </c>
      <c r="B150" s="178" t="s">
        <v>23</v>
      </c>
      <c r="C150" s="366">
        <v>2014</v>
      </c>
      <c r="D150" s="204" t="s">
        <v>97</v>
      </c>
      <c r="E150" s="367">
        <v>1</v>
      </c>
      <c r="F150" s="385">
        <v>41946</v>
      </c>
      <c r="G150" s="406">
        <v>36.153244722439403</v>
      </c>
      <c r="H150" s="386">
        <v>0.65417163013913637</v>
      </c>
      <c r="I150" s="376">
        <f>AVERAGE(H150:H151)</f>
        <v>0.84079328608153259</v>
      </c>
      <c r="J150" s="392">
        <v>3.6124146763840197</v>
      </c>
      <c r="K150" s="376">
        <f>AVERAGE(J150:J151)</f>
        <v>2.4207440249690357</v>
      </c>
      <c r="L150" s="369">
        <f t="shared" si="8"/>
        <v>3.6124146763840195E-3</v>
      </c>
      <c r="M150" s="368">
        <f t="shared" si="9"/>
        <v>0.55221206636791809</v>
      </c>
      <c r="N150" s="376">
        <f>AVERAGE(M150:M151)</f>
        <v>0.33591990795265142</v>
      </c>
      <c r="O150" s="368">
        <v>14.6</v>
      </c>
      <c r="P150" s="376">
        <f>AVERAGE(O150:O151)</f>
        <v>9.9250000000000007</v>
      </c>
      <c r="Q150" s="374" t="s">
        <v>63</v>
      </c>
      <c r="R150" s="376"/>
    </row>
    <row r="151" spans="1:18" x14ac:dyDescent="0.3">
      <c r="A151" s="158">
        <v>14444330</v>
      </c>
      <c r="B151" s="178" t="s">
        <v>23</v>
      </c>
      <c r="C151" s="366">
        <v>2014</v>
      </c>
      <c r="D151" s="204" t="s">
        <v>97</v>
      </c>
      <c r="E151" s="367">
        <v>3</v>
      </c>
      <c r="F151" s="385">
        <v>41946</v>
      </c>
      <c r="G151" s="406">
        <v>46.778190830235431</v>
      </c>
      <c r="H151" s="386">
        <v>1.0274149420239287</v>
      </c>
      <c r="I151" s="376"/>
      <c r="J151" s="392">
        <v>1.2290733735540522</v>
      </c>
      <c r="K151" s="376"/>
      <c r="L151" s="369">
        <f t="shared" si="8"/>
        <v>1.2290733735540523E-3</v>
      </c>
      <c r="M151" s="368">
        <f t="shared" si="9"/>
        <v>0.11962774953738475</v>
      </c>
      <c r="N151" s="376"/>
      <c r="O151" s="368">
        <v>5.25</v>
      </c>
      <c r="P151" s="376"/>
      <c r="Q151" s="374" t="s">
        <v>63</v>
      </c>
      <c r="R151" s="376"/>
    </row>
    <row r="152" spans="1:18" x14ac:dyDescent="0.3">
      <c r="A152" s="158">
        <v>14444331</v>
      </c>
      <c r="B152" s="178" t="s">
        <v>23</v>
      </c>
      <c r="C152" s="366">
        <v>2014</v>
      </c>
      <c r="D152" s="204" t="s">
        <v>97</v>
      </c>
      <c r="E152" s="367">
        <v>5</v>
      </c>
      <c r="F152" s="385">
        <v>41946</v>
      </c>
      <c r="G152" s="406">
        <v>57.235487855084386</v>
      </c>
      <c r="H152" s="386">
        <v>1.0079025167651454</v>
      </c>
      <c r="I152" s="376">
        <f>AVERAGE(H152:H153)</f>
        <v>0.97686109685301936</v>
      </c>
      <c r="J152" s="392">
        <v>0.26089033324608019</v>
      </c>
      <c r="K152" s="376">
        <f>AVERAGE(J152:J153)</f>
        <v>0.24098115264188741</v>
      </c>
      <c r="L152" s="369">
        <f t="shared" si="8"/>
        <v>2.608903332460802E-4</v>
      </c>
      <c r="M152" s="368">
        <f t="shared" si="9"/>
        <v>2.5884480781276899E-2</v>
      </c>
      <c r="N152" s="376">
        <f>AVERAGE(M152:M153)</f>
        <v>2.4629033202600105E-2</v>
      </c>
      <c r="O152" s="368">
        <v>2.73</v>
      </c>
      <c r="P152" s="376">
        <f>AVERAGE(O152:O153)</f>
        <v>2.2850000000000001</v>
      </c>
      <c r="Q152" s="374" t="s">
        <v>63</v>
      </c>
      <c r="R152" s="376"/>
    </row>
    <row r="153" spans="1:18" x14ac:dyDescent="0.3">
      <c r="A153" s="158">
        <v>14444332</v>
      </c>
      <c r="B153" s="178" t="s">
        <v>23</v>
      </c>
      <c r="C153" s="366">
        <v>2014</v>
      </c>
      <c r="D153" s="204" t="s">
        <v>97</v>
      </c>
      <c r="E153" s="367">
        <v>7</v>
      </c>
      <c r="F153" s="385">
        <v>41946</v>
      </c>
      <c r="G153" s="406">
        <v>59.343936381709753</v>
      </c>
      <c r="H153" s="386">
        <v>0.94581967694089331</v>
      </c>
      <c r="I153" s="390"/>
      <c r="J153" s="392">
        <v>0.2210719720376946</v>
      </c>
      <c r="K153" s="390"/>
      <c r="L153" s="369">
        <f t="shared" si="8"/>
        <v>2.210719720376946E-4</v>
      </c>
      <c r="M153" s="368">
        <f t="shared" si="9"/>
        <v>2.3373585623923315E-2</v>
      </c>
      <c r="N153" s="369"/>
      <c r="O153" s="368">
        <v>1.84</v>
      </c>
      <c r="P153" s="369"/>
      <c r="Q153" s="374" t="s">
        <v>63</v>
      </c>
      <c r="R153" s="369"/>
    </row>
    <row r="154" spans="1:18" x14ac:dyDescent="0.3">
      <c r="A154" s="158">
        <v>14444333</v>
      </c>
      <c r="B154" s="178" t="s">
        <v>23</v>
      </c>
      <c r="C154" s="366">
        <v>2014</v>
      </c>
      <c r="D154" s="204" t="s">
        <v>100</v>
      </c>
      <c r="E154" s="367">
        <v>1</v>
      </c>
      <c r="F154" s="385">
        <v>41947</v>
      </c>
      <c r="G154" s="406">
        <v>30.956032719836401</v>
      </c>
      <c r="H154" s="386">
        <v>0.30162752565860113</v>
      </c>
      <c r="I154" s="376">
        <f>AVERAGE(H154:H155)</f>
        <v>0.31414285802168951</v>
      </c>
      <c r="J154" s="392">
        <v>1.3010027027256592</v>
      </c>
      <c r="K154" s="376">
        <f>AVERAGE(J154:J155)</f>
        <v>1.2582605677870919</v>
      </c>
      <c r="L154" s="369">
        <f t="shared" si="8"/>
        <v>1.3010027027256592E-3</v>
      </c>
      <c r="M154" s="368">
        <f t="shared" si="9"/>
        <v>0.43132757857059995</v>
      </c>
      <c r="N154" s="376">
        <f>AVERAGE(M154:M155)</f>
        <v>0.40171735668808561</v>
      </c>
      <c r="O154" s="368">
        <v>14.8</v>
      </c>
      <c r="P154" s="376">
        <f>AVERAGE(O154:O155)</f>
        <v>9.5</v>
      </c>
      <c r="Q154" s="374" t="s">
        <v>63</v>
      </c>
      <c r="R154" s="376"/>
    </row>
    <row r="155" spans="1:18" x14ac:dyDescent="0.3">
      <c r="A155" s="158">
        <v>14444334</v>
      </c>
      <c r="B155" s="178" t="s">
        <v>23</v>
      </c>
      <c r="C155" s="366">
        <v>2014</v>
      </c>
      <c r="D155" s="204" t="s">
        <v>100</v>
      </c>
      <c r="E155" s="367">
        <v>3</v>
      </c>
      <c r="F155" s="385">
        <v>41947</v>
      </c>
      <c r="G155" s="406">
        <v>57.567897467195607</v>
      </c>
      <c r="H155" s="386">
        <v>0.32665819038477789</v>
      </c>
      <c r="I155" s="376"/>
      <c r="J155" s="392">
        <v>1.2155184328485249</v>
      </c>
      <c r="K155" s="376"/>
      <c r="L155" s="369">
        <f t="shared" si="8"/>
        <v>1.2155184328485249E-3</v>
      </c>
      <c r="M155" s="368">
        <f t="shared" si="9"/>
        <v>0.37210713480557123</v>
      </c>
      <c r="N155" s="376"/>
      <c r="O155" s="368">
        <v>4.2</v>
      </c>
      <c r="P155" s="376"/>
      <c r="Q155" s="374" t="s">
        <v>63</v>
      </c>
      <c r="R155" s="376"/>
    </row>
    <row r="156" spans="1:18" x14ac:dyDescent="0.3">
      <c r="A156" s="158">
        <v>14444335</v>
      </c>
      <c r="B156" s="178" t="s">
        <v>23</v>
      </c>
      <c r="C156" s="366">
        <v>2014</v>
      </c>
      <c r="D156" s="204" t="s">
        <v>100</v>
      </c>
      <c r="E156" s="367">
        <v>5</v>
      </c>
      <c r="F156" s="385">
        <v>41947</v>
      </c>
      <c r="G156" s="406">
        <v>65.832406377456422</v>
      </c>
      <c r="H156" s="386">
        <v>0.19766367325655648</v>
      </c>
      <c r="I156" s="376">
        <f>AVERAGE(H156:H157)</f>
        <v>0.21122848290277513</v>
      </c>
      <c r="J156" s="392">
        <v>0.431195439523271</v>
      </c>
      <c r="K156" s="376">
        <f>AVERAGE(J156:J157)</f>
        <v>0.32817672205251874</v>
      </c>
      <c r="L156" s="369">
        <f t="shared" si="8"/>
        <v>4.3119543952327102E-4</v>
      </c>
      <c r="M156" s="368">
        <f t="shared" si="9"/>
        <v>0.21814602168381403</v>
      </c>
      <c r="N156" s="376">
        <f>AVERAGE(M156:M157)</f>
        <v>0.1591541324867384</v>
      </c>
      <c r="O156" s="368">
        <v>2.85</v>
      </c>
      <c r="P156" s="376">
        <f>AVERAGE(O156:O157)</f>
        <v>2.9850000000000003</v>
      </c>
      <c r="Q156" s="374" t="s">
        <v>63</v>
      </c>
      <c r="R156" s="376"/>
    </row>
    <row r="157" spans="1:18" x14ac:dyDescent="0.3">
      <c r="A157" s="158">
        <v>14444336</v>
      </c>
      <c r="B157" s="178" t="s">
        <v>23</v>
      </c>
      <c r="C157" s="366">
        <v>2014</v>
      </c>
      <c r="D157" s="204" t="s">
        <v>100</v>
      </c>
      <c r="E157" s="367">
        <v>7</v>
      </c>
      <c r="F157" s="385">
        <v>41947</v>
      </c>
      <c r="G157" s="406">
        <v>69.596484218937277</v>
      </c>
      <c r="H157" s="386">
        <v>0.22479329254899377</v>
      </c>
      <c r="I157" s="390"/>
      <c r="J157" s="392">
        <v>0.22515800458176652</v>
      </c>
      <c r="K157" s="390"/>
      <c r="L157" s="369">
        <f t="shared" si="8"/>
        <v>2.2515800458176651E-4</v>
      </c>
      <c r="M157" s="368">
        <f t="shared" si="9"/>
        <v>0.10016224328966276</v>
      </c>
      <c r="N157" s="369"/>
      <c r="O157" s="368">
        <v>3.12</v>
      </c>
      <c r="P157" s="369"/>
      <c r="Q157" s="374" t="s">
        <v>63</v>
      </c>
      <c r="R157" s="369"/>
    </row>
    <row r="158" spans="1:18" x14ac:dyDescent="0.3">
      <c r="A158" s="158">
        <v>14444337</v>
      </c>
      <c r="B158" s="178" t="s">
        <v>23</v>
      </c>
      <c r="C158" s="366">
        <v>2014</v>
      </c>
      <c r="D158" s="204" t="s">
        <v>137</v>
      </c>
      <c r="E158" s="367">
        <v>1</v>
      </c>
      <c r="F158" s="385">
        <v>41948</v>
      </c>
      <c r="G158" s="406">
        <v>26.760563380281688</v>
      </c>
      <c r="H158" s="386">
        <v>0.5776614492898009</v>
      </c>
      <c r="I158" s="376">
        <f>AVERAGE(H158:H159)</f>
        <v>0.71077683951317105</v>
      </c>
      <c r="J158" s="392">
        <v>3.894056242450286</v>
      </c>
      <c r="K158" s="376">
        <f>AVERAGE(J158:J159)</f>
        <v>2.6625535822054904</v>
      </c>
      <c r="L158" s="369">
        <f t="shared" si="8"/>
        <v>3.8940562424502859E-3</v>
      </c>
      <c r="M158" s="368">
        <f t="shared" si="9"/>
        <v>0.67410699592949952</v>
      </c>
      <c r="N158" s="376">
        <f>AVERAGE(M158:M159)</f>
        <v>0.4218422228477518</v>
      </c>
      <c r="O158" s="368">
        <v>30.2</v>
      </c>
      <c r="P158" s="376">
        <f>AVERAGE(O158:O159)</f>
        <v>19.364999999999998</v>
      </c>
      <c r="Q158" s="374" t="s">
        <v>63</v>
      </c>
      <c r="R158" s="376"/>
    </row>
    <row r="159" spans="1:18" x14ac:dyDescent="0.3">
      <c r="A159" s="158">
        <v>14444338</v>
      </c>
      <c r="B159" s="178" t="s">
        <v>23</v>
      </c>
      <c r="C159" s="366">
        <v>2014</v>
      </c>
      <c r="D159" s="204" t="s">
        <v>137</v>
      </c>
      <c r="E159" s="367">
        <v>3</v>
      </c>
      <c r="F159" s="385">
        <v>41948</v>
      </c>
      <c r="G159" s="406">
        <v>46.348852040816325</v>
      </c>
      <c r="H159" s="386">
        <v>0.8438922297365411</v>
      </c>
      <c r="I159" s="376"/>
      <c r="J159" s="392">
        <v>1.4310509219606951</v>
      </c>
      <c r="K159" s="376"/>
      <c r="L159" s="369">
        <f t="shared" si="8"/>
        <v>1.431050921960695E-3</v>
      </c>
      <c r="M159" s="368">
        <f t="shared" si="9"/>
        <v>0.16957744976600411</v>
      </c>
      <c r="N159" s="376"/>
      <c r="O159" s="368">
        <v>8.5299999999999994</v>
      </c>
      <c r="P159" s="376"/>
      <c r="Q159" s="374" t="s">
        <v>63</v>
      </c>
      <c r="R159" s="376"/>
    </row>
    <row r="160" spans="1:18" x14ac:dyDescent="0.3">
      <c r="A160" s="158">
        <v>14444339</v>
      </c>
      <c r="B160" s="178" t="s">
        <v>23</v>
      </c>
      <c r="C160" s="366">
        <v>2014</v>
      </c>
      <c r="D160" s="204" t="s">
        <v>137</v>
      </c>
      <c r="E160" s="367">
        <v>5</v>
      </c>
      <c r="F160" s="385">
        <v>41948</v>
      </c>
      <c r="G160" s="406">
        <v>58.179723502304157</v>
      </c>
      <c r="H160" s="386">
        <v>0.79904529445056549</v>
      </c>
      <c r="I160" s="376">
        <f>AVERAGE(H160:H161)</f>
        <v>1.1977718069903336</v>
      </c>
      <c r="J160" s="392">
        <v>0.47599999999999998</v>
      </c>
      <c r="K160" s="376">
        <f>AVERAGE(J160:J161)</f>
        <v>0.56445048862384184</v>
      </c>
      <c r="L160" s="369">
        <f t="shared" si="8"/>
        <v>4.7599999999999997E-4</v>
      </c>
      <c r="M160" s="368">
        <f t="shared" si="9"/>
        <v>5.9571091064030864E-2</v>
      </c>
      <c r="N160" s="376">
        <f>AVERAGE(M160:M161)</f>
        <v>5.0233452343463006E-2</v>
      </c>
      <c r="O160" s="368">
        <v>3.29</v>
      </c>
      <c r="P160" s="376">
        <f>AVERAGE(O160:O161)</f>
        <v>3.2749999999999999</v>
      </c>
      <c r="Q160" s="374" t="s">
        <v>63</v>
      </c>
      <c r="R160" s="376"/>
    </row>
    <row r="161" spans="1:17" x14ac:dyDescent="0.3">
      <c r="A161" s="158">
        <v>14444340</v>
      </c>
      <c r="B161" s="178" t="s">
        <v>23</v>
      </c>
      <c r="C161" s="366">
        <v>2014</v>
      </c>
      <c r="D161" s="204" t="s">
        <v>137</v>
      </c>
      <c r="E161" s="367">
        <v>7</v>
      </c>
      <c r="F161" s="385">
        <v>41948</v>
      </c>
      <c r="G161" s="406">
        <v>57.304088586030666</v>
      </c>
      <c r="H161" s="386">
        <v>1.5964983195301019</v>
      </c>
      <c r="I161" s="390"/>
      <c r="J161" s="392">
        <v>0.6529009772476837</v>
      </c>
      <c r="K161" s="390"/>
      <c r="L161" s="369">
        <f t="shared" si="8"/>
        <v>6.529009772476837E-4</v>
      </c>
      <c r="M161" s="368">
        <f t="shared" si="9"/>
        <v>4.0895813622895155E-2</v>
      </c>
      <c r="O161" s="368">
        <v>3.26</v>
      </c>
      <c r="Q161" s="374" t="s">
        <v>63</v>
      </c>
    </row>
    <row r="162" spans="1:17" s="188" customFormat="1" x14ac:dyDescent="0.3"/>
    <row r="163" spans="1:17" x14ac:dyDescent="0.3">
      <c r="A163" s="178">
        <v>15104411</v>
      </c>
      <c r="B163" s="178" t="s">
        <v>20</v>
      </c>
      <c r="C163" s="178">
        <v>2015</v>
      </c>
      <c r="D163" s="178" t="s">
        <v>136</v>
      </c>
      <c r="E163" s="366" t="s">
        <v>185</v>
      </c>
      <c r="F163" s="395">
        <v>42074</v>
      </c>
      <c r="G163" s="277">
        <v>73.5</v>
      </c>
      <c r="H163" s="387">
        <v>1.8</v>
      </c>
      <c r="J163" s="178">
        <v>2.2400000000000002</v>
      </c>
      <c r="L163" s="369">
        <f t="shared" ref="L163:L171" si="10">J163/1000</f>
        <v>2.2400000000000002E-3</v>
      </c>
      <c r="M163" s="368">
        <f t="shared" ref="M163:M171" si="11">(L163/H163)*100</f>
        <v>0.12444444444444445</v>
      </c>
      <c r="N163" s="376"/>
      <c r="O163" s="277">
        <v>3.96</v>
      </c>
      <c r="Q163" s="374" t="s">
        <v>63</v>
      </c>
    </row>
    <row r="164" spans="1:17" x14ac:dyDescent="0.3">
      <c r="A164" s="178">
        <v>15104412</v>
      </c>
      <c r="B164" s="178" t="s">
        <v>20</v>
      </c>
      <c r="C164" s="178">
        <v>2015</v>
      </c>
      <c r="D164" s="178" t="s">
        <v>148</v>
      </c>
      <c r="E164" s="366" t="s">
        <v>185</v>
      </c>
      <c r="F164" s="395">
        <v>42074</v>
      </c>
      <c r="G164" s="277">
        <v>74.5</v>
      </c>
      <c r="H164" s="387">
        <v>0.96</v>
      </c>
      <c r="J164" s="178">
        <v>1.33</v>
      </c>
      <c r="L164" s="369">
        <f t="shared" si="10"/>
        <v>1.33E-3</v>
      </c>
      <c r="M164" s="368">
        <f t="shared" si="11"/>
        <v>0.13854166666666667</v>
      </c>
      <c r="N164" s="369"/>
      <c r="O164" s="277">
        <v>3.02</v>
      </c>
      <c r="Q164" s="374" t="s">
        <v>63</v>
      </c>
    </row>
    <row r="165" spans="1:17" x14ac:dyDescent="0.3">
      <c r="A165" s="178">
        <v>15104413</v>
      </c>
      <c r="B165" s="178" t="s">
        <v>20</v>
      </c>
      <c r="C165" s="178">
        <v>2015</v>
      </c>
      <c r="D165" s="178" t="s">
        <v>149</v>
      </c>
      <c r="E165" s="366" t="s">
        <v>185</v>
      </c>
      <c r="F165" s="395">
        <v>42074</v>
      </c>
      <c r="G165" s="277">
        <v>75.900000000000006</v>
      </c>
      <c r="H165" s="387">
        <v>1.1000000000000001</v>
      </c>
      <c r="J165" s="178">
        <v>1.02</v>
      </c>
      <c r="L165" s="369">
        <f t="shared" si="10"/>
        <v>1.0200000000000001E-3</v>
      </c>
      <c r="M165" s="368">
        <f t="shared" si="11"/>
        <v>9.2727272727272728E-2</v>
      </c>
      <c r="N165" s="376"/>
      <c r="O165" s="277">
        <v>2.94</v>
      </c>
      <c r="Q165" s="374" t="s">
        <v>63</v>
      </c>
    </row>
    <row r="166" spans="1:17" x14ac:dyDescent="0.3">
      <c r="A166" s="178">
        <v>15104414</v>
      </c>
      <c r="B166" s="178" t="s">
        <v>20</v>
      </c>
      <c r="C166" s="178">
        <v>2015</v>
      </c>
      <c r="D166" s="178" t="s">
        <v>179</v>
      </c>
      <c r="E166" s="366" t="s">
        <v>185</v>
      </c>
      <c r="F166" s="395">
        <v>42075</v>
      </c>
      <c r="G166" s="277">
        <v>57.1</v>
      </c>
      <c r="H166" s="387">
        <v>0.37</v>
      </c>
      <c r="J166" s="178">
        <v>2.74</v>
      </c>
      <c r="L166" s="369">
        <f t="shared" si="10"/>
        <v>2.7400000000000002E-3</v>
      </c>
      <c r="M166" s="368">
        <f t="shared" si="11"/>
        <v>0.74054054054054053</v>
      </c>
      <c r="N166" s="376"/>
      <c r="O166" s="277">
        <v>4.0199999999999996</v>
      </c>
      <c r="Q166" s="374" t="s">
        <v>63</v>
      </c>
    </row>
    <row r="167" spans="1:17" x14ac:dyDescent="0.3">
      <c r="A167" s="178">
        <v>15104415</v>
      </c>
      <c r="B167" s="178" t="s">
        <v>20</v>
      </c>
      <c r="C167" s="178">
        <v>2015</v>
      </c>
      <c r="D167" s="178" t="s">
        <v>184</v>
      </c>
      <c r="E167" s="366" t="s">
        <v>185</v>
      </c>
      <c r="F167" s="395">
        <v>42075</v>
      </c>
      <c r="G167" s="277">
        <v>53.4</v>
      </c>
      <c r="H167" s="387">
        <v>0.91</v>
      </c>
      <c r="J167" s="178">
        <v>5.75</v>
      </c>
      <c r="L167" s="369">
        <f t="shared" si="10"/>
        <v>5.7499999999999999E-3</v>
      </c>
      <c r="M167" s="368">
        <f t="shared" si="11"/>
        <v>0.63186813186813184</v>
      </c>
      <c r="N167" s="376"/>
      <c r="O167" s="277">
        <v>3.91</v>
      </c>
      <c r="Q167" s="374" t="s">
        <v>63</v>
      </c>
    </row>
    <row r="168" spans="1:17" x14ac:dyDescent="0.3">
      <c r="A168" s="178">
        <v>15104416</v>
      </c>
      <c r="B168" s="178" t="s">
        <v>20</v>
      </c>
      <c r="C168" s="178">
        <v>2015</v>
      </c>
      <c r="D168" s="178" t="s">
        <v>182</v>
      </c>
      <c r="E168" s="366" t="s">
        <v>185</v>
      </c>
      <c r="F168" s="395">
        <v>42073</v>
      </c>
      <c r="G168" s="277">
        <v>46.1</v>
      </c>
      <c r="H168" s="387">
        <v>1.3</v>
      </c>
      <c r="J168" s="178">
        <v>4.67</v>
      </c>
      <c r="L168" s="369">
        <f t="shared" si="10"/>
        <v>4.6699999999999997E-3</v>
      </c>
      <c r="M168" s="368">
        <f t="shared" si="11"/>
        <v>0.35923076923076919</v>
      </c>
      <c r="N168" s="369"/>
      <c r="O168" s="277">
        <v>2.13</v>
      </c>
      <c r="Q168" s="374" t="s">
        <v>63</v>
      </c>
    </row>
    <row r="169" spans="1:17" x14ac:dyDescent="0.3">
      <c r="A169" s="178">
        <v>15104417</v>
      </c>
      <c r="B169" s="178" t="s">
        <v>20</v>
      </c>
      <c r="C169" s="178">
        <v>2015</v>
      </c>
      <c r="D169" s="178" t="s">
        <v>181</v>
      </c>
      <c r="E169" s="366" t="s">
        <v>185</v>
      </c>
      <c r="F169" s="395">
        <v>42072</v>
      </c>
      <c r="G169" s="277">
        <v>72.400000000000006</v>
      </c>
      <c r="H169" s="387">
        <v>0.89</v>
      </c>
      <c r="J169" s="178">
        <v>4.03</v>
      </c>
      <c r="L169" s="369">
        <f t="shared" si="10"/>
        <v>4.0300000000000006E-3</v>
      </c>
      <c r="M169" s="368">
        <f t="shared" si="11"/>
        <v>0.45280898876404496</v>
      </c>
      <c r="N169" s="376"/>
      <c r="O169" s="277">
        <v>3.21</v>
      </c>
      <c r="Q169" s="277">
        <v>0.33</v>
      </c>
    </row>
    <row r="170" spans="1:17" x14ac:dyDescent="0.3">
      <c r="A170" s="178">
        <v>15104420</v>
      </c>
      <c r="B170" s="178" t="s">
        <v>20</v>
      </c>
      <c r="C170" s="178">
        <v>2015</v>
      </c>
      <c r="D170" s="178" t="s">
        <v>180</v>
      </c>
      <c r="E170" s="366" t="s">
        <v>185</v>
      </c>
      <c r="F170" s="395">
        <v>42073</v>
      </c>
      <c r="G170" s="277">
        <v>85.4</v>
      </c>
      <c r="H170" s="387">
        <v>0.94</v>
      </c>
      <c r="J170" s="178">
        <v>6.81</v>
      </c>
      <c r="L170" s="369">
        <f t="shared" si="10"/>
        <v>6.8099999999999992E-3</v>
      </c>
      <c r="M170" s="368">
        <f t="shared" si="11"/>
        <v>0.72446808510638294</v>
      </c>
      <c r="N170" s="376"/>
      <c r="O170" s="277">
        <v>7.13</v>
      </c>
      <c r="Q170" s="372" t="s">
        <v>63</v>
      </c>
    </row>
    <row r="171" spans="1:17" x14ac:dyDescent="0.3">
      <c r="A171" s="178">
        <v>15104418</v>
      </c>
      <c r="B171" s="178" t="s">
        <v>20</v>
      </c>
      <c r="C171" s="178">
        <v>2015</v>
      </c>
      <c r="D171" s="178" t="s">
        <v>183</v>
      </c>
      <c r="E171" s="366" t="s">
        <v>185</v>
      </c>
      <c r="F171" s="395">
        <v>42073</v>
      </c>
      <c r="G171" s="277">
        <v>76.400000000000006</v>
      </c>
      <c r="H171" s="387">
        <v>0.6</v>
      </c>
      <c r="J171" s="178">
        <v>1.62</v>
      </c>
      <c r="L171" s="369">
        <f t="shared" si="10"/>
        <v>1.6200000000000001E-3</v>
      </c>
      <c r="M171" s="368">
        <f t="shared" si="11"/>
        <v>0.27</v>
      </c>
      <c r="N171" s="376"/>
      <c r="O171" s="277">
        <v>4.83</v>
      </c>
      <c r="Q171" s="277">
        <v>0.16</v>
      </c>
    </row>
    <row r="172" spans="1:17" s="188" customFormat="1" x14ac:dyDescent="0.3"/>
    <row r="173" spans="1:17" x14ac:dyDescent="0.3">
      <c r="A173" s="178">
        <v>15204030</v>
      </c>
      <c r="B173" s="178" t="s">
        <v>21</v>
      </c>
      <c r="C173" s="178">
        <v>2015</v>
      </c>
      <c r="D173" s="178" t="s">
        <v>136</v>
      </c>
      <c r="E173" s="366" t="s">
        <v>185</v>
      </c>
      <c r="F173" s="395">
        <v>42144</v>
      </c>
      <c r="H173" s="387">
        <v>0.87</v>
      </c>
      <c r="J173" s="178">
        <v>1.83</v>
      </c>
      <c r="L173" s="369">
        <f t="shared" ref="L173:L204" si="12">J173/1000</f>
        <v>1.83E-3</v>
      </c>
      <c r="M173" s="368">
        <f t="shared" ref="M173:M204" si="13">(L173/H173)*100</f>
        <v>0.21034482758620687</v>
      </c>
      <c r="N173" s="376">
        <f>AVERAGE(M173:M174)</f>
        <v>0.21166592028660991</v>
      </c>
      <c r="O173" s="388">
        <v>4.8900000000000006</v>
      </c>
      <c r="Q173" s="409" t="s">
        <v>63</v>
      </c>
    </row>
    <row r="174" spans="1:17" x14ac:dyDescent="0.3">
      <c r="A174" s="178">
        <v>15204031</v>
      </c>
      <c r="B174" s="178" t="s">
        <v>21</v>
      </c>
      <c r="C174" s="178">
        <v>2015</v>
      </c>
      <c r="D174" s="178" t="s">
        <v>148</v>
      </c>
      <c r="E174" s="366" t="s">
        <v>185</v>
      </c>
      <c r="F174" s="395">
        <v>42144</v>
      </c>
      <c r="H174" s="387">
        <v>0.77</v>
      </c>
      <c r="J174" s="178">
        <v>1.64</v>
      </c>
      <c r="L174" s="369">
        <f t="shared" si="12"/>
        <v>1.64E-3</v>
      </c>
      <c r="M174" s="368">
        <f t="shared" si="13"/>
        <v>0.21298701298701297</v>
      </c>
      <c r="N174" s="369"/>
      <c r="O174" s="388">
        <v>3.6799999999999997</v>
      </c>
      <c r="Q174" s="389">
        <v>0.19</v>
      </c>
    </row>
    <row r="175" spans="1:17" x14ac:dyDescent="0.3">
      <c r="A175" s="178">
        <v>15204032</v>
      </c>
      <c r="B175" s="178" t="s">
        <v>21</v>
      </c>
      <c r="C175" s="178">
        <v>2015</v>
      </c>
      <c r="D175" s="178" t="s">
        <v>149</v>
      </c>
      <c r="E175" s="366" t="s">
        <v>185</v>
      </c>
      <c r="F175" s="395">
        <v>42144</v>
      </c>
      <c r="H175" s="387">
        <v>1.5</v>
      </c>
      <c r="J175" s="178">
        <v>1.33</v>
      </c>
      <c r="L175" s="369">
        <f t="shared" si="12"/>
        <v>1.33E-3</v>
      </c>
      <c r="M175" s="368">
        <f t="shared" si="13"/>
        <v>8.8666666666666671E-2</v>
      </c>
      <c r="N175" s="376">
        <f>AVERAGE(M175:M176)</f>
        <v>0.14683333333333332</v>
      </c>
      <c r="O175" s="388">
        <v>3.3049999999999997</v>
      </c>
      <c r="Q175" s="389">
        <v>0.1525</v>
      </c>
    </row>
    <row r="176" spans="1:17" x14ac:dyDescent="0.3">
      <c r="A176" s="178">
        <v>15204026</v>
      </c>
      <c r="B176" s="178" t="s">
        <v>21</v>
      </c>
      <c r="C176" s="178">
        <v>2015</v>
      </c>
      <c r="D176" s="178" t="s">
        <v>138</v>
      </c>
      <c r="E176" s="366" t="s">
        <v>185</v>
      </c>
      <c r="F176" s="395">
        <v>42144</v>
      </c>
      <c r="H176" s="387">
        <v>1</v>
      </c>
      <c r="J176" s="178">
        <v>2.0499999999999998</v>
      </c>
      <c r="L176" s="369">
        <f t="shared" si="12"/>
        <v>2.0499999999999997E-3</v>
      </c>
      <c r="M176" s="368">
        <f t="shared" si="13"/>
        <v>0.20499999999999996</v>
      </c>
      <c r="N176" s="376"/>
      <c r="O176" s="410">
        <v>21.55</v>
      </c>
      <c r="Q176" s="389" t="s">
        <v>63</v>
      </c>
    </row>
    <row r="177" spans="1:17" x14ac:dyDescent="0.3">
      <c r="A177" s="178">
        <v>15204027</v>
      </c>
      <c r="B177" s="178" t="s">
        <v>21</v>
      </c>
      <c r="C177" s="178">
        <v>2015</v>
      </c>
      <c r="D177" s="178" t="s">
        <v>139</v>
      </c>
      <c r="E177" s="366" t="s">
        <v>185</v>
      </c>
      <c r="F177" s="395">
        <v>42144</v>
      </c>
      <c r="H177" s="387">
        <v>0.69</v>
      </c>
      <c r="J177" s="387">
        <v>5.0999999999999996</v>
      </c>
      <c r="L177" s="369">
        <f t="shared" si="12"/>
        <v>5.0999999999999995E-3</v>
      </c>
      <c r="M177" s="368">
        <f t="shared" si="13"/>
        <v>0.73913043478260865</v>
      </c>
      <c r="N177" s="376">
        <f>AVERAGE(M177:M178)</f>
        <v>0.42466725820763085</v>
      </c>
      <c r="O177" s="388">
        <v>10.850000000000001</v>
      </c>
      <c r="Q177" s="389" t="s">
        <v>63</v>
      </c>
    </row>
    <row r="178" spans="1:17" x14ac:dyDescent="0.3">
      <c r="A178" s="178">
        <v>15204028</v>
      </c>
      <c r="B178" s="178" t="s">
        <v>21</v>
      </c>
      <c r="C178" s="178">
        <v>2015</v>
      </c>
      <c r="D178" s="178" t="s">
        <v>140</v>
      </c>
      <c r="E178" s="366" t="s">
        <v>185</v>
      </c>
      <c r="F178" s="395">
        <v>42144</v>
      </c>
      <c r="H178" s="387">
        <v>0.49</v>
      </c>
      <c r="J178" s="178">
        <v>0.54</v>
      </c>
      <c r="L178" s="369">
        <f t="shared" si="12"/>
        <v>5.4000000000000001E-4</v>
      </c>
      <c r="M178" s="368">
        <f t="shared" si="13"/>
        <v>0.11020408163265305</v>
      </c>
      <c r="N178" s="369"/>
      <c r="O178" s="388">
        <v>16.285</v>
      </c>
      <c r="Q178" s="389" t="s">
        <v>63</v>
      </c>
    </row>
    <row r="179" spans="1:17" x14ac:dyDescent="0.3">
      <c r="A179" s="25">
        <v>15204000</v>
      </c>
      <c r="B179" s="178" t="s">
        <v>21</v>
      </c>
      <c r="C179" s="178">
        <v>2015</v>
      </c>
      <c r="D179" s="82" t="s">
        <v>138</v>
      </c>
      <c r="E179" s="366">
        <v>1</v>
      </c>
      <c r="F179" s="379">
        <v>42142</v>
      </c>
      <c r="G179" s="377">
        <v>14.39354230003145</v>
      </c>
      <c r="H179" s="377">
        <v>0.82741370312809026</v>
      </c>
      <c r="I179" s="369">
        <f>AVERAGE(H179:H180)</f>
        <v>0.97370240761528848</v>
      </c>
      <c r="J179" s="376">
        <v>3.2508619585601037</v>
      </c>
      <c r="K179" s="387">
        <f>AVERAGE(J179:J180)</f>
        <v>2.5361047059701147</v>
      </c>
      <c r="L179" s="369">
        <f t="shared" si="12"/>
        <v>3.2508619585601035E-3</v>
      </c>
      <c r="M179" s="368">
        <f t="shared" si="13"/>
        <v>0.39289438237123853</v>
      </c>
      <c r="N179" s="376">
        <f>AVERAGE(M179:M180)</f>
        <v>0.27775799060620698</v>
      </c>
      <c r="O179" s="272">
        <v>29.1</v>
      </c>
      <c r="P179" s="376">
        <f>AVERAGE(O179:O180)</f>
        <v>21.55</v>
      </c>
      <c r="Q179" s="374" t="s">
        <v>63</v>
      </c>
    </row>
    <row r="180" spans="1:17" x14ac:dyDescent="0.3">
      <c r="A180" s="25">
        <v>15204001</v>
      </c>
      <c r="B180" s="178" t="s">
        <v>21</v>
      </c>
      <c r="C180" s="178">
        <v>2015</v>
      </c>
      <c r="D180" s="82" t="s">
        <v>138</v>
      </c>
      <c r="E180" s="366">
        <v>3</v>
      </c>
      <c r="F180" s="379">
        <v>42142</v>
      </c>
      <c r="G180" s="377">
        <v>30.827873734365696</v>
      </c>
      <c r="H180" s="377">
        <v>1.1199911121024868</v>
      </c>
      <c r="J180" s="376">
        <v>1.8213474533801257</v>
      </c>
      <c r="K180" s="387"/>
      <c r="L180" s="369">
        <f t="shared" si="12"/>
        <v>1.8213474533801256E-3</v>
      </c>
      <c r="M180" s="368">
        <f t="shared" si="13"/>
        <v>0.16262159884117544</v>
      </c>
      <c r="N180" s="376"/>
      <c r="O180" s="272">
        <v>14</v>
      </c>
      <c r="Q180" s="374" t="s">
        <v>63</v>
      </c>
    </row>
    <row r="181" spans="1:17" x14ac:dyDescent="0.3">
      <c r="A181" s="25">
        <v>15204002</v>
      </c>
      <c r="B181" s="178" t="s">
        <v>21</v>
      </c>
      <c r="C181" s="178">
        <v>2015</v>
      </c>
      <c r="D181" s="82" t="s">
        <v>139</v>
      </c>
      <c r="E181" s="366">
        <v>1</v>
      </c>
      <c r="F181" s="379">
        <v>42144</v>
      </c>
      <c r="G181" s="377">
        <v>20.126619552414603</v>
      </c>
      <c r="H181" s="377">
        <v>0.71170235860401565</v>
      </c>
      <c r="I181" s="369">
        <f>AVERAGE(H181:H182)</f>
        <v>0.77264611108687353</v>
      </c>
      <c r="J181" s="376">
        <v>2.2841174045874255</v>
      </c>
      <c r="K181" s="387">
        <f>AVERAGE(J181:J182)</f>
        <v>1.613784499362771</v>
      </c>
      <c r="L181" s="369">
        <f t="shared" si="12"/>
        <v>2.2841174045874256E-3</v>
      </c>
      <c r="M181" s="368">
        <f t="shared" si="13"/>
        <v>0.3209371694464605</v>
      </c>
      <c r="N181" s="376">
        <f>AVERAGE(M181:M182)</f>
        <v>0.2170582600161805</v>
      </c>
      <c r="O181" s="272">
        <v>14.8</v>
      </c>
      <c r="P181" s="376">
        <f t="shared" ref="P181" si="14">AVERAGE(O181:O182)</f>
        <v>10.850000000000001</v>
      </c>
      <c r="Q181" s="374" t="s">
        <v>63</v>
      </c>
    </row>
    <row r="182" spans="1:17" x14ac:dyDescent="0.3">
      <c r="A182" s="25">
        <v>15204003</v>
      </c>
      <c r="B182" s="178" t="s">
        <v>21</v>
      </c>
      <c r="C182" s="178">
        <v>2015</v>
      </c>
      <c r="D182" s="82" t="s">
        <v>139</v>
      </c>
      <c r="E182" s="366">
        <v>3</v>
      </c>
      <c r="F182" s="379">
        <v>42144</v>
      </c>
      <c r="G182" s="377">
        <v>37.65154139244892</v>
      </c>
      <c r="H182" s="377">
        <v>0.83358986356973142</v>
      </c>
      <c r="J182" s="390">
        <v>0.9434515941381163</v>
      </c>
      <c r="K182" s="387"/>
      <c r="L182" s="369">
        <f t="shared" si="12"/>
        <v>9.434515941381163E-4</v>
      </c>
      <c r="M182" s="368">
        <f t="shared" si="13"/>
        <v>0.11317935058590053</v>
      </c>
      <c r="O182" s="272">
        <v>6.9</v>
      </c>
      <c r="Q182" s="374" t="s">
        <v>63</v>
      </c>
    </row>
    <row r="183" spans="1:17" x14ac:dyDescent="0.3">
      <c r="A183" s="25">
        <v>15204004</v>
      </c>
      <c r="B183" s="178" t="s">
        <v>21</v>
      </c>
      <c r="C183" s="178">
        <v>2015</v>
      </c>
      <c r="D183" s="82" t="s">
        <v>140</v>
      </c>
      <c r="E183" s="366">
        <v>1</v>
      </c>
      <c r="F183" s="379">
        <v>42145</v>
      </c>
      <c r="G183" s="377">
        <v>16.514522821576762</v>
      </c>
      <c r="H183" s="377">
        <v>0.51346503716506164</v>
      </c>
      <c r="I183" s="369">
        <f>AVERAGE(H183:H184)</f>
        <v>0.51132469852863527</v>
      </c>
      <c r="J183" s="376">
        <v>1.9187770864161777</v>
      </c>
      <c r="K183" s="387">
        <f>AVERAGE(J183:J184)</f>
        <v>1.2179121766326313</v>
      </c>
      <c r="L183" s="369">
        <f t="shared" si="12"/>
        <v>1.9187770864161778E-3</v>
      </c>
      <c r="M183" s="368">
        <f t="shared" si="13"/>
        <v>0.37369186751450728</v>
      </c>
      <c r="N183" s="376">
        <f t="shared" ref="N183:P183" si="15">AVERAGE(M183:M184)</f>
        <v>0.2376180418163602</v>
      </c>
      <c r="O183" s="272">
        <v>24.2</v>
      </c>
      <c r="P183" s="376">
        <f t="shared" si="15"/>
        <v>16.285</v>
      </c>
      <c r="Q183" s="374" t="s">
        <v>63</v>
      </c>
    </row>
    <row r="184" spans="1:17" x14ac:dyDescent="0.3">
      <c r="A184" s="25">
        <v>15204005</v>
      </c>
      <c r="B184" s="178" t="s">
        <v>21</v>
      </c>
      <c r="C184" s="178">
        <v>2015</v>
      </c>
      <c r="D184" s="82" t="s">
        <v>140</v>
      </c>
      <c r="E184" s="366">
        <v>3</v>
      </c>
      <c r="F184" s="379">
        <v>42145</v>
      </c>
      <c r="G184" s="377">
        <v>31.148319676997989</v>
      </c>
      <c r="H184" s="377">
        <v>0.509184359892209</v>
      </c>
      <c r="J184" s="390">
        <v>0.51704726684908475</v>
      </c>
      <c r="K184" s="387"/>
      <c r="L184" s="369">
        <f t="shared" si="12"/>
        <v>5.1704726684908479E-4</v>
      </c>
      <c r="M184" s="368">
        <f t="shared" si="13"/>
        <v>0.10154421611821311</v>
      </c>
      <c r="O184" s="272">
        <v>8.3699999999999992</v>
      </c>
      <c r="Q184" s="374" t="s">
        <v>63</v>
      </c>
    </row>
    <row r="185" spans="1:17" x14ac:dyDescent="0.3">
      <c r="A185" s="25">
        <v>15204006</v>
      </c>
      <c r="B185" s="178" t="s">
        <v>21</v>
      </c>
      <c r="C185" s="178">
        <v>2015</v>
      </c>
      <c r="D185" s="82" t="s">
        <v>141</v>
      </c>
      <c r="E185" s="366">
        <v>1</v>
      </c>
      <c r="F185" s="379">
        <v>42145</v>
      </c>
      <c r="G185" s="377">
        <v>34.855319617119598</v>
      </c>
      <c r="H185" s="377">
        <v>0.87974933745811834</v>
      </c>
      <c r="I185" s="369">
        <f>AVERAGE(H185:H186)</f>
        <v>0.92000319810982811</v>
      </c>
      <c r="J185" s="376">
        <v>3.9236617246118342</v>
      </c>
      <c r="K185" s="387">
        <f>AVERAGE(J185:J186)</f>
        <v>3.52407765887</v>
      </c>
      <c r="L185" s="369">
        <f t="shared" si="12"/>
        <v>3.9236617246118342E-3</v>
      </c>
      <c r="M185" s="368">
        <f t="shared" si="13"/>
        <v>0.44599769019986624</v>
      </c>
      <c r="N185" s="376">
        <f t="shared" ref="N185:P185" si="16">AVERAGE(M185:M186)</f>
        <v>0.38568932285376945</v>
      </c>
      <c r="O185" s="272">
        <v>8.35</v>
      </c>
      <c r="P185" s="376">
        <f t="shared" si="16"/>
        <v>7.665</v>
      </c>
      <c r="Q185" s="374" t="s">
        <v>63</v>
      </c>
    </row>
    <row r="186" spans="1:17" x14ac:dyDescent="0.3">
      <c r="A186" s="25">
        <v>15204007</v>
      </c>
      <c r="B186" s="178" t="s">
        <v>21</v>
      </c>
      <c r="C186" s="178">
        <v>2015</v>
      </c>
      <c r="D186" s="82" t="s">
        <v>141</v>
      </c>
      <c r="E186" s="366">
        <v>3</v>
      </c>
      <c r="F186" s="379">
        <v>42145</v>
      </c>
      <c r="G186" s="377">
        <v>33.392999204455052</v>
      </c>
      <c r="H186" s="377">
        <v>0.96025705876153788</v>
      </c>
      <c r="J186" s="391">
        <v>3.1244935931281659</v>
      </c>
      <c r="K186" s="387"/>
      <c r="L186" s="369">
        <f t="shared" si="12"/>
        <v>3.1244935931281658E-3</v>
      </c>
      <c r="M186" s="368">
        <f t="shared" si="13"/>
        <v>0.32538095550767265</v>
      </c>
      <c r="O186" s="272">
        <v>6.98</v>
      </c>
      <c r="Q186" s="374" t="s">
        <v>63</v>
      </c>
    </row>
    <row r="187" spans="1:17" x14ac:dyDescent="0.3">
      <c r="A187" s="25">
        <v>15204008</v>
      </c>
      <c r="B187" s="178" t="s">
        <v>21</v>
      </c>
      <c r="C187" s="178">
        <v>2015</v>
      </c>
      <c r="D187" s="82" t="s">
        <v>142</v>
      </c>
      <c r="E187" s="366">
        <v>1</v>
      </c>
      <c r="F187" s="379">
        <v>42143</v>
      </c>
      <c r="G187" s="377">
        <v>26.848714371138122</v>
      </c>
      <c r="H187" s="377">
        <v>1.4383705561974247</v>
      </c>
      <c r="I187" s="369">
        <f>AVERAGE(H187:H188)</f>
        <v>1.5864628614557112</v>
      </c>
      <c r="J187" s="391">
        <v>4.5247098077469632</v>
      </c>
      <c r="K187" s="387">
        <f>AVERAGE(J187:J188)</f>
        <v>3.451531687702202</v>
      </c>
      <c r="L187" s="369">
        <f t="shared" si="12"/>
        <v>4.5247098077469631E-3</v>
      </c>
      <c r="M187" s="368">
        <f t="shared" si="13"/>
        <v>0.3145719153003797</v>
      </c>
      <c r="N187" s="376">
        <f t="shared" ref="N187:P187" si="17">AVERAGE(M187:M188)</f>
        <v>0.22584398374523407</v>
      </c>
      <c r="O187" s="272">
        <v>10.5</v>
      </c>
      <c r="P187" s="376">
        <f t="shared" si="17"/>
        <v>9.32</v>
      </c>
      <c r="Q187" s="374" t="s">
        <v>63</v>
      </c>
    </row>
    <row r="188" spans="1:17" x14ac:dyDescent="0.3">
      <c r="A188" s="25">
        <v>15204009</v>
      </c>
      <c r="B188" s="178" t="s">
        <v>21</v>
      </c>
      <c r="C188" s="178">
        <v>2015</v>
      </c>
      <c r="D188" s="82" t="s">
        <v>142</v>
      </c>
      <c r="E188" s="366">
        <v>3</v>
      </c>
      <c r="F188" s="379">
        <v>42143</v>
      </c>
      <c r="G188" s="377">
        <v>40.128890286073556</v>
      </c>
      <c r="H188" s="377">
        <v>1.7345551667139978</v>
      </c>
      <c r="J188" s="391">
        <v>2.3783535676574412</v>
      </c>
      <c r="K188" s="387"/>
      <c r="L188" s="369">
        <f t="shared" si="12"/>
        <v>2.3783535676574412E-3</v>
      </c>
      <c r="M188" s="368">
        <f t="shared" si="13"/>
        <v>0.13711605219008846</v>
      </c>
      <c r="O188" s="272">
        <v>8.14</v>
      </c>
      <c r="Q188" s="374" t="s">
        <v>63</v>
      </c>
    </row>
    <row r="189" spans="1:17" x14ac:dyDescent="0.3">
      <c r="A189" s="25">
        <v>15204010</v>
      </c>
      <c r="B189" s="178" t="s">
        <v>21</v>
      </c>
      <c r="C189" s="178">
        <v>2015</v>
      </c>
      <c r="D189" s="82" t="s">
        <v>143</v>
      </c>
      <c r="E189" s="366">
        <v>1</v>
      </c>
      <c r="F189" s="379">
        <v>42143</v>
      </c>
      <c r="G189" s="377">
        <v>39.010148755734747</v>
      </c>
      <c r="H189" s="377">
        <v>0.78939758777794133</v>
      </c>
      <c r="I189" s="369">
        <f>AVERAGE(H189:H190)</f>
        <v>0.81855784602755843</v>
      </c>
      <c r="J189" s="391">
        <v>4.4573400327388466</v>
      </c>
      <c r="K189" s="387">
        <f>AVERAGE(J189:J190)</f>
        <v>2.8704117744800088</v>
      </c>
      <c r="L189" s="369">
        <f t="shared" si="12"/>
        <v>4.457340032738847E-3</v>
      </c>
      <c r="M189" s="368">
        <f t="shared" si="13"/>
        <v>0.56465083017110806</v>
      </c>
      <c r="N189" s="376">
        <f t="shared" ref="N189:P189" si="18">AVERAGE(M189:M190)</f>
        <v>0.35802767446549022</v>
      </c>
      <c r="O189" s="272">
        <v>8.2100000000000009</v>
      </c>
      <c r="P189" s="376">
        <f t="shared" si="18"/>
        <v>6.8650000000000002</v>
      </c>
      <c r="Q189" s="374" t="s">
        <v>63</v>
      </c>
    </row>
    <row r="190" spans="1:17" x14ac:dyDescent="0.3">
      <c r="A190" s="25">
        <v>15204011</v>
      </c>
      <c r="B190" s="178" t="s">
        <v>21</v>
      </c>
      <c r="C190" s="178">
        <v>2015</v>
      </c>
      <c r="D190" s="82" t="s">
        <v>143</v>
      </c>
      <c r="E190" s="366">
        <v>3</v>
      </c>
      <c r="F190" s="379">
        <v>42143</v>
      </c>
      <c r="G190" s="377">
        <v>43.125810635538258</v>
      </c>
      <c r="H190" s="377">
        <v>0.84771810427717553</v>
      </c>
      <c r="J190" s="391">
        <v>1.2834835162211713</v>
      </c>
      <c r="K190" s="387"/>
      <c r="L190" s="369">
        <f t="shared" si="12"/>
        <v>1.2834835162211713E-3</v>
      </c>
      <c r="M190" s="368">
        <f t="shared" si="13"/>
        <v>0.15140451875987243</v>
      </c>
      <c r="O190" s="272">
        <v>5.52</v>
      </c>
      <c r="Q190" s="374" t="s">
        <v>63</v>
      </c>
    </row>
    <row r="191" spans="1:17" x14ac:dyDescent="0.3">
      <c r="A191" s="25">
        <v>15204012</v>
      </c>
      <c r="B191" s="178" t="s">
        <v>21</v>
      </c>
      <c r="C191" s="178">
        <v>2015</v>
      </c>
      <c r="D191" s="82" t="s">
        <v>144</v>
      </c>
      <c r="E191" s="366">
        <v>1</v>
      </c>
      <c r="F191" s="379">
        <v>42143</v>
      </c>
      <c r="G191" s="377">
        <v>45.506149479659406</v>
      </c>
      <c r="H191" s="377">
        <v>0.59376795563915974</v>
      </c>
      <c r="I191" s="369">
        <f>AVERAGE(H191:H192)</f>
        <v>0.46956818167221998</v>
      </c>
      <c r="J191" s="392">
        <v>0.41640266106354307</v>
      </c>
      <c r="K191" s="387">
        <f>AVERAGE(J191:J192)</f>
        <v>0.27778764612948381</v>
      </c>
      <c r="L191" s="369">
        <f t="shared" si="12"/>
        <v>4.1640266106354306E-4</v>
      </c>
      <c r="M191" s="368">
        <f t="shared" si="13"/>
        <v>7.0128853722883661E-2</v>
      </c>
      <c r="N191" s="376">
        <f t="shared" ref="N191:P191" si="19">AVERAGE(M191:M192)</f>
        <v>5.5212857941187174E-2</v>
      </c>
      <c r="O191" s="272">
        <v>4.18</v>
      </c>
      <c r="P191" s="376">
        <f t="shared" si="19"/>
        <v>2.9749999999999996</v>
      </c>
      <c r="Q191" s="372" t="s">
        <v>63</v>
      </c>
    </row>
    <row r="192" spans="1:17" x14ac:dyDescent="0.3">
      <c r="A192" s="25">
        <v>15204013</v>
      </c>
      <c r="B192" s="178" t="s">
        <v>21</v>
      </c>
      <c r="C192" s="178">
        <v>2015</v>
      </c>
      <c r="D192" s="82" t="s">
        <v>144</v>
      </c>
      <c r="E192" s="366">
        <v>3</v>
      </c>
      <c r="F192" s="379">
        <v>42143</v>
      </c>
      <c r="G192" s="377">
        <v>50.428317439793126</v>
      </c>
      <c r="H192" s="377">
        <v>0.34536840770528021</v>
      </c>
      <c r="J192" s="392">
        <v>0.13917263119542456</v>
      </c>
      <c r="K192" s="387"/>
      <c r="L192" s="369">
        <f t="shared" si="12"/>
        <v>1.3917263119542456E-4</v>
      </c>
      <c r="M192" s="368">
        <f t="shared" si="13"/>
        <v>4.029686215949068E-2</v>
      </c>
      <c r="O192" s="272">
        <v>1.77</v>
      </c>
      <c r="Q192" s="372" t="s">
        <v>63</v>
      </c>
    </row>
    <row r="193" spans="1:18" x14ac:dyDescent="0.3">
      <c r="A193" s="25">
        <v>15204014</v>
      </c>
      <c r="B193" s="178" t="s">
        <v>21</v>
      </c>
      <c r="C193" s="178">
        <v>2015</v>
      </c>
      <c r="D193" s="82" t="s">
        <v>145</v>
      </c>
      <c r="E193" s="366">
        <v>1</v>
      </c>
      <c r="F193" s="379">
        <v>42143</v>
      </c>
      <c r="G193" s="377">
        <v>18.089171974522284</v>
      </c>
      <c r="H193" s="377">
        <v>0.38774361938576957</v>
      </c>
      <c r="I193" s="369">
        <f>AVERAGE(H193:H194)</f>
        <v>0.40644263774675343</v>
      </c>
      <c r="J193" s="392">
        <v>0.83295384248100557</v>
      </c>
      <c r="K193" s="387">
        <f>AVERAGE(J193:J194)</f>
        <v>0.68901421341011926</v>
      </c>
      <c r="L193" s="369">
        <f t="shared" si="12"/>
        <v>8.3295384248100552E-4</v>
      </c>
      <c r="M193" s="368">
        <f t="shared" si="13"/>
        <v>0.21482077353084497</v>
      </c>
      <c r="N193" s="376">
        <f t="shared" ref="N193:P193" si="20">AVERAGE(M193:M194)</f>
        <v>0.17151544169340899</v>
      </c>
      <c r="O193" s="272">
        <v>18</v>
      </c>
      <c r="P193" s="376">
        <f t="shared" si="20"/>
        <v>12.73</v>
      </c>
      <c r="Q193" s="372" t="s">
        <v>63</v>
      </c>
    </row>
    <row r="194" spans="1:18" x14ac:dyDescent="0.3">
      <c r="A194" s="25">
        <v>15204015</v>
      </c>
      <c r="B194" s="178" t="s">
        <v>21</v>
      </c>
      <c r="C194" s="178">
        <v>2015</v>
      </c>
      <c r="D194" s="82" t="s">
        <v>145</v>
      </c>
      <c r="E194" s="366">
        <v>3</v>
      </c>
      <c r="F194" s="379">
        <v>42143</v>
      </c>
      <c r="G194" s="377">
        <v>33.225243202793713</v>
      </c>
      <c r="H194" s="377">
        <v>0.4251416561077373</v>
      </c>
      <c r="J194" s="392">
        <v>0.54507458433923295</v>
      </c>
      <c r="K194" s="387"/>
      <c r="L194" s="369">
        <f t="shared" si="12"/>
        <v>5.4507458433923292E-4</v>
      </c>
      <c r="M194" s="368">
        <f t="shared" si="13"/>
        <v>0.128210109855973</v>
      </c>
      <c r="O194" s="272">
        <v>7.46</v>
      </c>
      <c r="Q194" s="372" t="s">
        <v>63</v>
      </c>
    </row>
    <row r="195" spans="1:18" x14ac:dyDescent="0.3">
      <c r="A195" s="25">
        <v>15204016</v>
      </c>
      <c r="B195" s="178" t="s">
        <v>21</v>
      </c>
      <c r="C195" s="178">
        <v>2015</v>
      </c>
      <c r="D195" s="82" t="s">
        <v>146</v>
      </c>
      <c r="E195" s="366">
        <v>1</v>
      </c>
      <c r="F195" s="379">
        <v>42142</v>
      </c>
      <c r="G195" s="377">
        <v>15.316230632461265</v>
      </c>
      <c r="H195" s="377">
        <v>0.3389424141936308</v>
      </c>
      <c r="I195" s="369">
        <f>AVERAGE(H195:H196)</f>
        <v>0.39580721395003171</v>
      </c>
      <c r="J195" s="391">
        <v>3.0599423877597607</v>
      </c>
      <c r="K195" s="387">
        <f>AVERAGE(J195:J196)</f>
        <v>3.0881987197960874</v>
      </c>
      <c r="L195" s="369">
        <f t="shared" si="12"/>
        <v>3.0599423877597609E-3</v>
      </c>
      <c r="M195" s="368">
        <f t="shared" si="13"/>
        <v>0.90279122931238664</v>
      </c>
      <c r="N195" s="376">
        <f t="shared" ref="N195:P195" si="21">AVERAGE(M195:M196)</f>
        <v>0.79562443347748468</v>
      </c>
      <c r="O195" s="272">
        <v>28.2</v>
      </c>
      <c r="P195" s="376">
        <f t="shared" si="21"/>
        <v>20.149999999999999</v>
      </c>
      <c r="Q195" s="372" t="s">
        <v>63</v>
      </c>
    </row>
    <row r="196" spans="1:18" x14ac:dyDescent="0.3">
      <c r="A196" s="25">
        <v>15204017</v>
      </c>
      <c r="B196" s="178" t="s">
        <v>21</v>
      </c>
      <c r="C196" s="178">
        <v>2015</v>
      </c>
      <c r="D196" s="82" t="s">
        <v>146</v>
      </c>
      <c r="E196" s="366">
        <v>3</v>
      </c>
      <c r="F196" s="379">
        <v>42142</v>
      </c>
      <c r="G196" s="377">
        <v>24.54576619814879</v>
      </c>
      <c r="H196" s="377">
        <v>0.45267201370643256</v>
      </c>
      <c r="J196" s="391">
        <v>3.1164550518324141</v>
      </c>
      <c r="K196" s="387"/>
      <c r="L196" s="369">
        <f t="shared" si="12"/>
        <v>3.116455051832414E-3</v>
      </c>
      <c r="M196" s="368">
        <f t="shared" si="13"/>
        <v>0.68845763764258272</v>
      </c>
      <c r="O196" s="272">
        <v>12.1</v>
      </c>
      <c r="Q196" s="372" t="s">
        <v>63</v>
      </c>
    </row>
    <row r="197" spans="1:18" x14ac:dyDescent="0.3">
      <c r="A197" s="25">
        <v>15204018</v>
      </c>
      <c r="B197" s="178" t="s">
        <v>21</v>
      </c>
      <c r="C197" s="178">
        <v>2015</v>
      </c>
      <c r="D197" s="82" t="s">
        <v>147</v>
      </c>
      <c r="E197" s="366">
        <v>1</v>
      </c>
      <c r="F197" s="379">
        <v>42145</v>
      </c>
      <c r="G197" s="377">
        <v>16.398918403053923</v>
      </c>
      <c r="H197" s="377">
        <v>0.29513396002737019</v>
      </c>
      <c r="I197" s="369">
        <f>AVERAGE(H197:H198)</f>
        <v>0.34689158192685554</v>
      </c>
      <c r="J197" s="391">
        <v>2.015814653058345</v>
      </c>
      <c r="K197" s="387">
        <f>AVERAGE(J197:J198)</f>
        <v>1.8786285805091811</v>
      </c>
      <c r="L197" s="369">
        <f t="shared" si="12"/>
        <v>2.0158146530583451E-3</v>
      </c>
      <c r="M197" s="368">
        <f t="shared" si="13"/>
        <v>0.68301684186780875</v>
      </c>
      <c r="N197" s="376">
        <f t="shared" ref="N197:P197" si="22">AVERAGE(M197:M198)</f>
        <v>0.55992632961717659</v>
      </c>
      <c r="O197" s="272">
        <v>21.8</v>
      </c>
      <c r="P197" s="376">
        <f t="shared" si="22"/>
        <v>19.8</v>
      </c>
      <c r="Q197" s="372" t="s">
        <v>63</v>
      </c>
    </row>
    <row r="198" spans="1:18" x14ac:dyDescent="0.3">
      <c r="A198" s="25">
        <v>15204019</v>
      </c>
      <c r="B198" s="178" t="s">
        <v>21</v>
      </c>
      <c r="C198" s="178">
        <v>2015</v>
      </c>
      <c r="D198" s="82" t="s">
        <v>147</v>
      </c>
      <c r="E198" s="366">
        <v>3</v>
      </c>
      <c r="F198" s="379">
        <v>42145</v>
      </c>
      <c r="G198" s="377">
        <v>20.132661835155382</v>
      </c>
      <c r="H198" s="377">
        <v>0.39864920382634089</v>
      </c>
      <c r="J198" s="391">
        <v>1.7414425079600175</v>
      </c>
      <c r="K198" s="387"/>
      <c r="L198" s="369">
        <f t="shared" si="12"/>
        <v>1.7414425079600175E-3</v>
      </c>
      <c r="M198" s="368">
        <f t="shared" si="13"/>
        <v>0.43683581736654431</v>
      </c>
      <c r="O198" s="272">
        <v>17.8</v>
      </c>
      <c r="Q198" s="372" t="s">
        <v>63</v>
      </c>
    </row>
    <row r="199" spans="1:18" x14ac:dyDescent="0.3">
      <c r="A199" s="25">
        <v>15204020</v>
      </c>
      <c r="B199" s="178" t="s">
        <v>21</v>
      </c>
      <c r="C199" s="178">
        <v>2015</v>
      </c>
      <c r="D199" s="82" t="s">
        <v>136</v>
      </c>
      <c r="E199" s="366">
        <v>1</v>
      </c>
      <c r="F199" s="379">
        <v>42144</v>
      </c>
      <c r="G199" s="377">
        <v>33.350100603621726</v>
      </c>
      <c r="H199" s="377">
        <v>0.84016628021590434</v>
      </c>
      <c r="I199" s="369">
        <f>AVERAGE(H199:H200)</f>
        <v>0.94915138051953885</v>
      </c>
      <c r="J199" s="391">
        <v>1.3028638483452641</v>
      </c>
      <c r="K199" s="387">
        <f>AVERAGE(J199:J200)</f>
        <v>1.2558708059548529</v>
      </c>
      <c r="L199" s="369">
        <f t="shared" si="12"/>
        <v>1.3028638483452641E-3</v>
      </c>
      <c r="M199" s="368">
        <f t="shared" si="13"/>
        <v>0.15507214214910608</v>
      </c>
      <c r="N199" s="376">
        <f t="shared" ref="N199:P199" si="23">AVERAGE(M199:M200)</f>
        <v>0.13465903136716104</v>
      </c>
      <c r="O199" s="272">
        <v>5.12</v>
      </c>
      <c r="P199" s="376">
        <f t="shared" si="23"/>
        <v>4.8900000000000006</v>
      </c>
      <c r="Q199" s="372" t="s">
        <v>63</v>
      </c>
    </row>
    <row r="200" spans="1:18" x14ac:dyDescent="0.3">
      <c r="A200" s="25">
        <v>15204021</v>
      </c>
      <c r="B200" s="178" t="s">
        <v>21</v>
      </c>
      <c r="C200" s="178">
        <v>2015</v>
      </c>
      <c r="D200" s="82" t="s">
        <v>136</v>
      </c>
      <c r="E200" s="366">
        <v>3</v>
      </c>
      <c r="F200" s="379">
        <v>42144</v>
      </c>
      <c r="G200" s="377">
        <v>35.252943048043278</v>
      </c>
      <c r="H200" s="377">
        <v>1.0581364808231732</v>
      </c>
      <c r="J200" s="391">
        <v>1.2088777635644419</v>
      </c>
      <c r="K200" s="387"/>
      <c r="L200" s="369">
        <f t="shared" si="12"/>
        <v>1.2088777635644418E-3</v>
      </c>
      <c r="M200" s="368">
        <f t="shared" si="13"/>
        <v>0.11424592058521599</v>
      </c>
      <c r="O200" s="272">
        <v>4.66</v>
      </c>
      <c r="Q200" s="372" t="s">
        <v>63</v>
      </c>
    </row>
    <row r="201" spans="1:18" x14ac:dyDescent="0.3">
      <c r="A201" s="25">
        <v>15204022</v>
      </c>
      <c r="B201" s="178" t="s">
        <v>21</v>
      </c>
      <c r="C201" s="178">
        <v>2015</v>
      </c>
      <c r="D201" s="82" t="s">
        <v>148</v>
      </c>
      <c r="E201" s="366">
        <v>1</v>
      </c>
      <c r="F201" s="379">
        <v>42144</v>
      </c>
      <c r="G201" s="377">
        <v>37.285764253235399</v>
      </c>
      <c r="H201" s="377">
        <v>0.77281089743383136</v>
      </c>
      <c r="I201" s="369">
        <f>AVERAGE(H201:H202)</f>
        <v>0.85067981151248262</v>
      </c>
      <c r="J201" s="392">
        <v>0.78639810603334581</v>
      </c>
      <c r="K201" s="387">
        <f>AVERAGE(J201:J202)</f>
        <v>0.70064763138037756</v>
      </c>
      <c r="L201" s="369">
        <f t="shared" si="12"/>
        <v>7.8639810603334584E-4</v>
      </c>
      <c r="M201" s="368">
        <f t="shared" si="13"/>
        <v>0.10175815437445715</v>
      </c>
      <c r="N201" s="376">
        <f t="shared" ref="N201:P201" si="24">AVERAGE(M201:M202)</f>
        <v>8.3989733622406637E-2</v>
      </c>
      <c r="O201" s="272">
        <v>3.73</v>
      </c>
      <c r="P201" s="376">
        <f t="shared" si="24"/>
        <v>3.6799999999999997</v>
      </c>
      <c r="Q201" s="272">
        <v>0.18</v>
      </c>
      <c r="R201" s="178">
        <f>AVERAGE(Q201:Q202)</f>
        <v>0.19</v>
      </c>
    </row>
    <row r="202" spans="1:18" x14ac:dyDescent="0.3">
      <c r="A202" s="25">
        <v>15204023</v>
      </c>
      <c r="B202" s="178" t="s">
        <v>21</v>
      </c>
      <c r="C202" s="178">
        <v>2015</v>
      </c>
      <c r="D202" s="82" t="s">
        <v>148</v>
      </c>
      <c r="E202" s="366">
        <v>3</v>
      </c>
      <c r="F202" s="379">
        <v>42144</v>
      </c>
      <c r="G202" s="377">
        <v>40.442788250767201</v>
      </c>
      <c r="H202" s="377">
        <v>0.92854872559113388</v>
      </c>
      <c r="J202" s="392">
        <v>0.61489715672740919</v>
      </c>
      <c r="K202" s="387"/>
      <c r="L202" s="369">
        <f t="shared" si="12"/>
        <v>6.1489715672740915E-4</v>
      </c>
      <c r="M202" s="368">
        <f t="shared" si="13"/>
        <v>6.6221312870356111E-2</v>
      </c>
      <c r="O202" s="272">
        <v>3.63</v>
      </c>
      <c r="Q202" s="277">
        <v>0.2</v>
      </c>
    </row>
    <row r="203" spans="1:18" x14ac:dyDescent="0.3">
      <c r="A203" s="25">
        <v>15204024</v>
      </c>
      <c r="B203" s="178" t="s">
        <v>21</v>
      </c>
      <c r="C203" s="178">
        <v>2015</v>
      </c>
      <c r="D203" s="82" t="s">
        <v>149</v>
      </c>
      <c r="E203" s="366">
        <v>1</v>
      </c>
      <c r="F203" s="379">
        <v>42144</v>
      </c>
      <c r="G203" s="377">
        <v>35.927985173418051</v>
      </c>
      <c r="H203" s="377">
        <v>1.0825425651504068</v>
      </c>
      <c r="I203" s="369">
        <f>AVERAGE(H203:H204)</f>
        <v>1.202679758929079</v>
      </c>
      <c r="J203" s="391">
        <v>2.4046219251858174</v>
      </c>
      <c r="K203" s="387">
        <f>AVERAGE(J203:J204)</f>
        <v>1.3991782614022799</v>
      </c>
      <c r="L203" s="369">
        <f t="shared" si="12"/>
        <v>2.4046219251858173E-3</v>
      </c>
      <c r="M203" s="368">
        <f t="shared" si="13"/>
        <v>0.22212724031333797</v>
      </c>
      <c r="N203" s="376">
        <f t="shared" ref="N203:P203" si="25">AVERAGE(M203:M204)</f>
        <v>0.12594604953636448</v>
      </c>
      <c r="O203" s="272">
        <v>3.35</v>
      </c>
      <c r="P203" s="376">
        <f t="shared" si="25"/>
        <v>3.3049999999999997</v>
      </c>
      <c r="Q203" s="277">
        <v>0.19</v>
      </c>
      <c r="R203" s="178">
        <f>AVERAGE(Q203:Q204)</f>
        <v>0.1525</v>
      </c>
    </row>
    <row r="204" spans="1:18" x14ac:dyDescent="0.3">
      <c r="A204" s="25">
        <v>15204025</v>
      </c>
      <c r="B204" s="178" t="s">
        <v>21</v>
      </c>
      <c r="C204" s="178">
        <v>2015</v>
      </c>
      <c r="D204" s="82" t="s">
        <v>149</v>
      </c>
      <c r="E204" s="366">
        <v>3</v>
      </c>
      <c r="F204" s="379">
        <v>42144</v>
      </c>
      <c r="G204" s="377">
        <v>36.367558239861943</v>
      </c>
      <c r="H204" s="377">
        <v>1.3228169527077513</v>
      </c>
      <c r="J204" s="392">
        <v>0.39373459761874241</v>
      </c>
      <c r="K204" s="387"/>
      <c r="L204" s="369">
        <f t="shared" si="12"/>
        <v>3.9373459761874238E-4</v>
      </c>
      <c r="M204" s="368">
        <f t="shared" si="13"/>
        <v>2.9764858759391014E-2</v>
      </c>
      <c r="O204" s="272">
        <v>3.26</v>
      </c>
      <c r="Q204" s="277">
        <v>0.115</v>
      </c>
    </row>
  </sheetData>
  <pageMargins left="0.7" right="0.7" top="0.75" bottom="0.75" header="0.3" footer="0.3"/>
  <pageSetup orientation="portrait" r:id="rId1"/>
  <ignoredErrors>
    <ignoredError sqref="I40 I42 R81 R83 I81:I120 I122:I161 K122:K161 I3 P3:P38 K3:K38 I5:I37 I179:I204 K179:K204 P122:P161 R124 P179:P204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8"/>
  <sheetViews>
    <sheetView tabSelected="1" zoomScaleNormal="100" workbookViewId="0">
      <pane ySplit="3" topLeftCell="A61" activePane="bottomLeft" state="frozen"/>
      <selection pane="bottomLeft" activeCell="A6" sqref="A6"/>
    </sheetView>
  </sheetViews>
  <sheetFormatPr defaultColWidth="8.88671875" defaultRowHeight="14.4" x14ac:dyDescent="0.3"/>
  <cols>
    <col min="1" max="1" width="11.6640625" style="88" customWidth="1"/>
    <col min="2" max="2" width="16" style="88" customWidth="1"/>
    <col min="3" max="4" width="6.44140625" style="88" customWidth="1"/>
    <col min="5" max="5" width="10.109375" style="88" customWidth="1"/>
    <col min="6" max="6" width="7.6640625" style="88" customWidth="1"/>
    <col min="7" max="7" width="6" style="88" customWidth="1"/>
    <col min="8" max="8" width="6.33203125" style="88" customWidth="1"/>
    <col min="9" max="10" width="6.6640625" style="88" customWidth="1"/>
    <col min="11" max="11" width="6.33203125" style="88" customWidth="1"/>
    <col min="12" max="12" width="7.109375" style="88" customWidth="1"/>
    <col min="13" max="13" width="7.5546875" style="88" customWidth="1"/>
    <col min="14" max="14" width="5.6640625" style="88" customWidth="1"/>
    <col min="15" max="15" width="6.33203125" style="88" customWidth="1"/>
    <col min="16" max="16" width="5" style="88" customWidth="1"/>
    <col min="17" max="17" width="1.33203125" style="89" customWidth="1"/>
    <col min="18" max="18" width="5.6640625" style="88" customWidth="1"/>
    <col min="19" max="19" width="6.44140625" style="88" customWidth="1"/>
    <col min="20" max="20" width="6.33203125" style="88" customWidth="1"/>
    <col min="21" max="21" width="5.88671875" style="88" customWidth="1"/>
    <col min="22" max="22" width="6.5546875" style="88" customWidth="1"/>
    <col min="23" max="16384" width="8.88671875" style="88"/>
  </cols>
  <sheetData>
    <row r="1" spans="1:23" x14ac:dyDescent="0.3">
      <c r="F1" s="477" t="s">
        <v>90</v>
      </c>
      <c r="G1" s="477"/>
      <c r="H1" s="477"/>
      <c r="I1" s="477"/>
      <c r="J1" s="477"/>
      <c r="K1" s="477"/>
      <c r="L1" s="477"/>
      <c r="M1" s="477"/>
      <c r="N1" s="477"/>
      <c r="O1" s="477"/>
      <c r="P1" s="477"/>
      <c r="R1" s="478" t="s">
        <v>84</v>
      </c>
      <c r="S1" s="478"/>
      <c r="T1" s="478"/>
      <c r="U1" s="478"/>
      <c r="V1" s="478"/>
    </row>
    <row r="2" spans="1:23" x14ac:dyDescent="0.3">
      <c r="A2" s="88" t="s">
        <v>77</v>
      </c>
      <c r="B2" s="88" t="s">
        <v>13</v>
      </c>
      <c r="C2" s="88" t="s">
        <v>50</v>
      </c>
      <c r="D2" s="88" t="s">
        <v>12</v>
      </c>
      <c r="E2" s="88" t="s">
        <v>11</v>
      </c>
      <c r="F2" s="90" t="s">
        <v>24</v>
      </c>
      <c r="G2" s="90" t="s">
        <v>27</v>
      </c>
      <c r="H2" s="90" t="s">
        <v>5</v>
      </c>
      <c r="I2" s="90"/>
      <c r="J2" s="90" t="s">
        <v>87</v>
      </c>
      <c r="K2" s="90" t="s">
        <v>48</v>
      </c>
      <c r="L2" s="90" t="s">
        <v>86</v>
      </c>
      <c r="M2" s="90" t="s">
        <v>85</v>
      </c>
      <c r="N2" s="90" t="s">
        <v>88</v>
      </c>
      <c r="O2" s="90" t="s">
        <v>47</v>
      </c>
      <c r="P2" s="90" t="s">
        <v>44</v>
      </c>
      <c r="R2" s="228" t="s">
        <v>4</v>
      </c>
      <c r="S2" s="228" t="s">
        <v>5</v>
      </c>
      <c r="T2" s="412" t="s">
        <v>5</v>
      </c>
      <c r="U2" s="228"/>
      <c r="V2" s="228" t="s">
        <v>130</v>
      </c>
    </row>
    <row r="3" spans="1:23" x14ac:dyDescent="0.3">
      <c r="E3" s="190"/>
      <c r="F3" s="191" t="s">
        <v>1</v>
      </c>
      <c r="G3" s="142" t="s">
        <v>1</v>
      </c>
      <c r="H3" s="142" t="s">
        <v>10</v>
      </c>
      <c r="I3" s="142" t="s">
        <v>131</v>
      </c>
      <c r="J3" s="90" t="s">
        <v>30</v>
      </c>
      <c r="K3" s="90" t="s">
        <v>30</v>
      </c>
      <c r="L3" s="90" t="s">
        <v>30</v>
      </c>
      <c r="M3" s="90" t="s">
        <v>30</v>
      </c>
      <c r="N3" s="90" t="s">
        <v>30</v>
      </c>
      <c r="O3" s="90" t="s">
        <v>30</v>
      </c>
      <c r="P3" s="90" t="s">
        <v>30</v>
      </c>
      <c r="R3" s="228" t="s">
        <v>9</v>
      </c>
      <c r="S3" s="228" t="s">
        <v>64</v>
      </c>
      <c r="T3" s="413" t="s">
        <v>10</v>
      </c>
      <c r="U3" s="228" t="s">
        <v>89</v>
      </c>
      <c r="V3" s="228" t="s">
        <v>71</v>
      </c>
    </row>
    <row r="4" spans="1:23" x14ac:dyDescent="0.3">
      <c r="A4" s="82">
        <v>14114037</v>
      </c>
      <c r="B4" s="83" t="s">
        <v>74</v>
      </c>
      <c r="C4" s="83" t="s">
        <v>79</v>
      </c>
      <c r="D4" s="88" t="s">
        <v>20</v>
      </c>
      <c r="E4" s="91">
        <v>41716</v>
      </c>
      <c r="F4" s="92">
        <v>0.31</v>
      </c>
      <c r="G4" s="93">
        <v>3.3499999999999996</v>
      </c>
      <c r="H4" s="269">
        <f>F4/G4*100</f>
        <v>9.253731343283583</v>
      </c>
      <c r="I4" s="269">
        <f>G4/R4</f>
        <v>3.4643226473629776</v>
      </c>
      <c r="J4" s="94">
        <v>0</v>
      </c>
      <c r="K4" s="94">
        <v>0</v>
      </c>
      <c r="L4" s="94">
        <v>2</v>
      </c>
      <c r="M4" s="94">
        <v>0</v>
      </c>
      <c r="N4" s="94">
        <v>0</v>
      </c>
      <c r="O4" s="88" t="s">
        <v>63</v>
      </c>
      <c r="P4" s="109">
        <v>5.81</v>
      </c>
      <c r="Q4" s="95"/>
      <c r="R4" s="96">
        <v>0.96700000000000008</v>
      </c>
      <c r="S4" s="97">
        <v>2.4459878523645532E-3</v>
      </c>
      <c r="T4" s="97">
        <v>0.14960655812819729</v>
      </c>
      <c r="U4" s="96">
        <v>5.1950000000000003</v>
      </c>
      <c r="V4" s="88" t="s">
        <v>63</v>
      </c>
      <c r="W4" s="98"/>
    </row>
    <row r="5" spans="1:23" x14ac:dyDescent="0.3">
      <c r="A5" s="82">
        <v>14114038</v>
      </c>
      <c r="B5" s="83" t="s">
        <v>74</v>
      </c>
      <c r="C5" s="84" t="s">
        <v>83</v>
      </c>
      <c r="D5" s="88" t="s">
        <v>20</v>
      </c>
      <c r="E5" s="91">
        <v>41716</v>
      </c>
      <c r="F5" s="92">
        <v>0.22800000000000001</v>
      </c>
      <c r="G5" s="93">
        <v>5.0999999999999996</v>
      </c>
      <c r="H5" s="269">
        <f t="shared" ref="H5:H6" si="0">F5/G5*100</f>
        <v>4.4705882352941178</v>
      </c>
      <c r="I5" s="269">
        <f t="shared" ref="I5:I6" si="1">G5/R5</f>
        <v>3.6487368145830548</v>
      </c>
      <c r="J5" s="87">
        <v>0</v>
      </c>
      <c r="K5" s="87">
        <v>0</v>
      </c>
      <c r="L5" s="87">
        <v>19</v>
      </c>
      <c r="M5" s="87">
        <v>0</v>
      </c>
      <c r="N5" s="87">
        <v>0</v>
      </c>
      <c r="O5" s="88" t="s">
        <v>63</v>
      </c>
      <c r="P5" s="109">
        <v>6.54</v>
      </c>
      <c r="Q5" s="95"/>
      <c r="R5" s="96">
        <v>1.3977440026961172</v>
      </c>
      <c r="S5" s="97">
        <v>2.2513563483505541E-3</v>
      </c>
      <c r="T5" s="98">
        <v>0.1378298130871155</v>
      </c>
      <c r="U5" s="96">
        <v>5.4550000000000001</v>
      </c>
      <c r="V5" s="98">
        <v>0.437</v>
      </c>
    </row>
    <row r="6" spans="1:23" x14ac:dyDescent="0.3">
      <c r="A6" s="82" t="s">
        <v>76</v>
      </c>
      <c r="B6" s="83" t="s">
        <v>75</v>
      </c>
      <c r="C6" s="83" t="s">
        <v>79</v>
      </c>
      <c r="D6" s="88" t="s">
        <v>20</v>
      </c>
      <c r="E6" s="91">
        <v>41718</v>
      </c>
      <c r="F6" s="99">
        <v>1.0649999999999999</v>
      </c>
      <c r="G6" s="93">
        <v>77.400000000000006</v>
      </c>
      <c r="H6" s="269">
        <f t="shared" si="0"/>
        <v>1.3759689922480618</v>
      </c>
      <c r="I6" s="269">
        <f t="shared" si="1"/>
        <v>690.36236232407259</v>
      </c>
      <c r="J6" s="87">
        <v>0</v>
      </c>
      <c r="K6" s="87">
        <v>13</v>
      </c>
      <c r="L6" s="87">
        <v>22</v>
      </c>
      <c r="M6" s="87">
        <v>0</v>
      </c>
      <c r="N6" s="87">
        <v>0</v>
      </c>
      <c r="O6" s="88" t="s">
        <v>63</v>
      </c>
      <c r="P6" s="102" t="s">
        <v>191</v>
      </c>
      <c r="R6" s="98">
        <v>0.11211503439937909</v>
      </c>
      <c r="S6" s="97">
        <v>6.1312020117407467E-4</v>
      </c>
      <c r="T6" s="88">
        <v>0.58597562959588734</v>
      </c>
      <c r="U6" s="96">
        <v>6.4349999999999996</v>
      </c>
      <c r="V6" s="88" t="s">
        <v>63</v>
      </c>
    </row>
    <row r="7" spans="1:23" s="151" customFormat="1" x14ac:dyDescent="0.3">
      <c r="E7" s="152"/>
      <c r="G7" s="153"/>
      <c r="H7" s="153"/>
      <c r="I7" s="153"/>
      <c r="J7" s="154"/>
      <c r="K7" s="154"/>
      <c r="L7" s="154"/>
      <c r="M7" s="154"/>
      <c r="N7" s="154"/>
      <c r="O7" s="154"/>
      <c r="P7" s="154"/>
      <c r="Q7" s="95"/>
    </row>
    <row r="8" spans="1:23" x14ac:dyDescent="0.3">
      <c r="A8" s="88">
        <v>14224468</v>
      </c>
      <c r="B8" s="88" t="s">
        <v>74</v>
      </c>
      <c r="C8" s="83" t="s">
        <v>79</v>
      </c>
      <c r="D8" s="88" t="s">
        <v>21</v>
      </c>
      <c r="E8" s="351">
        <v>41793</v>
      </c>
      <c r="F8" s="276">
        <v>0.4806213139859008</v>
      </c>
      <c r="G8" s="269">
        <v>2.202244304887274</v>
      </c>
      <c r="H8" s="269">
        <f t="shared" ref="H8:H27" si="2">F8/G8*100</f>
        <v>21.824159695602088</v>
      </c>
      <c r="I8" s="269">
        <f t="shared" ref="I8:I15" si="3">G8/R8</f>
        <v>1.67287089139766</v>
      </c>
      <c r="J8" s="104">
        <v>1.3</v>
      </c>
      <c r="K8" s="111">
        <v>3</v>
      </c>
      <c r="L8" s="414">
        <v>38</v>
      </c>
      <c r="M8" s="105" t="s">
        <v>63</v>
      </c>
      <c r="N8" s="105" t="s">
        <v>63</v>
      </c>
      <c r="O8" s="88" t="s">
        <v>63</v>
      </c>
      <c r="P8" s="415">
        <v>67.599999999999994</v>
      </c>
      <c r="Q8" s="95"/>
      <c r="R8" s="376">
        <v>1.316446066586364</v>
      </c>
      <c r="S8" s="376">
        <v>1.968812338658378</v>
      </c>
      <c r="T8" s="376">
        <v>0.14960655812819729</v>
      </c>
      <c r="U8" s="445">
        <v>5.4049999999999994</v>
      </c>
      <c r="V8" s="278">
        <v>0.214</v>
      </c>
    </row>
    <row r="9" spans="1:23" x14ac:dyDescent="0.3">
      <c r="A9" s="88">
        <v>14224469</v>
      </c>
      <c r="B9" s="88" t="s">
        <v>74</v>
      </c>
      <c r="C9" s="84" t="s">
        <v>83</v>
      </c>
      <c r="D9" s="88" t="s">
        <v>21</v>
      </c>
      <c r="E9" s="351">
        <v>41793</v>
      </c>
      <c r="F9" s="276">
        <v>0.79681526268345004</v>
      </c>
      <c r="G9" s="269">
        <v>2.7004380181724899</v>
      </c>
      <c r="H9" s="269">
        <f t="shared" si="2"/>
        <v>29.506889523896255</v>
      </c>
      <c r="I9" s="269">
        <f t="shared" si="3"/>
        <v>1.7653498791116489</v>
      </c>
      <c r="J9" s="104">
        <v>1.5</v>
      </c>
      <c r="K9" s="111">
        <v>3.3</v>
      </c>
      <c r="L9" s="414">
        <v>15</v>
      </c>
      <c r="M9" s="105" t="s">
        <v>63</v>
      </c>
      <c r="N9" s="105" t="s">
        <v>63</v>
      </c>
      <c r="O9" s="88" t="s">
        <v>63</v>
      </c>
      <c r="P9" s="415">
        <v>74.099999999999994</v>
      </c>
      <c r="Q9" s="95"/>
      <c r="R9" s="376">
        <v>1.5296899782446478</v>
      </c>
      <c r="S9" s="376">
        <v>2.0976399871400115</v>
      </c>
      <c r="T9" s="376">
        <v>0.1378298130871155</v>
      </c>
      <c r="U9" s="445">
        <v>4.9250000000000007</v>
      </c>
      <c r="V9" s="278">
        <v>0.45200000000000001</v>
      </c>
    </row>
    <row r="10" spans="1:23" x14ac:dyDescent="0.3">
      <c r="A10" s="88">
        <v>14224470</v>
      </c>
      <c r="B10" s="88" t="s">
        <v>94</v>
      </c>
      <c r="C10" s="83" t="s">
        <v>79</v>
      </c>
      <c r="D10" s="88" t="s">
        <v>21</v>
      </c>
      <c r="E10" s="351">
        <v>41792</v>
      </c>
      <c r="F10" s="276">
        <v>2.4899999999999999E-2</v>
      </c>
      <c r="G10" s="269">
        <v>9.5807351202593196</v>
      </c>
      <c r="H10" s="269">
        <f t="shared" si="2"/>
        <v>0.25989654955961289</v>
      </c>
      <c r="I10" s="269">
        <f t="shared" si="3"/>
        <v>63.786546200460961</v>
      </c>
      <c r="J10" s="104">
        <v>0.44</v>
      </c>
      <c r="K10" s="111">
        <v>20</v>
      </c>
      <c r="L10" s="414">
        <v>900</v>
      </c>
      <c r="M10" s="105" t="s">
        <v>63</v>
      </c>
      <c r="N10" s="105" t="s">
        <v>63</v>
      </c>
      <c r="O10" s="88" t="s">
        <v>63</v>
      </c>
      <c r="P10" s="416">
        <v>7.93</v>
      </c>
      <c r="Q10" s="95"/>
      <c r="R10" s="376">
        <v>0.15019993542447174</v>
      </c>
      <c r="S10" s="376">
        <v>0.25584559986585503</v>
      </c>
      <c r="T10" s="376">
        <v>0.13205710492244227</v>
      </c>
      <c r="U10" s="445">
        <v>2.68</v>
      </c>
      <c r="V10" s="88" t="s">
        <v>63</v>
      </c>
    </row>
    <row r="11" spans="1:23" x14ac:dyDescent="0.3">
      <c r="A11" s="88">
        <v>14224471</v>
      </c>
      <c r="B11" s="88" t="s">
        <v>94</v>
      </c>
      <c r="C11" s="84" t="s">
        <v>83</v>
      </c>
      <c r="D11" s="88" t="s">
        <v>21</v>
      </c>
      <c r="E11" s="351">
        <v>41792</v>
      </c>
      <c r="F11" s="276">
        <v>2.4899999999999999E-2</v>
      </c>
      <c r="G11" s="269">
        <v>13.684880097466452</v>
      </c>
      <c r="H11" s="269">
        <f t="shared" si="2"/>
        <v>0.18195263548278992</v>
      </c>
      <c r="I11" s="269">
        <f t="shared" si="3"/>
        <v>239.70784663829366</v>
      </c>
      <c r="J11" s="103" t="s">
        <v>102</v>
      </c>
      <c r="K11" s="96"/>
      <c r="L11" s="274"/>
      <c r="M11" s="105"/>
      <c r="N11" s="105"/>
      <c r="O11" s="88" t="s">
        <v>63</v>
      </c>
      <c r="P11" s="416">
        <v>17.8</v>
      </c>
      <c r="Q11" s="95"/>
      <c r="R11" s="376">
        <v>5.7089829512824444E-2</v>
      </c>
      <c r="S11" s="376">
        <v>0.01</v>
      </c>
      <c r="T11" s="376">
        <v>1.7717500067687623E-2</v>
      </c>
      <c r="U11" s="445">
        <v>3.0750000000000002</v>
      </c>
      <c r="V11" s="88" t="s">
        <v>63</v>
      </c>
    </row>
    <row r="12" spans="1:23" x14ac:dyDescent="0.3">
      <c r="A12" s="88">
        <v>14224472</v>
      </c>
      <c r="B12" s="88" t="s">
        <v>95</v>
      </c>
      <c r="C12" s="83" t="s">
        <v>79</v>
      </c>
      <c r="D12" s="88" t="s">
        <v>21</v>
      </c>
      <c r="E12" s="351">
        <v>41792</v>
      </c>
      <c r="F12" s="98">
        <v>0.42904495975973478</v>
      </c>
      <c r="G12" s="269">
        <v>12.106525951160936</v>
      </c>
      <c r="H12" s="269">
        <f t="shared" si="2"/>
        <v>3.5439147571363545</v>
      </c>
      <c r="I12" s="269">
        <f t="shared" si="3"/>
        <v>71.857083639856839</v>
      </c>
      <c r="J12" s="104" t="s">
        <v>63</v>
      </c>
      <c r="K12" s="111">
        <v>5.7</v>
      </c>
      <c r="L12" s="414">
        <v>110</v>
      </c>
      <c r="M12" s="105" t="s">
        <v>63</v>
      </c>
      <c r="N12" s="105" t="s">
        <v>63</v>
      </c>
      <c r="O12" s="88" t="s">
        <v>63</v>
      </c>
      <c r="P12" s="416">
        <v>21.4</v>
      </c>
      <c r="Q12" s="95"/>
      <c r="R12" s="376">
        <v>0.16848061927809482</v>
      </c>
      <c r="S12" s="376">
        <v>0.32699792896330837</v>
      </c>
      <c r="T12" s="376">
        <v>0.17622766058119943</v>
      </c>
      <c r="U12" s="445">
        <v>7.41</v>
      </c>
      <c r="V12" s="88" t="s">
        <v>63</v>
      </c>
    </row>
    <row r="13" spans="1:23" x14ac:dyDescent="0.3">
      <c r="A13" s="88">
        <v>14224473</v>
      </c>
      <c r="B13" s="88" t="s">
        <v>95</v>
      </c>
      <c r="C13" s="84" t="s">
        <v>83</v>
      </c>
      <c r="D13" s="88" t="s">
        <v>21</v>
      </c>
      <c r="E13" s="351">
        <v>41792</v>
      </c>
      <c r="F13" s="276">
        <v>0.14299999999999999</v>
      </c>
      <c r="G13" s="269">
        <v>16.089264331100321</v>
      </c>
      <c r="H13" s="269">
        <f t="shared" si="2"/>
        <v>0.88879141430713537</v>
      </c>
      <c r="I13" s="269">
        <f t="shared" si="3"/>
        <v>263.89419936390641</v>
      </c>
      <c r="J13" s="104" t="s">
        <v>63</v>
      </c>
      <c r="K13" s="111">
        <v>5.4</v>
      </c>
      <c r="L13" s="414">
        <v>100</v>
      </c>
      <c r="M13" s="105" t="s">
        <v>63</v>
      </c>
      <c r="N13" s="105" t="s">
        <v>63</v>
      </c>
      <c r="O13" s="88" t="s">
        <v>63</v>
      </c>
      <c r="P13" s="416">
        <v>15.6</v>
      </c>
      <c r="Q13" s="95"/>
      <c r="R13" s="376">
        <v>6.096861685433809E-2</v>
      </c>
      <c r="S13" s="376">
        <v>6.8324512051218173E-2</v>
      </c>
      <c r="T13" s="376">
        <v>0.11181266240938828</v>
      </c>
      <c r="U13" s="445">
        <v>3.29</v>
      </c>
      <c r="V13" s="88" t="s">
        <v>63</v>
      </c>
    </row>
    <row r="14" spans="1:23" x14ac:dyDescent="0.3">
      <c r="A14" s="88">
        <v>14224474</v>
      </c>
      <c r="B14" s="88" t="s">
        <v>96</v>
      </c>
      <c r="C14" s="83" t="s">
        <v>79</v>
      </c>
      <c r="D14" s="88" t="s">
        <v>21</v>
      </c>
      <c r="E14" s="347">
        <v>41794</v>
      </c>
      <c r="F14" s="276">
        <v>2.0237773948666842</v>
      </c>
      <c r="G14" s="269">
        <v>15.885259049341817</v>
      </c>
      <c r="H14" s="269">
        <f t="shared" si="2"/>
        <v>12.739970991851948</v>
      </c>
      <c r="I14" s="269">
        <f t="shared" si="3"/>
        <v>12.421475831897128</v>
      </c>
      <c r="J14" s="104">
        <v>0.14000000000000001</v>
      </c>
      <c r="K14" s="111">
        <v>9.6</v>
      </c>
      <c r="L14" s="414">
        <v>69</v>
      </c>
      <c r="M14" s="105" t="s">
        <v>63</v>
      </c>
      <c r="N14" s="105" t="s">
        <v>63</v>
      </c>
      <c r="O14" s="88" t="s">
        <v>63</v>
      </c>
      <c r="P14" s="416">
        <v>67.400000000000006</v>
      </c>
      <c r="Q14" s="95"/>
      <c r="R14" s="376">
        <v>1.2788544021918904</v>
      </c>
      <c r="S14" s="376">
        <v>3.6067519660501386</v>
      </c>
      <c r="T14" s="376">
        <v>0.32044662085730313</v>
      </c>
      <c r="U14" s="445">
        <v>9.995000000000001</v>
      </c>
      <c r="V14" s="88" t="s">
        <v>63</v>
      </c>
    </row>
    <row r="15" spans="1:23" x14ac:dyDescent="0.3">
      <c r="A15" s="105">
        <v>14224475</v>
      </c>
      <c r="B15" s="105" t="s">
        <v>96</v>
      </c>
      <c r="C15" s="147" t="s">
        <v>83</v>
      </c>
      <c r="D15" s="105" t="s">
        <v>21</v>
      </c>
      <c r="E15" s="351">
        <v>41794</v>
      </c>
      <c r="F15" s="417">
        <v>1.0303999114229758</v>
      </c>
      <c r="G15" s="269">
        <v>128.83545229190921</v>
      </c>
      <c r="H15" s="269">
        <f t="shared" si="2"/>
        <v>0.79977979127076382</v>
      </c>
      <c r="I15" s="269">
        <f t="shared" si="3"/>
        <v>126.12036344944009</v>
      </c>
      <c r="J15" s="418">
        <v>0.13</v>
      </c>
      <c r="K15" s="419">
        <v>8.1</v>
      </c>
      <c r="L15" s="420">
        <v>130</v>
      </c>
      <c r="M15" s="418">
        <v>0.16</v>
      </c>
      <c r="N15" s="105" t="s">
        <v>63</v>
      </c>
      <c r="O15" s="105" t="s">
        <v>63</v>
      </c>
      <c r="P15" s="421">
        <v>47.1</v>
      </c>
      <c r="Q15" s="95"/>
      <c r="R15" s="376">
        <v>1.021527759421321</v>
      </c>
      <c r="S15" s="376">
        <v>1.7719267436089738</v>
      </c>
      <c r="T15" s="376">
        <v>0.16834665294550971</v>
      </c>
      <c r="U15" s="445">
        <v>4.7850000000000001</v>
      </c>
      <c r="V15" s="88" t="s">
        <v>63</v>
      </c>
    </row>
    <row r="16" spans="1:23" x14ac:dyDescent="0.3">
      <c r="A16" s="105">
        <v>14224482</v>
      </c>
      <c r="B16" s="105" t="s">
        <v>97</v>
      </c>
      <c r="C16" s="148" t="s">
        <v>79</v>
      </c>
      <c r="D16" s="105" t="s">
        <v>21</v>
      </c>
      <c r="E16" s="351">
        <v>5270</v>
      </c>
      <c r="F16" s="417">
        <v>0.34261753181790516</v>
      </c>
      <c r="G16" s="268">
        <v>3.0611080608006098</v>
      </c>
      <c r="H16" s="269">
        <f t="shared" si="2"/>
        <v>11.192598399427171</v>
      </c>
      <c r="I16" s="269">
        <f>G16/R22</f>
        <v>2.4530794286402826</v>
      </c>
      <c r="J16" s="418">
        <v>1</v>
      </c>
      <c r="K16" s="419">
        <v>4.5999999999999996</v>
      </c>
      <c r="L16" s="420">
        <v>6</v>
      </c>
      <c r="M16" s="105" t="s">
        <v>63</v>
      </c>
      <c r="N16" s="105" t="s">
        <v>63</v>
      </c>
      <c r="O16" s="105" t="s">
        <v>63</v>
      </c>
      <c r="P16" s="422">
        <v>45.7</v>
      </c>
      <c r="Q16" s="95"/>
      <c r="R16" s="376">
        <v>1.5900486017370887</v>
      </c>
      <c r="S16" s="376">
        <v>1.1818503069206217</v>
      </c>
      <c r="T16" s="376">
        <v>0.11469795345296775</v>
      </c>
      <c r="U16" s="445">
        <v>3.2349999999999999</v>
      </c>
      <c r="V16" s="88" t="s">
        <v>63</v>
      </c>
    </row>
    <row r="17" spans="1:22" x14ac:dyDescent="0.3">
      <c r="A17" s="105">
        <v>14224483</v>
      </c>
      <c r="B17" s="105" t="s">
        <v>97</v>
      </c>
      <c r="C17" s="147" t="s">
        <v>83</v>
      </c>
      <c r="D17" s="105" t="s">
        <v>21</v>
      </c>
      <c r="E17" s="351">
        <v>5270</v>
      </c>
      <c r="F17" s="247">
        <v>0.23422313382305759</v>
      </c>
      <c r="G17" s="439">
        <v>1315</v>
      </c>
      <c r="H17" s="269">
        <f t="shared" si="2"/>
        <v>1.7811645157646966E-2</v>
      </c>
      <c r="I17" s="269">
        <f>G17/R23</f>
        <v>970.09779735908194</v>
      </c>
      <c r="J17" s="418">
        <v>0.56000000000000005</v>
      </c>
      <c r="K17" s="419">
        <v>5.0999999999999996</v>
      </c>
      <c r="L17" s="420">
        <v>2.8</v>
      </c>
      <c r="M17" s="105" t="s">
        <v>63</v>
      </c>
      <c r="N17" s="105" t="s">
        <v>63</v>
      </c>
      <c r="O17" s="105" t="s">
        <v>63</v>
      </c>
      <c r="P17" s="422">
        <v>9.52</v>
      </c>
      <c r="Q17" s="95"/>
      <c r="R17" s="376">
        <v>0.63451017861016168</v>
      </c>
      <c r="S17" s="376">
        <v>0.3689937634612756</v>
      </c>
      <c r="T17" s="376">
        <v>5.8942088020792399E-2</v>
      </c>
      <c r="U17" s="445">
        <v>1.2650000000000001</v>
      </c>
      <c r="V17" s="88" t="s">
        <v>63</v>
      </c>
    </row>
    <row r="18" spans="1:22" x14ac:dyDescent="0.3">
      <c r="A18" s="105">
        <v>14224478</v>
      </c>
      <c r="B18" s="105" t="s">
        <v>98</v>
      </c>
      <c r="C18" s="148" t="s">
        <v>79</v>
      </c>
      <c r="D18" s="105" t="s">
        <v>21</v>
      </c>
      <c r="E18" s="351">
        <v>41793</v>
      </c>
      <c r="F18" s="417">
        <v>0.38726149525454906</v>
      </c>
      <c r="G18" s="269">
        <v>3.9032896765646865</v>
      </c>
      <c r="H18" s="269">
        <f t="shared" si="2"/>
        <v>9.92141315003248</v>
      </c>
      <c r="I18" s="269">
        <f>G18/R18</f>
        <v>9.6755927356137725</v>
      </c>
      <c r="J18" s="418">
        <v>0.14000000000000001</v>
      </c>
      <c r="K18" s="419">
        <v>9.6</v>
      </c>
      <c r="L18" s="420">
        <v>57</v>
      </c>
      <c r="M18" s="105" t="s">
        <v>63</v>
      </c>
      <c r="N18" s="105" t="s">
        <v>63</v>
      </c>
      <c r="O18" s="105" t="s">
        <v>63</v>
      </c>
      <c r="P18" s="421">
        <v>24.4</v>
      </c>
      <c r="Q18" s="95"/>
      <c r="R18" s="376">
        <v>0.40341607829332438</v>
      </c>
      <c r="S18" s="376">
        <v>0.7846599359594908</v>
      </c>
      <c r="T18" s="376">
        <v>0.18772801219177435</v>
      </c>
      <c r="U18" s="445">
        <v>3.9249999999999998</v>
      </c>
      <c r="V18" s="88" t="s">
        <v>63</v>
      </c>
    </row>
    <row r="19" spans="1:22" x14ac:dyDescent="0.3">
      <c r="A19" s="105">
        <v>14224479</v>
      </c>
      <c r="B19" s="105" t="s">
        <v>98</v>
      </c>
      <c r="C19" s="147" t="s">
        <v>83</v>
      </c>
      <c r="D19" s="105" t="s">
        <v>21</v>
      </c>
      <c r="E19" s="351">
        <v>41793</v>
      </c>
      <c r="F19" s="417">
        <v>0.11548090744012429</v>
      </c>
      <c r="G19" s="269">
        <v>2.9317684182175685</v>
      </c>
      <c r="H19" s="269">
        <f t="shared" si="2"/>
        <v>3.9389505229179522</v>
      </c>
      <c r="I19" s="269">
        <f>G19/R19</f>
        <v>16.964942633983551</v>
      </c>
      <c r="J19" s="418">
        <v>0.18</v>
      </c>
      <c r="K19" s="419">
        <v>5.3</v>
      </c>
      <c r="L19" s="420">
        <v>91</v>
      </c>
      <c r="M19" s="105" t="s">
        <v>63</v>
      </c>
      <c r="N19" s="105" t="s">
        <v>63</v>
      </c>
      <c r="O19" s="105" t="s">
        <v>63</v>
      </c>
      <c r="P19" s="421">
        <v>25</v>
      </c>
      <c r="Q19" s="95"/>
      <c r="R19" s="376">
        <v>0.17281334110406937</v>
      </c>
      <c r="S19" s="376">
        <v>0.34929635875043591</v>
      </c>
      <c r="T19" s="376">
        <v>0.20098467070188569</v>
      </c>
      <c r="U19" s="445">
        <v>2.5750000000000002</v>
      </c>
      <c r="V19" s="88" t="s">
        <v>63</v>
      </c>
    </row>
    <row r="20" spans="1:22" x14ac:dyDescent="0.3">
      <c r="A20" s="105">
        <v>14224480</v>
      </c>
      <c r="B20" s="105" t="s">
        <v>75</v>
      </c>
      <c r="C20" s="148" t="s">
        <v>79</v>
      </c>
      <c r="D20" s="105" t="s">
        <v>21</v>
      </c>
      <c r="E20" s="351">
        <v>41793</v>
      </c>
      <c r="F20" s="417">
        <v>0.56996933606465749</v>
      </c>
      <c r="G20" s="269">
        <v>8.2869235365379925</v>
      </c>
      <c r="H20" s="269">
        <f t="shared" si="2"/>
        <v>6.8779364688427203</v>
      </c>
      <c r="I20" s="269">
        <f>G20/R20</f>
        <v>51.8206463631779</v>
      </c>
      <c r="J20" s="102" t="s">
        <v>191</v>
      </c>
      <c r="K20" s="279"/>
      <c r="L20" s="423"/>
      <c r="M20" s="105"/>
      <c r="N20" s="105"/>
      <c r="O20" s="105"/>
      <c r="P20" s="421">
        <v>40.6</v>
      </c>
      <c r="Q20" s="95"/>
      <c r="R20" s="376">
        <v>0.15991547998958222</v>
      </c>
      <c r="S20" s="376">
        <v>0.22889347562470641</v>
      </c>
      <c r="T20" s="376">
        <v>0.1442556758108306</v>
      </c>
      <c r="U20" s="445">
        <v>7.2350000000000003</v>
      </c>
      <c r="V20" s="88" t="s">
        <v>63</v>
      </c>
    </row>
    <row r="21" spans="1:22" x14ac:dyDescent="0.3">
      <c r="A21" s="105">
        <v>14224481</v>
      </c>
      <c r="B21" s="105" t="s">
        <v>75</v>
      </c>
      <c r="C21" s="147" t="s">
        <v>83</v>
      </c>
      <c r="D21" s="105" t="s">
        <v>21</v>
      </c>
      <c r="E21" s="351">
        <v>41793</v>
      </c>
      <c r="F21" s="417">
        <v>8.1920297517044258E-2</v>
      </c>
      <c r="G21" s="269">
        <v>13.497144336112752</v>
      </c>
      <c r="H21" s="269">
        <f t="shared" si="2"/>
        <v>0.60694540620610815</v>
      </c>
      <c r="I21" s="269">
        <f>G21/R21</f>
        <v>69.671363207676421</v>
      </c>
      <c r="J21" s="102" t="s">
        <v>103</v>
      </c>
      <c r="K21" s="279"/>
      <c r="L21" s="423"/>
      <c r="M21" s="105"/>
      <c r="N21" s="105"/>
      <c r="O21" s="105"/>
      <c r="P21" s="421">
        <v>17.100000000000001</v>
      </c>
      <c r="Q21" s="95"/>
      <c r="R21" s="376">
        <v>0.19372585399083495</v>
      </c>
      <c r="S21" s="376">
        <v>0.15958094622021757</v>
      </c>
      <c r="T21" s="376">
        <v>8.5008090975524253E-2</v>
      </c>
      <c r="U21" s="445">
        <v>1.54</v>
      </c>
      <c r="V21" s="88" t="s">
        <v>63</v>
      </c>
    </row>
    <row r="22" spans="1:22" x14ac:dyDescent="0.3">
      <c r="A22" s="105">
        <v>14224476</v>
      </c>
      <c r="B22" s="105" t="s">
        <v>132</v>
      </c>
      <c r="C22" s="148" t="s">
        <v>79</v>
      </c>
      <c r="D22" s="105" t="s">
        <v>21</v>
      </c>
      <c r="E22" s="351">
        <v>41794</v>
      </c>
      <c r="F22" s="417">
        <v>0.56813856768184234</v>
      </c>
      <c r="G22" s="269">
        <v>87.872963226798959</v>
      </c>
      <c r="H22" s="269">
        <f t="shared" si="2"/>
        <v>0.64654536141621188</v>
      </c>
      <c r="I22" s="269">
        <f>G22/R16</f>
        <v>55.264325336219237</v>
      </c>
      <c r="J22" s="418">
        <v>0.27</v>
      </c>
      <c r="K22" s="419">
        <v>3.5</v>
      </c>
      <c r="L22" s="420">
        <v>290</v>
      </c>
      <c r="M22" s="105" t="s">
        <v>63</v>
      </c>
      <c r="N22" s="105" t="s">
        <v>63</v>
      </c>
      <c r="O22" s="105" t="s">
        <v>63</v>
      </c>
      <c r="P22" s="421">
        <v>23.1</v>
      </c>
      <c r="Q22" s="95"/>
      <c r="R22" s="376">
        <v>1.2478634099904997</v>
      </c>
      <c r="S22" s="376">
        <v>2.4570445640403809</v>
      </c>
      <c r="T22" s="376">
        <v>0.26196905652601066</v>
      </c>
      <c r="U22" s="445">
        <v>7.9</v>
      </c>
      <c r="V22" s="88" t="s">
        <v>63</v>
      </c>
    </row>
    <row r="23" spans="1:22" x14ac:dyDescent="0.3">
      <c r="A23" s="105">
        <v>14224477</v>
      </c>
      <c r="B23" s="105" t="s">
        <v>132</v>
      </c>
      <c r="C23" s="147" t="s">
        <v>83</v>
      </c>
      <c r="D23" s="105" t="s">
        <v>21</v>
      </c>
      <c r="E23" s="351">
        <v>41794</v>
      </c>
      <c r="F23" s="417">
        <v>8.6154995951753202E-2</v>
      </c>
      <c r="G23" s="269">
        <v>2.6802753918123434</v>
      </c>
      <c r="H23" s="269">
        <f t="shared" si="2"/>
        <v>3.2144083482965193</v>
      </c>
      <c r="I23" s="269">
        <f>G23/R17</f>
        <v>4.2241645322116801</v>
      </c>
      <c r="J23" s="418">
        <v>0.54</v>
      </c>
      <c r="K23" s="419">
        <v>5.3</v>
      </c>
      <c r="L23" s="420">
        <v>230</v>
      </c>
      <c r="M23" s="105" t="s">
        <v>63</v>
      </c>
      <c r="N23" s="105" t="s">
        <v>63</v>
      </c>
      <c r="O23" s="105" t="s">
        <v>63</v>
      </c>
      <c r="P23" s="421">
        <v>26.7</v>
      </c>
      <c r="Q23" s="95"/>
      <c r="R23" s="376">
        <v>1.355533435474086</v>
      </c>
      <c r="S23" s="376">
        <v>0.46181277442887492</v>
      </c>
      <c r="T23" s="376">
        <v>3.2937977270824599E-2</v>
      </c>
      <c r="U23" s="445">
        <v>1.9900000000000002</v>
      </c>
      <c r="V23" s="88" t="s">
        <v>63</v>
      </c>
    </row>
    <row r="24" spans="1:22" x14ac:dyDescent="0.3">
      <c r="A24" s="105">
        <v>14224484</v>
      </c>
      <c r="B24" s="105" t="s">
        <v>100</v>
      </c>
      <c r="C24" s="148" t="s">
        <v>79</v>
      </c>
      <c r="D24" s="105" t="s">
        <v>21</v>
      </c>
      <c r="E24" s="351">
        <v>5270</v>
      </c>
      <c r="F24" s="424">
        <v>0.35916338227761502</v>
      </c>
      <c r="G24" s="269">
        <v>21.385430233409476</v>
      </c>
      <c r="H24" s="269">
        <f t="shared" si="2"/>
        <v>1.6794770007316033</v>
      </c>
      <c r="I24" s="269">
        <f>G24/R24</f>
        <v>124.27213998910337</v>
      </c>
      <c r="J24" s="418">
        <v>1.5</v>
      </c>
      <c r="K24" s="419">
        <v>5.2</v>
      </c>
      <c r="L24" s="420">
        <v>12</v>
      </c>
      <c r="M24" s="105" t="s">
        <v>63</v>
      </c>
      <c r="N24" s="105" t="s">
        <v>63</v>
      </c>
      <c r="O24" s="105" t="s">
        <v>63</v>
      </c>
      <c r="P24" s="422">
        <v>58.1</v>
      </c>
      <c r="Q24" s="95"/>
      <c r="R24" s="376">
        <v>0.17208547495266943</v>
      </c>
      <c r="S24" s="376">
        <v>0.5873447500500113</v>
      </c>
      <c r="T24" s="376">
        <v>0.31746604155447461</v>
      </c>
      <c r="U24" s="445">
        <v>2.92</v>
      </c>
      <c r="V24" s="88" t="s">
        <v>63</v>
      </c>
    </row>
    <row r="25" spans="1:22" x14ac:dyDescent="0.3">
      <c r="A25" s="105">
        <v>14224486</v>
      </c>
      <c r="B25" s="105" t="s">
        <v>100</v>
      </c>
      <c r="C25" s="147" t="s">
        <v>83</v>
      </c>
      <c r="D25" s="105" t="s">
        <v>21</v>
      </c>
      <c r="E25" s="351">
        <v>5270</v>
      </c>
      <c r="F25" s="424">
        <v>2.4899999999999999E-2</v>
      </c>
      <c r="G25" s="269">
        <v>4.183528846585423</v>
      </c>
      <c r="H25" s="269">
        <f t="shared" si="2"/>
        <v>0.5951913065048724</v>
      </c>
      <c r="I25" s="269">
        <f>G25/R25</f>
        <v>13.847890430134681</v>
      </c>
      <c r="J25" s="418">
        <v>0.3</v>
      </c>
      <c r="K25" s="419">
        <v>1.9</v>
      </c>
      <c r="L25" s="420">
        <v>20</v>
      </c>
      <c r="M25" s="105" t="s">
        <v>63</v>
      </c>
      <c r="N25" s="105" t="s">
        <v>63</v>
      </c>
      <c r="O25" s="105" t="s">
        <v>63</v>
      </c>
      <c r="P25" s="422">
        <v>67.7</v>
      </c>
      <c r="Q25" s="95"/>
      <c r="R25" s="376">
        <v>0.30210585992806233</v>
      </c>
      <c r="S25" s="376">
        <v>0.20103730637462916</v>
      </c>
      <c r="T25" s="376">
        <v>0.11698842907279455</v>
      </c>
      <c r="U25" s="445">
        <v>2.5</v>
      </c>
      <c r="V25" s="88" t="s">
        <v>63</v>
      </c>
    </row>
    <row r="26" spans="1:22" x14ac:dyDescent="0.3">
      <c r="A26" s="105">
        <v>14224487</v>
      </c>
      <c r="B26" s="105" t="s">
        <v>101</v>
      </c>
      <c r="C26" s="148" t="s">
        <v>79</v>
      </c>
      <c r="D26" s="105" t="s">
        <v>21</v>
      </c>
      <c r="E26" s="351">
        <v>5270</v>
      </c>
      <c r="F26" s="424">
        <v>0.72664719432170954</v>
      </c>
      <c r="G26" s="269">
        <v>120.34233897657192</v>
      </c>
      <c r="H26" s="269">
        <f t="shared" si="2"/>
        <v>0.60381674521314743</v>
      </c>
      <c r="I26" s="269">
        <f>G26/R26</f>
        <v>250.40414133650108</v>
      </c>
      <c r="J26" s="418">
        <v>0.65</v>
      </c>
      <c r="K26" s="419">
        <v>2.2999999999999998</v>
      </c>
      <c r="L26" s="420">
        <v>25</v>
      </c>
      <c r="M26" s="105" t="s">
        <v>63</v>
      </c>
      <c r="N26" s="105" t="s">
        <v>63</v>
      </c>
      <c r="O26" s="105" t="s">
        <v>63</v>
      </c>
      <c r="P26" s="422">
        <v>44.5</v>
      </c>
      <c r="Q26" s="95"/>
      <c r="R26" s="376">
        <v>0.48059244681122126</v>
      </c>
      <c r="S26" s="376">
        <v>0.93407022608750023</v>
      </c>
      <c r="T26" s="376">
        <v>0.19599268726843669</v>
      </c>
      <c r="U26" s="445">
        <v>2.915</v>
      </c>
      <c r="V26" s="88" t="s">
        <v>63</v>
      </c>
    </row>
    <row r="27" spans="1:22" x14ac:dyDescent="0.3">
      <c r="A27" s="88">
        <v>14224488</v>
      </c>
      <c r="B27" s="88" t="s">
        <v>101</v>
      </c>
      <c r="C27" s="84" t="s">
        <v>83</v>
      </c>
      <c r="D27" s="88" t="s">
        <v>21</v>
      </c>
      <c r="E27" s="347">
        <v>5270</v>
      </c>
      <c r="F27" s="275">
        <v>0.32606362316041404</v>
      </c>
      <c r="G27" s="269">
        <v>2.5243651375549057</v>
      </c>
      <c r="H27" s="269">
        <f t="shared" si="2"/>
        <v>12.916658462342676</v>
      </c>
      <c r="I27" s="269">
        <f>G27/R27</f>
        <v>8.8407229125252975</v>
      </c>
      <c r="J27" s="104">
        <v>0.49</v>
      </c>
      <c r="K27" s="111">
        <v>1.4</v>
      </c>
      <c r="L27" s="414">
        <v>17</v>
      </c>
      <c r="M27" s="105" t="s">
        <v>63</v>
      </c>
      <c r="N27" s="105" t="s">
        <v>63</v>
      </c>
      <c r="O27" s="88" t="s">
        <v>63</v>
      </c>
      <c r="P27" s="415">
        <v>25.9</v>
      </c>
      <c r="Q27" s="95"/>
      <c r="R27" s="376">
        <v>0.28553831655310147</v>
      </c>
      <c r="S27" s="376">
        <v>0.84148597419381699</v>
      </c>
      <c r="T27" s="376">
        <v>0.29428684089473878</v>
      </c>
      <c r="U27" s="445">
        <v>1.6349999999999998</v>
      </c>
      <c r="V27" s="88" t="s">
        <v>63</v>
      </c>
    </row>
    <row r="28" spans="1:22" s="151" customFormat="1" x14ac:dyDescent="0.3">
      <c r="Q28" s="95"/>
    </row>
    <row r="29" spans="1:22" x14ac:dyDescent="0.3">
      <c r="A29" s="88">
        <v>14344268</v>
      </c>
      <c r="B29" s="88" t="s">
        <v>74</v>
      </c>
      <c r="C29" s="83" t="s">
        <v>79</v>
      </c>
      <c r="D29" s="88" t="s">
        <v>22</v>
      </c>
      <c r="E29" s="100">
        <v>41877</v>
      </c>
      <c r="F29" s="96">
        <v>0.42099999999999999</v>
      </c>
      <c r="G29" s="96">
        <v>5.4</v>
      </c>
      <c r="H29" s="269">
        <f t="shared" ref="H29:H48" si="4">F29/G29*100</f>
        <v>7.7962962962962958</v>
      </c>
      <c r="I29" s="269">
        <f t="shared" ref="I29:I48" si="5">G29/R29</f>
        <v>2.6056864876726173</v>
      </c>
      <c r="J29" s="104">
        <v>0.51</v>
      </c>
      <c r="K29" s="111">
        <v>1.1000000000000001</v>
      </c>
      <c r="L29" s="104">
        <v>5.0999999999999996</v>
      </c>
      <c r="M29" s="105" t="s">
        <v>63</v>
      </c>
      <c r="N29" s="105" t="s">
        <v>63</v>
      </c>
      <c r="O29" s="105" t="s">
        <v>63</v>
      </c>
      <c r="P29" s="274">
        <v>41.1</v>
      </c>
      <c r="Q29" s="95"/>
      <c r="R29" s="377">
        <v>2.072390529538819</v>
      </c>
      <c r="S29" s="377">
        <v>1.0854849104855044</v>
      </c>
      <c r="T29" s="377">
        <v>5.3519264594080428E-2</v>
      </c>
      <c r="U29" s="377">
        <v>5.07</v>
      </c>
      <c r="V29" s="98">
        <v>0.33499999999999996</v>
      </c>
    </row>
    <row r="30" spans="1:22" x14ac:dyDescent="0.3">
      <c r="A30" s="88">
        <v>14344269</v>
      </c>
      <c r="B30" s="88" t="s">
        <v>74</v>
      </c>
      <c r="C30" s="84" t="s">
        <v>83</v>
      </c>
      <c r="D30" s="88" t="s">
        <v>22</v>
      </c>
      <c r="E30" s="100">
        <v>41877</v>
      </c>
      <c r="F30" s="96">
        <v>0.40699999999999997</v>
      </c>
      <c r="G30" s="274">
        <v>7</v>
      </c>
      <c r="H30" s="269">
        <f t="shared" si="4"/>
        <v>5.8142857142857141</v>
      </c>
      <c r="I30" s="269">
        <f t="shared" si="5"/>
        <v>5.244844657183938</v>
      </c>
      <c r="J30" s="104">
        <v>0.41</v>
      </c>
      <c r="K30" s="111">
        <v>0.78</v>
      </c>
      <c r="L30" s="104">
        <v>2.9</v>
      </c>
      <c r="M30" s="104">
        <v>0.19</v>
      </c>
      <c r="N30" s="104" t="s">
        <v>63</v>
      </c>
      <c r="O30" s="104" t="s">
        <v>63</v>
      </c>
      <c r="P30" s="274">
        <v>29.3</v>
      </c>
      <c r="Q30" s="95"/>
      <c r="R30" s="377">
        <v>1.3346439136976156</v>
      </c>
      <c r="S30" s="377">
        <v>1.4016374941475538</v>
      </c>
      <c r="T30" s="377">
        <v>0.10507191849053671</v>
      </c>
      <c r="U30" s="377">
        <v>4.4849999999999994</v>
      </c>
      <c r="V30" s="98">
        <v>0.22800000000000001</v>
      </c>
    </row>
    <row r="31" spans="1:22" x14ac:dyDescent="0.3">
      <c r="A31" s="88">
        <v>14344270</v>
      </c>
      <c r="B31" s="88" t="s">
        <v>94</v>
      </c>
      <c r="C31" s="83" t="s">
        <v>79</v>
      </c>
      <c r="D31" s="88" t="s">
        <v>22</v>
      </c>
      <c r="E31" s="100">
        <v>41878</v>
      </c>
      <c r="F31" s="96">
        <v>0.35299999999999998</v>
      </c>
      <c r="G31" s="274">
        <v>142</v>
      </c>
      <c r="H31" s="269">
        <f t="shared" si="4"/>
        <v>0.24859154929577462</v>
      </c>
      <c r="I31" s="269">
        <f t="shared" si="5"/>
        <v>450.76781009022028</v>
      </c>
      <c r="J31" s="104">
        <v>0.8</v>
      </c>
      <c r="K31" s="111">
        <v>4.0999999999999996</v>
      </c>
      <c r="L31" s="104">
        <v>6.4</v>
      </c>
      <c r="M31" s="105" t="s">
        <v>63</v>
      </c>
      <c r="N31" s="105" t="s">
        <v>63</v>
      </c>
      <c r="O31" s="105" t="s">
        <v>63</v>
      </c>
      <c r="P31" s="274">
        <v>70.7</v>
      </c>
      <c r="Q31" s="95"/>
      <c r="R31" s="377">
        <v>0.31501805768157887</v>
      </c>
      <c r="S31" s="377">
        <v>0.22030283805350243</v>
      </c>
      <c r="T31" s="377">
        <v>6.9569332879103107E-2</v>
      </c>
      <c r="U31" s="377">
        <v>3.7250000000000001</v>
      </c>
      <c r="V31" s="88" t="s">
        <v>63</v>
      </c>
    </row>
    <row r="32" spans="1:22" x14ac:dyDescent="0.3">
      <c r="A32" s="88">
        <v>14344271</v>
      </c>
      <c r="B32" s="88" t="s">
        <v>94</v>
      </c>
      <c r="C32" s="84" t="s">
        <v>83</v>
      </c>
      <c r="D32" s="88" t="s">
        <v>22</v>
      </c>
      <c r="E32" s="100">
        <v>41878</v>
      </c>
      <c r="F32" s="96">
        <v>0.28100000000000003</v>
      </c>
      <c r="G32" s="274">
        <v>572</v>
      </c>
      <c r="H32" s="269">
        <f t="shared" si="4"/>
        <v>4.912587412587413E-2</v>
      </c>
      <c r="I32" s="269">
        <f t="shared" si="5"/>
        <v>3607.5068319140578</v>
      </c>
      <c r="J32" s="104">
        <v>1.1000000000000001</v>
      </c>
      <c r="K32" s="111">
        <v>6.6</v>
      </c>
      <c r="L32" s="104">
        <v>6.2</v>
      </c>
      <c r="M32" s="105" t="s">
        <v>63</v>
      </c>
      <c r="N32" s="104" t="s">
        <v>63</v>
      </c>
      <c r="O32" s="104" t="s">
        <v>63</v>
      </c>
      <c r="P32" s="274">
        <v>45.2</v>
      </c>
      <c r="Q32" s="95"/>
      <c r="R32" s="377">
        <v>0.15855825827958595</v>
      </c>
      <c r="S32" s="377">
        <v>5.203628643719066E-2</v>
      </c>
      <c r="T32" s="377">
        <v>2.8166782165246887E-2</v>
      </c>
      <c r="U32" s="377">
        <v>4.1449999999999996</v>
      </c>
      <c r="V32" s="88" t="s">
        <v>63</v>
      </c>
    </row>
    <row r="33" spans="1:22" x14ac:dyDescent="0.3">
      <c r="A33" s="88">
        <v>14344272</v>
      </c>
      <c r="B33" s="88" t="s">
        <v>95</v>
      </c>
      <c r="C33" s="83" t="s">
        <v>79</v>
      </c>
      <c r="D33" s="88" t="s">
        <v>22</v>
      </c>
      <c r="E33" s="100">
        <v>41877</v>
      </c>
      <c r="F33" s="96">
        <v>1.1200000000000001</v>
      </c>
      <c r="G33" s="274">
        <v>71.2</v>
      </c>
      <c r="H33" s="269">
        <f t="shared" si="4"/>
        <v>1.5730337078651686</v>
      </c>
      <c r="I33" s="269">
        <f t="shared" si="5"/>
        <v>271.76335750718528</v>
      </c>
      <c r="J33" s="104">
        <v>0.55000000000000004</v>
      </c>
      <c r="K33" s="111">
        <v>1.5</v>
      </c>
      <c r="L33" s="104">
        <v>4.5999999999999996</v>
      </c>
      <c r="M33" s="105" t="s">
        <v>63</v>
      </c>
      <c r="N33" s="105" t="s">
        <v>63</v>
      </c>
      <c r="O33" s="105" t="s">
        <v>63</v>
      </c>
      <c r="P33" s="274">
        <v>46.3</v>
      </c>
      <c r="Q33" s="95"/>
      <c r="R33" s="377">
        <v>0.26199264188188987</v>
      </c>
      <c r="S33" s="377">
        <v>0.87386607672312022</v>
      </c>
      <c r="T33" s="377">
        <v>0.33422034352986096</v>
      </c>
      <c r="U33" s="377">
        <v>16.100000000000001</v>
      </c>
      <c r="V33" s="88">
        <v>0.1</v>
      </c>
    </row>
    <row r="34" spans="1:22" x14ac:dyDescent="0.3">
      <c r="A34" s="88">
        <v>14344273</v>
      </c>
      <c r="B34" s="88" t="s">
        <v>95</v>
      </c>
      <c r="C34" s="84" t="s">
        <v>83</v>
      </c>
      <c r="D34" s="88" t="s">
        <v>22</v>
      </c>
      <c r="E34" s="100">
        <v>41877</v>
      </c>
      <c r="F34" s="96">
        <v>1.07</v>
      </c>
      <c r="G34" s="440">
        <v>209</v>
      </c>
      <c r="H34" s="269">
        <f t="shared" si="4"/>
        <v>0.51196172248803828</v>
      </c>
      <c r="I34" s="269">
        <f t="shared" si="5"/>
        <v>863.74514571507518</v>
      </c>
      <c r="J34" s="104">
        <v>0.74</v>
      </c>
      <c r="K34" s="111">
        <v>17</v>
      </c>
      <c r="L34" s="104">
        <v>5.0999999999999996</v>
      </c>
      <c r="M34" s="105" t="s">
        <v>63</v>
      </c>
      <c r="N34" s="104" t="s">
        <v>63</v>
      </c>
      <c r="O34" s="104" t="s">
        <v>63</v>
      </c>
      <c r="P34" s="274">
        <v>41.3</v>
      </c>
      <c r="Q34" s="95"/>
      <c r="R34" s="377">
        <v>0.24196952195543003</v>
      </c>
      <c r="S34" s="377">
        <v>0.40933890171756004</v>
      </c>
      <c r="T34" s="377">
        <v>0.17254709332581</v>
      </c>
      <c r="U34" s="377">
        <v>5.2</v>
      </c>
      <c r="V34" s="88" t="s">
        <v>63</v>
      </c>
    </row>
    <row r="35" spans="1:22" x14ac:dyDescent="0.3">
      <c r="A35" s="88">
        <v>14344274</v>
      </c>
      <c r="B35" s="88" t="s">
        <v>96</v>
      </c>
      <c r="C35" s="83" t="s">
        <v>79</v>
      </c>
      <c r="D35" s="88" t="s">
        <v>22</v>
      </c>
      <c r="E35" s="100">
        <v>41877</v>
      </c>
      <c r="F35" s="96">
        <v>2.81</v>
      </c>
      <c r="G35" s="440">
        <v>15.6</v>
      </c>
      <c r="H35" s="269">
        <f t="shared" si="4"/>
        <v>18.012820512820511</v>
      </c>
      <c r="I35" s="269">
        <f t="shared" si="5"/>
        <v>17.497160513015842</v>
      </c>
      <c r="J35" s="104">
        <v>1.5</v>
      </c>
      <c r="K35" s="111">
        <v>3.8</v>
      </c>
      <c r="L35" s="104">
        <v>7.9</v>
      </c>
      <c r="M35" s="105" t="s">
        <v>63</v>
      </c>
      <c r="N35" s="105" t="s">
        <v>63</v>
      </c>
      <c r="O35" s="105" t="s">
        <v>63</v>
      </c>
      <c r="P35" s="274">
        <v>87.7</v>
      </c>
      <c r="Q35" s="95"/>
      <c r="R35" s="377">
        <v>0.891573234891194</v>
      </c>
      <c r="S35" s="377">
        <v>4.3334287768999395</v>
      </c>
      <c r="T35" s="377">
        <v>0.48052297971349645</v>
      </c>
      <c r="U35" s="377">
        <v>9.875</v>
      </c>
      <c r="V35" s="88" t="s">
        <v>63</v>
      </c>
    </row>
    <row r="36" spans="1:22" x14ac:dyDescent="0.3">
      <c r="A36" s="88">
        <v>14344275</v>
      </c>
      <c r="B36" s="88" t="s">
        <v>96</v>
      </c>
      <c r="C36" s="84" t="s">
        <v>83</v>
      </c>
      <c r="D36" s="88" t="s">
        <v>22</v>
      </c>
      <c r="E36" s="100">
        <v>41877</v>
      </c>
      <c r="F36" s="96">
        <v>3.57</v>
      </c>
      <c r="G36" s="440">
        <v>34</v>
      </c>
      <c r="H36" s="269">
        <f t="shared" si="4"/>
        <v>10.5</v>
      </c>
      <c r="I36" s="269">
        <f t="shared" si="5"/>
        <v>40.396379522679766</v>
      </c>
      <c r="J36" s="104">
        <v>1.1000000000000001</v>
      </c>
      <c r="K36" s="111">
        <v>2.2999999999999998</v>
      </c>
      <c r="L36" s="104">
        <v>6.2</v>
      </c>
      <c r="M36" s="105" t="s">
        <v>63</v>
      </c>
      <c r="N36" s="104" t="s">
        <v>63</v>
      </c>
      <c r="O36" s="104" t="s">
        <v>63</v>
      </c>
      <c r="P36" s="274">
        <v>86</v>
      </c>
      <c r="Q36" s="95"/>
      <c r="R36" s="377">
        <v>0.84165958439199628</v>
      </c>
      <c r="S36" s="377">
        <v>1.1566521361970388</v>
      </c>
      <c r="T36" s="377">
        <v>0.13756813918669542</v>
      </c>
      <c r="U36" s="377">
        <v>3.6549999999999998</v>
      </c>
      <c r="V36" s="88" t="s">
        <v>63</v>
      </c>
    </row>
    <row r="37" spans="1:22" x14ac:dyDescent="0.3">
      <c r="A37" s="88">
        <v>14344282</v>
      </c>
      <c r="B37" s="88" t="s">
        <v>97</v>
      </c>
      <c r="C37" s="83" t="s">
        <v>79</v>
      </c>
      <c r="D37" s="88" t="s">
        <v>22</v>
      </c>
      <c r="E37" s="100">
        <v>41880</v>
      </c>
      <c r="F37" s="96">
        <v>5.43</v>
      </c>
      <c r="G37" s="440">
        <v>210</v>
      </c>
      <c r="H37" s="269">
        <f t="shared" si="4"/>
        <v>2.5857142857142854</v>
      </c>
      <c r="I37" s="269">
        <f t="shared" si="5"/>
        <v>325.32396938230102</v>
      </c>
      <c r="J37" s="104">
        <v>0.79</v>
      </c>
      <c r="K37" s="111">
        <v>1.9</v>
      </c>
      <c r="L37" s="104">
        <v>5.4</v>
      </c>
      <c r="M37" s="105" t="s">
        <v>63</v>
      </c>
      <c r="N37" s="105" t="s">
        <v>63</v>
      </c>
      <c r="O37" s="105" t="s">
        <v>63</v>
      </c>
      <c r="P37" s="415">
        <v>50.4</v>
      </c>
      <c r="Q37" s="95"/>
      <c r="R37" s="377">
        <v>0.64551038276930872</v>
      </c>
      <c r="S37" s="377">
        <v>1.7920922838940951</v>
      </c>
      <c r="T37" s="377">
        <v>0.27371779245596689</v>
      </c>
      <c r="U37" s="377">
        <v>8.5400000000000009</v>
      </c>
      <c r="V37" s="88" t="s">
        <v>63</v>
      </c>
    </row>
    <row r="38" spans="1:22" x14ac:dyDescent="0.3">
      <c r="A38" s="88">
        <v>14344283</v>
      </c>
      <c r="B38" s="88" t="s">
        <v>97</v>
      </c>
      <c r="C38" s="84" t="s">
        <v>83</v>
      </c>
      <c r="D38" s="88" t="s">
        <v>22</v>
      </c>
      <c r="E38" s="100">
        <v>41880</v>
      </c>
      <c r="F38" s="96">
        <v>1.44</v>
      </c>
      <c r="G38" s="440">
        <v>603</v>
      </c>
      <c r="H38" s="269">
        <f t="shared" si="4"/>
        <v>0.23880597014925373</v>
      </c>
      <c r="I38" s="269">
        <f t="shared" si="5"/>
        <v>438.90585253264459</v>
      </c>
      <c r="J38" s="104">
        <v>0.86</v>
      </c>
      <c r="K38" s="111">
        <v>2.8</v>
      </c>
      <c r="L38" s="104">
        <v>6</v>
      </c>
      <c r="M38" s="105" t="s">
        <v>63</v>
      </c>
      <c r="N38" s="105" t="s">
        <v>63</v>
      </c>
      <c r="O38" s="105" t="s">
        <v>63</v>
      </c>
      <c r="P38" s="415">
        <v>50.1</v>
      </c>
      <c r="Q38" s="95"/>
      <c r="R38" s="377">
        <v>1.3738709486794791</v>
      </c>
      <c r="S38" s="377">
        <v>0.55255183424000154</v>
      </c>
      <c r="T38" s="377">
        <v>4.2526660788659167E-2</v>
      </c>
      <c r="U38" s="377">
        <v>2.8049999999999997</v>
      </c>
      <c r="V38" s="88" t="s">
        <v>63</v>
      </c>
    </row>
    <row r="39" spans="1:22" x14ac:dyDescent="0.3">
      <c r="A39" s="88">
        <v>14344278</v>
      </c>
      <c r="B39" s="88" t="s">
        <v>98</v>
      </c>
      <c r="C39" s="83" t="s">
        <v>79</v>
      </c>
      <c r="D39" s="88" t="s">
        <v>22</v>
      </c>
      <c r="E39" s="100">
        <v>41879</v>
      </c>
      <c r="F39" s="96">
        <v>20.100000000000001</v>
      </c>
      <c r="G39" s="440">
        <v>211</v>
      </c>
      <c r="H39" s="269">
        <f t="shared" si="4"/>
        <v>9.5260663507109022</v>
      </c>
      <c r="I39" s="269">
        <f t="shared" si="5"/>
        <v>335.66375988657535</v>
      </c>
      <c r="J39" s="104">
        <v>1</v>
      </c>
      <c r="K39" s="111">
        <v>2.8</v>
      </c>
      <c r="L39" s="104">
        <v>5.9</v>
      </c>
      <c r="M39" s="105" t="s">
        <v>63</v>
      </c>
      <c r="N39" s="105" t="s">
        <v>63</v>
      </c>
      <c r="O39" s="105" t="s">
        <v>63</v>
      </c>
      <c r="P39" s="415">
        <v>84.8</v>
      </c>
      <c r="Q39" s="95"/>
      <c r="R39" s="377">
        <v>0.62860524493707437</v>
      </c>
      <c r="S39" s="377">
        <v>3.0963454622052069</v>
      </c>
      <c r="T39" s="377">
        <v>0.69689435506451081</v>
      </c>
      <c r="U39" s="377">
        <v>16.865000000000002</v>
      </c>
      <c r="V39" s="88" t="s">
        <v>63</v>
      </c>
    </row>
    <row r="40" spans="1:22" x14ac:dyDescent="0.3">
      <c r="A40" s="88">
        <v>14344279</v>
      </c>
      <c r="B40" s="88" t="s">
        <v>98</v>
      </c>
      <c r="C40" s="84" t="s">
        <v>83</v>
      </c>
      <c r="D40" s="88" t="s">
        <v>22</v>
      </c>
      <c r="E40" s="100">
        <v>41879</v>
      </c>
      <c r="F40" s="96">
        <v>1.54</v>
      </c>
      <c r="G40" s="440">
        <v>46.4</v>
      </c>
      <c r="H40" s="269">
        <f t="shared" si="4"/>
        <v>3.3189655172413799</v>
      </c>
      <c r="I40" s="269">
        <f t="shared" si="5"/>
        <v>86.775702950787817</v>
      </c>
      <c r="J40" s="104">
        <v>0.47</v>
      </c>
      <c r="K40" s="111">
        <v>1.2</v>
      </c>
      <c r="L40" s="104">
        <v>4.3</v>
      </c>
      <c r="M40" s="104">
        <v>0.19</v>
      </c>
      <c r="N40" s="104" t="s">
        <v>63</v>
      </c>
      <c r="O40" s="104" t="s">
        <v>63</v>
      </c>
      <c r="P40" s="415">
        <v>53.4</v>
      </c>
      <c r="Q40" s="95"/>
      <c r="R40" s="377">
        <v>0.53471188849157858</v>
      </c>
      <c r="S40" s="377">
        <v>1.2474744124828838</v>
      </c>
      <c r="T40" s="377">
        <v>0.2090955917967311</v>
      </c>
      <c r="U40" s="377">
        <v>4.49</v>
      </c>
      <c r="V40" s="88" t="s">
        <v>63</v>
      </c>
    </row>
    <row r="41" spans="1:22" x14ac:dyDescent="0.3">
      <c r="A41" s="88">
        <v>14344280</v>
      </c>
      <c r="B41" s="88" t="s">
        <v>75</v>
      </c>
      <c r="C41" s="83" t="s">
        <v>79</v>
      </c>
      <c r="D41" s="88" t="s">
        <v>22</v>
      </c>
      <c r="E41" s="100">
        <v>41876</v>
      </c>
      <c r="F41" s="96">
        <v>1.04</v>
      </c>
      <c r="G41" s="440">
        <v>44.2</v>
      </c>
      <c r="H41" s="269">
        <f t="shared" si="4"/>
        <v>2.3529411764705883</v>
      </c>
      <c r="I41" s="269">
        <f t="shared" si="5"/>
        <v>251.64790470477371</v>
      </c>
      <c r="J41" s="104">
        <v>1.2</v>
      </c>
      <c r="K41" s="111">
        <v>3</v>
      </c>
      <c r="L41" s="104">
        <v>11</v>
      </c>
      <c r="M41" s="104">
        <v>0.21</v>
      </c>
      <c r="N41" s="105" t="s">
        <v>63</v>
      </c>
      <c r="O41" s="105" t="s">
        <v>63</v>
      </c>
      <c r="P41" s="274">
        <v>96.1</v>
      </c>
      <c r="Q41" s="95"/>
      <c r="R41" s="377">
        <v>0.17564223334922741</v>
      </c>
      <c r="S41" s="377">
        <v>0.83881196021355153</v>
      </c>
      <c r="T41" s="377">
        <v>0.47942249311329826</v>
      </c>
      <c r="U41" s="377">
        <v>22.03</v>
      </c>
      <c r="V41" s="88" t="s">
        <v>63</v>
      </c>
    </row>
    <row r="42" spans="1:22" x14ac:dyDescent="0.3">
      <c r="A42" s="88">
        <v>14344281</v>
      </c>
      <c r="B42" s="88" t="s">
        <v>75</v>
      </c>
      <c r="C42" s="83" t="s">
        <v>83</v>
      </c>
      <c r="D42" s="88" t="s">
        <v>22</v>
      </c>
      <c r="E42" s="100">
        <v>41876</v>
      </c>
      <c r="F42" s="96">
        <v>0.94799999999999995</v>
      </c>
      <c r="G42" s="440">
        <v>7.52</v>
      </c>
      <c r="H42" s="269">
        <f t="shared" si="4"/>
        <v>12.606382978723405</v>
      </c>
      <c r="I42" s="269">
        <f t="shared" si="5"/>
        <v>41.782030266686711</v>
      </c>
      <c r="J42" s="103" t="s">
        <v>134</v>
      </c>
      <c r="K42" s="425"/>
      <c r="L42" s="426"/>
      <c r="M42" s="426"/>
      <c r="N42" s="102"/>
      <c r="O42" s="103"/>
      <c r="P42" s="143"/>
      <c r="Q42" s="95"/>
      <c r="R42" s="377">
        <v>0.17998167997106118</v>
      </c>
      <c r="S42" s="377">
        <v>0.14807835199965433</v>
      </c>
      <c r="T42" s="377">
        <v>7.4731163922104007E-2</v>
      </c>
      <c r="U42" s="377">
        <v>1.2150000000000001</v>
      </c>
      <c r="V42" s="88" t="s">
        <v>63</v>
      </c>
    </row>
    <row r="43" spans="1:22" x14ac:dyDescent="0.3">
      <c r="A43" s="88">
        <v>14344276</v>
      </c>
      <c r="B43" s="88" t="s">
        <v>99</v>
      </c>
      <c r="C43" s="83" t="s">
        <v>79</v>
      </c>
      <c r="D43" s="88" t="s">
        <v>22</v>
      </c>
      <c r="E43" s="100">
        <v>41878</v>
      </c>
      <c r="F43" s="96">
        <v>1.22</v>
      </c>
      <c r="G43" s="440">
        <v>84.3</v>
      </c>
      <c r="H43" s="269">
        <f t="shared" si="4"/>
        <v>1.4472123368920522</v>
      </c>
      <c r="I43" s="269">
        <f t="shared" si="5"/>
        <v>251.40570216162666</v>
      </c>
      <c r="J43" s="104">
        <v>0.89</v>
      </c>
      <c r="K43" s="111">
        <v>2.1</v>
      </c>
      <c r="L43" s="104">
        <v>5.7</v>
      </c>
      <c r="M43" s="105" t="s">
        <v>63</v>
      </c>
      <c r="N43" s="105" t="s">
        <v>63</v>
      </c>
      <c r="O43" s="105" t="s">
        <v>63</v>
      </c>
      <c r="P43" s="274">
        <v>61.7</v>
      </c>
      <c r="Q43" s="95"/>
      <c r="R43" s="377">
        <v>0.33531459022279542</v>
      </c>
      <c r="S43" s="377">
        <v>2.6979451046227108</v>
      </c>
      <c r="T43" s="377">
        <v>0.92124804599076571</v>
      </c>
      <c r="U43" s="377">
        <v>24.6</v>
      </c>
      <c r="V43" s="88" t="s">
        <v>63</v>
      </c>
    </row>
    <row r="44" spans="1:22" x14ac:dyDescent="0.3">
      <c r="A44" s="88">
        <v>14344277</v>
      </c>
      <c r="B44" s="88" t="s">
        <v>99</v>
      </c>
      <c r="C44" s="84" t="s">
        <v>83</v>
      </c>
      <c r="D44" s="88" t="s">
        <v>22</v>
      </c>
      <c r="E44" s="100">
        <v>41878</v>
      </c>
      <c r="F44" s="96">
        <v>1.34</v>
      </c>
      <c r="G44" s="440">
        <v>70.099999999999994</v>
      </c>
      <c r="H44" s="269">
        <f t="shared" si="4"/>
        <v>1.9115549215406564</v>
      </c>
      <c r="I44" s="269">
        <f t="shared" si="5"/>
        <v>145.4522584077009</v>
      </c>
      <c r="J44" s="104">
        <v>0.53</v>
      </c>
      <c r="K44" s="111">
        <v>1.5</v>
      </c>
      <c r="L44" s="104">
        <v>4.5999999999999996</v>
      </c>
      <c r="M44" s="104">
        <v>0.19</v>
      </c>
      <c r="N44" s="104" t="s">
        <v>63</v>
      </c>
      <c r="O44" s="104" t="s">
        <v>63</v>
      </c>
      <c r="P44" s="274">
        <v>42.8</v>
      </c>
      <c r="Q44" s="95"/>
      <c r="R44" s="377">
        <v>0.4819450778379154</v>
      </c>
      <c r="S44" s="377">
        <v>1.1202070949719718</v>
      </c>
      <c r="T44" s="377">
        <v>0.2048335922132577</v>
      </c>
      <c r="U44" s="377">
        <v>4.3100000000000005</v>
      </c>
      <c r="V44" s="88" t="s">
        <v>63</v>
      </c>
    </row>
    <row r="45" spans="1:22" x14ac:dyDescent="0.3">
      <c r="A45" s="88">
        <v>14344284</v>
      </c>
      <c r="B45" s="88" t="s">
        <v>100</v>
      </c>
      <c r="C45" s="83" t="s">
        <v>79</v>
      </c>
      <c r="D45" s="88" t="s">
        <v>22</v>
      </c>
      <c r="E45" s="100">
        <v>41880</v>
      </c>
      <c r="F45" s="96">
        <v>2.5499999999999998</v>
      </c>
      <c r="G45" s="440">
        <v>54.7</v>
      </c>
      <c r="H45" s="269">
        <f t="shared" si="4"/>
        <v>4.6617915904936007</v>
      </c>
      <c r="I45" s="269">
        <f t="shared" si="5"/>
        <v>171.85496980794355</v>
      </c>
      <c r="J45" s="104">
        <v>0.75</v>
      </c>
      <c r="K45" s="111">
        <v>2.2000000000000002</v>
      </c>
      <c r="L45" s="104">
        <v>6.8</v>
      </c>
      <c r="M45" s="105" t="s">
        <v>63</v>
      </c>
      <c r="N45" s="105" t="s">
        <v>63</v>
      </c>
      <c r="O45" s="105" t="s">
        <v>63</v>
      </c>
      <c r="P45" s="415">
        <v>72.3</v>
      </c>
      <c r="Q45" s="95"/>
      <c r="R45" s="377">
        <v>0.31829163893910062</v>
      </c>
      <c r="S45" s="377">
        <v>2.3694978488513616</v>
      </c>
      <c r="T45" s="377">
        <v>0.74524998220217342</v>
      </c>
      <c r="U45" s="377">
        <v>14.59</v>
      </c>
      <c r="V45" s="88" t="s">
        <v>63</v>
      </c>
    </row>
    <row r="46" spans="1:22" x14ac:dyDescent="0.3">
      <c r="A46" s="88">
        <v>14344286</v>
      </c>
      <c r="B46" s="88" t="s">
        <v>100</v>
      </c>
      <c r="C46" s="84" t="s">
        <v>83</v>
      </c>
      <c r="D46" s="88" t="s">
        <v>22</v>
      </c>
      <c r="E46" s="100">
        <v>41880</v>
      </c>
      <c r="F46" s="96">
        <v>1</v>
      </c>
      <c r="G46" s="440">
        <v>162</v>
      </c>
      <c r="H46" s="269">
        <f t="shared" si="4"/>
        <v>0.61728395061728392</v>
      </c>
      <c r="I46" s="269">
        <f t="shared" si="5"/>
        <v>369.83207747590609</v>
      </c>
      <c r="J46" s="104">
        <v>0.42</v>
      </c>
      <c r="K46" s="111">
        <v>1.2</v>
      </c>
      <c r="L46" s="104">
        <v>7</v>
      </c>
      <c r="M46" s="104">
        <v>0.17</v>
      </c>
      <c r="N46" s="105" t="s">
        <v>63</v>
      </c>
      <c r="O46" s="105" t="s">
        <v>63</v>
      </c>
      <c r="P46" s="415">
        <v>48.6</v>
      </c>
      <c r="Q46" s="95"/>
      <c r="R46" s="377">
        <v>0.43803663842694668</v>
      </c>
      <c r="S46" s="377">
        <v>0.71476297008887024</v>
      </c>
      <c r="T46" s="377">
        <v>0.18642735156127122</v>
      </c>
      <c r="U46" s="377">
        <v>3.26</v>
      </c>
      <c r="V46" s="88" t="s">
        <v>63</v>
      </c>
    </row>
    <row r="47" spans="1:22" x14ac:dyDescent="0.3">
      <c r="A47" s="88">
        <v>14344287</v>
      </c>
      <c r="B47" s="88" t="s">
        <v>101</v>
      </c>
      <c r="C47" s="83" t="s">
        <v>79</v>
      </c>
      <c r="D47" s="88" t="s">
        <v>22</v>
      </c>
      <c r="E47" s="100">
        <v>41879</v>
      </c>
      <c r="F47" s="96">
        <v>4.8899999999999997</v>
      </c>
      <c r="G47" s="440">
        <v>291</v>
      </c>
      <c r="H47" s="269">
        <f t="shared" si="4"/>
        <v>1.6804123711340206</v>
      </c>
      <c r="I47" s="269">
        <f t="shared" si="5"/>
        <v>423.71853513906626</v>
      </c>
      <c r="J47" s="104">
        <v>1.1000000000000001</v>
      </c>
      <c r="K47" s="111">
        <v>2.7</v>
      </c>
      <c r="L47" s="104">
        <v>14</v>
      </c>
      <c r="M47" s="104">
        <v>0.14000000000000001</v>
      </c>
      <c r="N47" s="105" t="s">
        <v>63</v>
      </c>
      <c r="O47" s="105" t="s">
        <v>63</v>
      </c>
      <c r="P47" s="274">
        <v>108</v>
      </c>
      <c r="Q47" s="95"/>
      <c r="R47" s="377">
        <v>0.68677665919073505</v>
      </c>
      <c r="S47" s="377">
        <v>4.5868405012929747</v>
      </c>
      <c r="T47" s="377">
        <v>0.66699564217525531</v>
      </c>
      <c r="U47" s="377">
        <v>25.950000000000003</v>
      </c>
      <c r="V47" s="88" t="s">
        <v>63</v>
      </c>
    </row>
    <row r="48" spans="1:22" x14ac:dyDescent="0.3">
      <c r="A48" s="88">
        <v>14344288</v>
      </c>
      <c r="B48" s="88" t="s">
        <v>101</v>
      </c>
      <c r="C48" s="84" t="s">
        <v>83</v>
      </c>
      <c r="D48" s="88" t="s">
        <v>22</v>
      </c>
      <c r="E48" s="100">
        <v>41879</v>
      </c>
      <c r="F48" s="96">
        <v>3.14</v>
      </c>
      <c r="G48" s="440">
        <v>927</v>
      </c>
      <c r="H48" s="269">
        <f t="shared" si="4"/>
        <v>0.33872707659115431</v>
      </c>
      <c r="I48" s="269">
        <f t="shared" si="5"/>
        <v>888.92885736455514</v>
      </c>
      <c r="J48" s="104">
        <v>0.5</v>
      </c>
      <c r="K48" s="111">
        <v>1.1000000000000001</v>
      </c>
      <c r="L48" s="104">
        <v>6</v>
      </c>
      <c r="M48" s="104">
        <v>0.14000000000000001</v>
      </c>
      <c r="N48" s="105" t="s">
        <v>63</v>
      </c>
      <c r="O48" s="105" t="s">
        <v>63</v>
      </c>
      <c r="P48" s="274">
        <v>71.2</v>
      </c>
      <c r="Q48" s="95"/>
      <c r="R48" s="377">
        <v>1.0428281097188317</v>
      </c>
      <c r="S48" s="377">
        <v>1.5460772636172049</v>
      </c>
      <c r="T48" s="377">
        <v>0.17458588966147809</v>
      </c>
      <c r="U48" s="377">
        <v>3.99</v>
      </c>
      <c r="V48" s="88" t="s">
        <v>63</v>
      </c>
    </row>
    <row r="49" spans="1:22" s="151" customFormat="1" x14ac:dyDescent="0.3">
      <c r="C49" s="157"/>
      <c r="E49" s="152"/>
      <c r="F49" s="441"/>
      <c r="G49" s="429"/>
      <c r="H49" s="427"/>
      <c r="I49" s="427"/>
      <c r="J49" s="428"/>
      <c r="K49" s="428"/>
      <c r="L49" s="428"/>
      <c r="M49" s="428"/>
      <c r="P49" s="429"/>
      <c r="Q49" s="95"/>
      <c r="R49" s="430"/>
      <c r="S49" s="430"/>
      <c r="T49" s="430"/>
      <c r="U49" s="430"/>
    </row>
    <row r="50" spans="1:22" x14ac:dyDescent="0.3">
      <c r="A50" s="82">
        <v>14444342</v>
      </c>
      <c r="B50" s="82" t="s">
        <v>74</v>
      </c>
      <c r="C50" s="88" t="s">
        <v>79</v>
      </c>
      <c r="D50" s="88" t="s">
        <v>23</v>
      </c>
      <c r="E50" s="431">
        <v>41948</v>
      </c>
      <c r="F50" s="276">
        <v>0.21299999999999999</v>
      </c>
      <c r="G50" s="268">
        <v>16.5</v>
      </c>
      <c r="H50" s="269">
        <f>F50/G50*100</f>
        <v>1.2909090909090908</v>
      </c>
      <c r="I50" s="269"/>
      <c r="J50" s="87">
        <v>0.75</v>
      </c>
      <c r="K50" s="87">
        <v>2.1</v>
      </c>
      <c r="L50" s="87">
        <v>4.8</v>
      </c>
      <c r="M50" s="418" t="s">
        <v>63</v>
      </c>
      <c r="N50" s="105" t="s">
        <v>63</v>
      </c>
      <c r="O50" s="88" t="s">
        <v>63</v>
      </c>
      <c r="P50" s="277">
        <v>57</v>
      </c>
      <c r="Q50" s="95"/>
      <c r="R50" s="88">
        <v>1.0023209839290952</v>
      </c>
      <c r="S50" s="96">
        <v>1.6602898927054857</v>
      </c>
      <c r="T50" s="96">
        <v>0.14709335483228991</v>
      </c>
      <c r="U50" s="377">
        <v>5.76</v>
      </c>
      <c r="V50" s="88">
        <v>0.216</v>
      </c>
    </row>
    <row r="51" spans="1:22" x14ac:dyDescent="0.3">
      <c r="A51" s="82">
        <v>14444344</v>
      </c>
      <c r="B51" s="82" t="s">
        <v>74</v>
      </c>
      <c r="C51" s="84" t="s">
        <v>83</v>
      </c>
      <c r="D51" s="88" t="s">
        <v>23</v>
      </c>
      <c r="E51" s="431">
        <v>41948</v>
      </c>
      <c r="F51" s="276">
        <v>0.52300000000000002</v>
      </c>
      <c r="G51" s="268">
        <v>25.3</v>
      </c>
      <c r="H51" s="269">
        <f>F51/G51*100</f>
        <v>2.0671936758893281</v>
      </c>
      <c r="I51" s="269"/>
      <c r="J51" s="87">
        <v>0.67</v>
      </c>
      <c r="K51" s="87">
        <v>1.4</v>
      </c>
      <c r="L51" s="87">
        <v>5.7</v>
      </c>
      <c r="M51" s="418" t="s">
        <v>63</v>
      </c>
      <c r="N51" s="105" t="s">
        <v>63</v>
      </c>
      <c r="O51" s="88" t="s">
        <v>63</v>
      </c>
      <c r="P51" s="415">
        <v>37.1</v>
      </c>
      <c r="Q51" s="95"/>
      <c r="R51" s="88">
        <v>1.2731964983384745</v>
      </c>
      <c r="S51" s="96">
        <v>1.8005843948449842</v>
      </c>
      <c r="T51" s="377">
        <v>0.15746699483939727</v>
      </c>
      <c r="U51" s="377">
        <v>5.665</v>
      </c>
      <c r="V51" s="88">
        <v>0.3735</v>
      </c>
    </row>
    <row r="52" spans="1:22" x14ac:dyDescent="0.3">
      <c r="A52" s="82">
        <v>14444345</v>
      </c>
      <c r="B52" s="82" t="s">
        <v>75</v>
      </c>
      <c r="C52" s="88" t="s">
        <v>79</v>
      </c>
      <c r="D52" s="88" t="s">
        <v>23</v>
      </c>
      <c r="E52" s="431">
        <v>41948</v>
      </c>
      <c r="F52" s="276">
        <v>0.27500000000000002</v>
      </c>
      <c r="G52" s="268">
        <v>10.9</v>
      </c>
      <c r="H52" s="269">
        <f>F52/G52*100</f>
        <v>2.522935779816514</v>
      </c>
      <c r="I52" s="269"/>
      <c r="J52" s="87">
        <v>1.2</v>
      </c>
      <c r="K52" s="87">
        <v>12</v>
      </c>
      <c r="L52" s="87">
        <v>56</v>
      </c>
      <c r="M52" s="418" t="s">
        <v>63</v>
      </c>
      <c r="N52" s="105" t="s">
        <v>63</v>
      </c>
      <c r="O52" s="88" t="s">
        <v>63</v>
      </c>
      <c r="P52" s="274" t="s">
        <v>192</v>
      </c>
      <c r="Q52" s="95"/>
      <c r="R52" s="88">
        <v>0.22280077818125024</v>
      </c>
      <c r="S52" s="96">
        <v>0.46760711123914656</v>
      </c>
      <c r="T52" s="377">
        <v>7.7447414768725478E-2</v>
      </c>
      <c r="U52" s="377">
        <v>12.254999999999999</v>
      </c>
      <c r="V52" s="88" t="s">
        <v>63</v>
      </c>
    </row>
    <row r="53" spans="1:22" s="168" customFormat="1" x14ac:dyDescent="0.3">
      <c r="F53" s="442"/>
      <c r="G53" s="434"/>
      <c r="H53" s="432"/>
      <c r="I53" s="432"/>
      <c r="J53" s="433"/>
      <c r="K53" s="433"/>
      <c r="L53" s="433"/>
      <c r="M53" s="433"/>
      <c r="P53" s="434"/>
      <c r="Q53" s="95"/>
      <c r="T53" s="401"/>
      <c r="U53" s="401"/>
    </row>
    <row r="54" spans="1:22" x14ac:dyDescent="0.3">
      <c r="A54" s="105">
        <v>15104400</v>
      </c>
      <c r="B54" s="105" t="s">
        <v>136</v>
      </c>
      <c r="C54" s="88" t="s">
        <v>79</v>
      </c>
      <c r="D54" s="88" t="s">
        <v>20</v>
      </c>
      <c r="E54" s="443">
        <v>42074</v>
      </c>
      <c r="F54" s="247">
        <v>0.24</v>
      </c>
      <c r="G54" s="440">
        <v>18.100000000000001</v>
      </c>
      <c r="H54" s="269">
        <f t="shared" ref="H54:H62" si="6">F54/G54*100</f>
        <v>1.3259668508287292</v>
      </c>
      <c r="I54" s="269">
        <f t="shared" ref="I54:I62" si="7">G54/R54</f>
        <v>10.055555555555555</v>
      </c>
      <c r="J54" s="444">
        <v>2.6</v>
      </c>
      <c r="K54" s="444">
        <v>5.7</v>
      </c>
      <c r="L54" s="444">
        <v>11</v>
      </c>
      <c r="M54" s="104" t="s">
        <v>63</v>
      </c>
      <c r="N54" s="105" t="s">
        <v>63</v>
      </c>
      <c r="O54" s="105" t="s">
        <v>63</v>
      </c>
      <c r="P54" s="274">
        <v>58.8</v>
      </c>
      <c r="Q54" s="95"/>
      <c r="R54" s="96">
        <v>1.8</v>
      </c>
      <c r="S54" s="88">
        <v>2.2400000000000002</v>
      </c>
      <c r="T54" s="377">
        <v>0.12444444444444445</v>
      </c>
      <c r="U54" s="377">
        <v>3.96</v>
      </c>
      <c r="V54" s="88" t="s">
        <v>63</v>
      </c>
    </row>
    <row r="55" spans="1:22" x14ac:dyDescent="0.3">
      <c r="A55" s="105">
        <v>15104401</v>
      </c>
      <c r="B55" s="105" t="s">
        <v>148</v>
      </c>
      <c r="C55" s="88" t="s">
        <v>79</v>
      </c>
      <c r="D55" s="88" t="s">
        <v>20</v>
      </c>
      <c r="E55" s="443">
        <v>42074</v>
      </c>
      <c r="F55" s="247">
        <v>0.31</v>
      </c>
      <c r="G55" s="440">
        <v>23.5</v>
      </c>
      <c r="H55" s="269">
        <f t="shared" si="6"/>
        <v>1.3191489361702127</v>
      </c>
      <c r="I55" s="269">
        <f t="shared" si="7"/>
        <v>24.479166666666668</v>
      </c>
      <c r="J55" s="444">
        <v>2</v>
      </c>
      <c r="K55" s="444">
        <v>4.4000000000000004</v>
      </c>
      <c r="L55" s="444">
        <v>8.5</v>
      </c>
      <c r="M55" s="104" t="s">
        <v>63</v>
      </c>
      <c r="N55" s="105" t="s">
        <v>63</v>
      </c>
      <c r="O55" s="104" t="s">
        <v>63</v>
      </c>
      <c r="P55" s="274">
        <v>102</v>
      </c>
      <c r="Q55" s="95"/>
      <c r="R55" s="96">
        <v>0.96</v>
      </c>
      <c r="S55" s="88">
        <v>1.33</v>
      </c>
      <c r="T55" s="377">
        <v>0.13854166666666667</v>
      </c>
      <c r="U55" s="377">
        <v>3.02</v>
      </c>
      <c r="V55" s="88" t="s">
        <v>63</v>
      </c>
    </row>
    <row r="56" spans="1:22" x14ac:dyDescent="0.3">
      <c r="A56" s="88">
        <v>15104402</v>
      </c>
      <c r="B56" s="88" t="s">
        <v>149</v>
      </c>
      <c r="C56" s="88" t="s">
        <v>79</v>
      </c>
      <c r="D56" s="88" t="s">
        <v>20</v>
      </c>
      <c r="E56" s="100">
        <v>42075</v>
      </c>
      <c r="F56" s="435">
        <v>0.09</v>
      </c>
      <c r="G56" s="414">
        <v>6.17</v>
      </c>
      <c r="H56" s="269">
        <f t="shared" si="6"/>
        <v>1.4586709886547813</v>
      </c>
      <c r="I56" s="269">
        <f t="shared" si="7"/>
        <v>5.6090909090909085</v>
      </c>
      <c r="J56" s="444">
        <v>1.6</v>
      </c>
      <c r="K56" s="444">
        <v>4.2</v>
      </c>
      <c r="L56" s="444">
        <v>6.7</v>
      </c>
      <c r="M56" s="104" t="s">
        <v>63</v>
      </c>
      <c r="N56" s="105" t="s">
        <v>63</v>
      </c>
      <c r="O56" s="105" t="s">
        <v>63</v>
      </c>
      <c r="P56" s="274">
        <v>97</v>
      </c>
      <c r="Q56" s="95"/>
      <c r="R56" s="96">
        <v>1.1000000000000001</v>
      </c>
      <c r="S56" s="88">
        <v>1.02</v>
      </c>
      <c r="T56" s="377">
        <v>9.2727272727272728E-2</v>
      </c>
      <c r="U56" s="377">
        <v>2.94</v>
      </c>
      <c r="V56" s="88" t="s">
        <v>63</v>
      </c>
    </row>
    <row r="57" spans="1:22" x14ac:dyDescent="0.3">
      <c r="A57" s="105">
        <v>15104403</v>
      </c>
      <c r="B57" s="105" t="s">
        <v>179</v>
      </c>
      <c r="C57" s="88" t="s">
        <v>79</v>
      </c>
      <c r="D57" s="88" t="s">
        <v>20</v>
      </c>
      <c r="E57" s="443">
        <v>42075</v>
      </c>
      <c r="F57" s="247">
        <v>0.72</v>
      </c>
      <c r="G57" s="440">
        <v>348</v>
      </c>
      <c r="H57" s="269">
        <f t="shared" si="6"/>
        <v>0.20689655172413793</v>
      </c>
      <c r="I57" s="269">
        <f t="shared" si="7"/>
        <v>940.54054054054052</v>
      </c>
      <c r="J57" s="444">
        <v>0.75</v>
      </c>
      <c r="K57" s="444">
        <v>7.1</v>
      </c>
      <c r="L57" s="444">
        <v>17</v>
      </c>
      <c r="M57" s="104" t="s">
        <v>63</v>
      </c>
      <c r="N57" s="105" t="s">
        <v>63</v>
      </c>
      <c r="O57" s="105" t="s">
        <v>63</v>
      </c>
      <c r="P57" s="274">
        <v>51.3</v>
      </c>
      <c r="Q57" s="95"/>
      <c r="R57" s="96">
        <v>0.37</v>
      </c>
      <c r="S57" s="88">
        <v>2.74</v>
      </c>
      <c r="T57" s="377">
        <v>0.74054054054054053</v>
      </c>
      <c r="U57" s="377">
        <v>4.0199999999999996</v>
      </c>
      <c r="V57" s="88" t="s">
        <v>63</v>
      </c>
    </row>
    <row r="58" spans="1:22" x14ac:dyDescent="0.3">
      <c r="A58" s="88">
        <v>15104404</v>
      </c>
      <c r="B58" s="88" t="s">
        <v>184</v>
      </c>
      <c r="C58" s="88" t="s">
        <v>79</v>
      </c>
      <c r="D58" s="88" t="s">
        <v>20</v>
      </c>
      <c r="E58" s="100">
        <v>42075</v>
      </c>
      <c r="F58" s="101">
        <v>0.34</v>
      </c>
      <c r="G58" s="269">
        <v>79.2</v>
      </c>
      <c r="H58" s="269">
        <f t="shared" si="6"/>
        <v>0.42929292929292928</v>
      </c>
      <c r="I58" s="269">
        <f t="shared" si="7"/>
        <v>87.032967032967036</v>
      </c>
      <c r="J58" s="444">
        <v>0.89</v>
      </c>
      <c r="K58" s="444">
        <v>6.9</v>
      </c>
      <c r="L58" s="444">
        <v>5.2</v>
      </c>
      <c r="M58" s="104" t="s">
        <v>63</v>
      </c>
      <c r="N58" s="105" t="s">
        <v>63</v>
      </c>
      <c r="O58" s="105" t="s">
        <v>63</v>
      </c>
      <c r="P58" s="274">
        <v>53.1</v>
      </c>
      <c r="Q58" s="95"/>
      <c r="R58" s="96">
        <v>0.91</v>
      </c>
      <c r="S58" s="88">
        <v>5.75</v>
      </c>
      <c r="T58" s="377">
        <v>0.63186813186813184</v>
      </c>
      <c r="U58" s="377">
        <v>3.91</v>
      </c>
      <c r="V58" s="88" t="s">
        <v>63</v>
      </c>
    </row>
    <row r="59" spans="1:22" x14ac:dyDescent="0.3">
      <c r="A59" s="105">
        <v>15104405</v>
      </c>
      <c r="B59" s="105" t="s">
        <v>182</v>
      </c>
      <c r="C59" s="88" t="s">
        <v>79</v>
      </c>
      <c r="D59" s="88" t="s">
        <v>20</v>
      </c>
      <c r="E59" s="443">
        <v>42074</v>
      </c>
      <c r="F59" s="247">
        <v>2.2000000000000002</v>
      </c>
      <c r="G59" s="440">
        <v>872</v>
      </c>
      <c r="H59" s="269">
        <f t="shared" si="6"/>
        <v>0.25229357798165142</v>
      </c>
      <c r="I59" s="269">
        <f t="shared" si="7"/>
        <v>670.76923076923072</v>
      </c>
      <c r="J59" s="444">
        <v>0.81</v>
      </c>
      <c r="K59" s="444">
        <v>6.3</v>
      </c>
      <c r="L59" s="444">
        <v>4.4000000000000004</v>
      </c>
      <c r="M59" s="104" t="s">
        <v>63</v>
      </c>
      <c r="N59" s="105" t="s">
        <v>63</v>
      </c>
      <c r="O59" s="105" t="s">
        <v>63</v>
      </c>
      <c r="P59" s="274">
        <v>44.5</v>
      </c>
      <c r="Q59" s="95"/>
      <c r="R59" s="96">
        <v>1.3</v>
      </c>
      <c r="S59" s="88">
        <v>4.67</v>
      </c>
      <c r="T59" s="377">
        <v>0.35923076923076919</v>
      </c>
      <c r="U59" s="377">
        <v>2.13</v>
      </c>
      <c r="V59" s="88" t="s">
        <v>63</v>
      </c>
    </row>
    <row r="60" spans="1:22" x14ac:dyDescent="0.3">
      <c r="A60" s="105">
        <v>15104406</v>
      </c>
      <c r="B60" s="105" t="s">
        <v>181</v>
      </c>
      <c r="C60" s="88" t="s">
        <v>79</v>
      </c>
      <c r="D60" s="88" t="s">
        <v>20</v>
      </c>
      <c r="E60" s="443">
        <v>42073</v>
      </c>
      <c r="F60" s="247">
        <v>1.8</v>
      </c>
      <c r="G60" s="440">
        <v>46.4</v>
      </c>
      <c r="H60" s="269">
        <f t="shared" si="6"/>
        <v>3.8793103448275863</v>
      </c>
      <c r="I60" s="269">
        <f t="shared" si="7"/>
        <v>52.134831460674157</v>
      </c>
      <c r="J60" s="444">
        <v>0.43</v>
      </c>
      <c r="K60" s="444">
        <v>1.7</v>
      </c>
      <c r="L60" s="444">
        <v>4.5999999999999996</v>
      </c>
      <c r="M60" s="104" t="s">
        <v>63</v>
      </c>
      <c r="N60" s="105" t="s">
        <v>63</v>
      </c>
      <c r="O60" s="105" t="s">
        <v>63</v>
      </c>
      <c r="P60" s="274">
        <v>33</v>
      </c>
      <c r="Q60" s="95"/>
      <c r="R60" s="96">
        <v>0.89</v>
      </c>
      <c r="S60" s="88">
        <v>4.03</v>
      </c>
      <c r="T60" s="377">
        <v>0.45280898876404496</v>
      </c>
      <c r="U60" s="377">
        <v>3.21</v>
      </c>
      <c r="V60" s="88">
        <v>0.33</v>
      </c>
    </row>
    <row r="61" spans="1:22" x14ac:dyDescent="0.3">
      <c r="A61" s="105">
        <v>15104408</v>
      </c>
      <c r="B61" s="105" t="s">
        <v>180</v>
      </c>
      <c r="C61" s="88" t="s">
        <v>79</v>
      </c>
      <c r="D61" s="88" t="s">
        <v>20</v>
      </c>
      <c r="E61" s="443">
        <v>42073</v>
      </c>
      <c r="F61" s="247">
        <v>0.98</v>
      </c>
      <c r="G61" s="440">
        <v>18.8</v>
      </c>
      <c r="H61" s="269">
        <f t="shared" si="6"/>
        <v>5.2127659574468082</v>
      </c>
      <c r="I61" s="269">
        <f t="shared" si="7"/>
        <v>20.000000000000004</v>
      </c>
      <c r="J61" s="444">
        <v>0.68</v>
      </c>
      <c r="K61" s="444">
        <v>2.5</v>
      </c>
      <c r="L61" s="444">
        <v>4.8</v>
      </c>
      <c r="M61" s="104" t="s">
        <v>63</v>
      </c>
      <c r="N61" s="105" t="s">
        <v>63</v>
      </c>
      <c r="O61" s="105" t="s">
        <v>63</v>
      </c>
      <c r="P61" s="274">
        <v>33.6</v>
      </c>
      <c r="Q61" s="95"/>
      <c r="R61" s="96">
        <v>0.94</v>
      </c>
      <c r="S61" s="88">
        <v>6.81</v>
      </c>
      <c r="T61" s="377">
        <v>0.72446808510638294</v>
      </c>
      <c r="U61" s="377">
        <v>7.13</v>
      </c>
      <c r="V61" s="88" t="s">
        <v>63</v>
      </c>
    </row>
    <row r="62" spans="1:22" x14ac:dyDescent="0.3">
      <c r="A62" s="105">
        <v>15104407</v>
      </c>
      <c r="B62" s="105" t="s">
        <v>183</v>
      </c>
      <c r="C62" s="88" t="s">
        <v>79</v>
      </c>
      <c r="D62" s="88" t="s">
        <v>20</v>
      </c>
      <c r="E62" s="443">
        <v>42073</v>
      </c>
      <c r="F62" s="247">
        <v>0.67</v>
      </c>
      <c r="G62" s="440">
        <v>7.33</v>
      </c>
      <c r="H62" s="269">
        <f t="shared" si="6"/>
        <v>9.1405184174624825</v>
      </c>
      <c r="I62" s="269">
        <f t="shared" si="7"/>
        <v>12.216666666666667</v>
      </c>
      <c r="J62" s="444">
        <v>0.4</v>
      </c>
      <c r="K62" s="444">
        <v>1.8</v>
      </c>
      <c r="L62" s="444">
        <v>3.7</v>
      </c>
      <c r="M62" s="104" t="s">
        <v>63</v>
      </c>
      <c r="N62" s="105" t="s">
        <v>63</v>
      </c>
      <c r="O62" s="105" t="s">
        <v>63</v>
      </c>
      <c r="P62" s="415">
        <v>29.2</v>
      </c>
      <c r="Q62" s="95"/>
      <c r="R62" s="96">
        <v>0.6</v>
      </c>
      <c r="S62" s="88">
        <v>1.62</v>
      </c>
      <c r="T62" s="377">
        <v>0.27</v>
      </c>
      <c r="U62" s="377">
        <v>4.83</v>
      </c>
      <c r="V62" s="88">
        <v>0.16</v>
      </c>
    </row>
    <row r="63" spans="1:22" s="168" customFormat="1" x14ac:dyDescent="0.3">
      <c r="Q63" s="89"/>
    </row>
    <row r="64" spans="1:22" s="105" customFormat="1" x14ac:dyDescent="0.3">
      <c r="A64" s="179">
        <v>15204045</v>
      </c>
      <c r="B64" s="180" t="s">
        <v>136</v>
      </c>
      <c r="C64" s="88" t="s">
        <v>79</v>
      </c>
      <c r="D64" s="88" t="s">
        <v>21</v>
      </c>
      <c r="E64" s="347">
        <v>42144</v>
      </c>
      <c r="F64" s="436">
        <v>0.154</v>
      </c>
      <c r="G64" s="437">
        <v>5.96</v>
      </c>
      <c r="H64" s="269">
        <f t="shared" ref="H64:H76" si="8">F64/G64*100</f>
        <v>2.5838926174496644</v>
      </c>
      <c r="I64" s="269">
        <f t="shared" ref="I64:I76" si="9">G64/R64</f>
        <v>6.2792934007404204</v>
      </c>
      <c r="J64" s="94">
        <v>0.97</v>
      </c>
      <c r="K64" s="94">
        <v>2.2999999999999998</v>
      </c>
      <c r="L64" s="94">
        <v>5.2</v>
      </c>
      <c r="M64" s="104" t="s">
        <v>63</v>
      </c>
      <c r="N64" s="105" t="s">
        <v>63</v>
      </c>
      <c r="O64" s="105" t="s">
        <v>63</v>
      </c>
      <c r="P64" s="422">
        <v>36.299999999999997</v>
      </c>
      <c r="Q64" s="89"/>
      <c r="R64" s="98">
        <v>0.94915138051953885</v>
      </c>
      <c r="S64" s="98">
        <v>1.2558708059548529</v>
      </c>
      <c r="T64" s="105">
        <v>0.13465903136716104</v>
      </c>
      <c r="U64" s="105">
        <v>4.8900000000000006</v>
      </c>
      <c r="V64" s="105" t="s">
        <v>63</v>
      </c>
    </row>
    <row r="65" spans="1:22" s="105" customFormat="1" x14ac:dyDescent="0.3">
      <c r="A65" s="179">
        <v>15204046</v>
      </c>
      <c r="B65" s="180" t="s">
        <v>148</v>
      </c>
      <c r="C65" s="88" t="s">
        <v>79</v>
      </c>
      <c r="D65" s="88" t="s">
        <v>21</v>
      </c>
      <c r="E65" s="347">
        <v>42144</v>
      </c>
      <c r="F65" s="436">
        <v>0.16400000000000001</v>
      </c>
      <c r="G65" s="437">
        <v>9.44</v>
      </c>
      <c r="H65" s="269">
        <f t="shared" si="8"/>
        <v>1.7372881355932204</v>
      </c>
      <c r="I65" s="269">
        <f t="shared" si="9"/>
        <v>11.097007207936402</v>
      </c>
      <c r="J65" s="94">
        <v>1.5</v>
      </c>
      <c r="K65" s="94">
        <v>3.1</v>
      </c>
      <c r="L65" s="94">
        <v>7.1</v>
      </c>
      <c r="M65" s="104" t="s">
        <v>63</v>
      </c>
      <c r="N65" s="105" t="s">
        <v>63</v>
      </c>
      <c r="O65" s="105" t="s">
        <v>63</v>
      </c>
      <c r="P65" s="422">
        <v>59.7</v>
      </c>
      <c r="Q65" s="89"/>
      <c r="R65" s="98">
        <v>0.85067981151248262</v>
      </c>
      <c r="S65" s="98">
        <v>0.70064763138037756</v>
      </c>
      <c r="T65" s="105">
        <v>8.3989733622406637E-2</v>
      </c>
      <c r="U65" s="105">
        <v>3.6799999999999997</v>
      </c>
      <c r="V65" s="105">
        <v>0.19</v>
      </c>
    </row>
    <row r="66" spans="1:22" s="105" customFormat="1" x14ac:dyDescent="0.3">
      <c r="A66" s="193">
        <v>15204047</v>
      </c>
      <c r="B66" s="180" t="s">
        <v>149</v>
      </c>
      <c r="C66" s="88" t="s">
        <v>79</v>
      </c>
      <c r="D66" s="88" t="s">
        <v>21</v>
      </c>
      <c r="E66" s="347">
        <v>42144</v>
      </c>
      <c r="F66" s="436">
        <v>0.158</v>
      </c>
      <c r="G66" s="437">
        <v>19</v>
      </c>
      <c r="H66" s="269">
        <f t="shared" si="8"/>
        <v>0.83157894736842108</v>
      </c>
      <c r="I66" s="269">
        <f t="shared" si="9"/>
        <v>15.798054186027432</v>
      </c>
      <c r="J66" s="94">
        <v>1.7</v>
      </c>
      <c r="K66" s="94">
        <v>4</v>
      </c>
      <c r="L66" s="94">
        <v>7.8</v>
      </c>
      <c r="M66" s="104" t="s">
        <v>63</v>
      </c>
      <c r="N66" s="105" t="s">
        <v>63</v>
      </c>
      <c r="O66" s="105" t="s">
        <v>63</v>
      </c>
      <c r="P66" s="422">
        <v>75.900000000000006</v>
      </c>
      <c r="Q66" s="89"/>
      <c r="R66" s="98">
        <v>1.202679758929079</v>
      </c>
      <c r="S66" s="98">
        <v>1.3991782614022799</v>
      </c>
      <c r="T66" s="105">
        <v>0.12594604953636448</v>
      </c>
      <c r="U66" s="105">
        <v>3.3049999999999997</v>
      </c>
      <c r="V66" s="105">
        <v>0.1525</v>
      </c>
    </row>
    <row r="67" spans="1:22" x14ac:dyDescent="0.3">
      <c r="A67" s="179">
        <v>15204034</v>
      </c>
      <c r="B67" s="180" t="s">
        <v>138</v>
      </c>
      <c r="C67" s="88" t="s">
        <v>79</v>
      </c>
      <c r="D67" s="88" t="s">
        <v>21</v>
      </c>
      <c r="E67" s="347">
        <v>42142</v>
      </c>
      <c r="F67" s="436">
        <v>2.33</v>
      </c>
      <c r="G67" s="437">
        <v>218</v>
      </c>
      <c r="H67" s="269">
        <f t="shared" si="8"/>
        <v>1.0688073394495412</v>
      </c>
      <c r="I67" s="269">
        <f t="shared" si="9"/>
        <v>223.887707676422</v>
      </c>
      <c r="J67" s="94">
        <v>1</v>
      </c>
      <c r="K67" s="94">
        <v>3.3</v>
      </c>
      <c r="L67" s="94">
        <v>6.1</v>
      </c>
      <c r="M67" s="104" t="s">
        <v>63</v>
      </c>
      <c r="N67" s="105" t="s">
        <v>63</v>
      </c>
      <c r="O67" s="105" t="s">
        <v>63</v>
      </c>
      <c r="P67" s="422">
        <v>84.1</v>
      </c>
      <c r="Q67" s="95"/>
      <c r="R67" s="98">
        <v>0.97370240761528848</v>
      </c>
      <c r="S67" s="98">
        <v>2.5361047059701147</v>
      </c>
      <c r="T67" s="377">
        <v>0.27775799060620698</v>
      </c>
      <c r="U67" s="377">
        <v>21.55</v>
      </c>
      <c r="V67" s="88" t="s">
        <v>63</v>
      </c>
    </row>
    <row r="68" spans="1:22" x14ac:dyDescent="0.3">
      <c r="A68" s="179">
        <v>15204036</v>
      </c>
      <c r="B68" s="180" t="s">
        <v>139</v>
      </c>
      <c r="C68" s="88" t="s">
        <v>79</v>
      </c>
      <c r="D68" s="88" t="s">
        <v>21</v>
      </c>
      <c r="E68" s="347">
        <v>42145</v>
      </c>
      <c r="F68" s="436">
        <v>1.84</v>
      </c>
      <c r="G68" s="437">
        <v>300</v>
      </c>
      <c r="H68" s="269">
        <f t="shared" si="8"/>
        <v>0.6133333333333334</v>
      </c>
      <c r="I68" s="269">
        <f t="shared" si="9"/>
        <v>388.27607580654615</v>
      </c>
      <c r="J68" s="94">
        <v>0.91</v>
      </c>
      <c r="K68" s="94">
        <v>3.3</v>
      </c>
      <c r="L68" s="94">
        <v>11</v>
      </c>
      <c r="M68" s="104" t="s">
        <v>63</v>
      </c>
      <c r="N68" s="105" t="s">
        <v>63</v>
      </c>
      <c r="O68" s="105" t="s">
        <v>63</v>
      </c>
      <c r="P68" s="422">
        <v>77.2</v>
      </c>
      <c r="Q68" s="95"/>
      <c r="R68" s="98">
        <v>0.77264611108687353</v>
      </c>
      <c r="S68" s="98">
        <v>1.613784499362771</v>
      </c>
      <c r="T68" s="377">
        <v>0.2170582600161805</v>
      </c>
      <c r="U68" s="377">
        <v>10.850000000000001</v>
      </c>
      <c r="V68" s="88" t="s">
        <v>63</v>
      </c>
    </row>
    <row r="69" spans="1:22" x14ac:dyDescent="0.3">
      <c r="A69" s="179">
        <v>15204037</v>
      </c>
      <c r="B69" s="180" t="s">
        <v>140</v>
      </c>
      <c r="C69" s="88" t="s">
        <v>79</v>
      </c>
      <c r="D69" s="88" t="s">
        <v>21</v>
      </c>
      <c r="E69" s="347">
        <v>42145</v>
      </c>
      <c r="F69" s="436">
        <v>2.5099999999999998</v>
      </c>
      <c r="G69" s="437">
        <v>517</v>
      </c>
      <c r="H69" s="269">
        <f t="shared" si="8"/>
        <v>0.48549323017408119</v>
      </c>
      <c r="I69" s="269">
        <f t="shared" si="9"/>
        <v>1011.0992124724187</v>
      </c>
      <c r="J69" s="94">
        <v>0.83</v>
      </c>
      <c r="K69" s="94">
        <v>1.8</v>
      </c>
      <c r="L69" s="104" t="s">
        <v>63</v>
      </c>
      <c r="M69" s="104" t="s">
        <v>63</v>
      </c>
      <c r="N69" s="104" t="s">
        <v>63</v>
      </c>
      <c r="O69" s="105" t="s">
        <v>63</v>
      </c>
      <c r="P69" s="422">
        <v>49.5</v>
      </c>
      <c r="Q69" s="95"/>
      <c r="R69" s="98">
        <v>0.51132469852863527</v>
      </c>
      <c r="S69" s="98">
        <v>1.2179121766326313</v>
      </c>
      <c r="T69" s="377">
        <v>0.2376180418163602</v>
      </c>
      <c r="U69" s="377">
        <v>16.285</v>
      </c>
      <c r="V69" s="88" t="s">
        <v>63</v>
      </c>
    </row>
    <row r="70" spans="1:22" x14ac:dyDescent="0.3">
      <c r="A70" s="179">
        <v>15204038</v>
      </c>
      <c r="B70" s="180" t="s">
        <v>141</v>
      </c>
      <c r="C70" s="88" t="s">
        <v>79</v>
      </c>
      <c r="D70" s="88" t="s">
        <v>21</v>
      </c>
      <c r="E70" s="347">
        <v>42145</v>
      </c>
      <c r="F70" s="436">
        <v>2.92</v>
      </c>
      <c r="G70" s="437">
        <v>290</v>
      </c>
      <c r="H70" s="269">
        <f t="shared" si="8"/>
        <v>1.0068965517241379</v>
      </c>
      <c r="I70" s="269">
        <f t="shared" si="9"/>
        <v>315.21629554746437</v>
      </c>
      <c r="J70" s="94">
        <v>0.87</v>
      </c>
      <c r="K70" s="94">
        <v>4.3</v>
      </c>
      <c r="L70" s="94">
        <v>7.5</v>
      </c>
      <c r="M70" s="104" t="s">
        <v>63</v>
      </c>
      <c r="N70" s="104" t="s">
        <v>63</v>
      </c>
      <c r="O70" s="105" t="s">
        <v>63</v>
      </c>
      <c r="P70" s="422">
        <v>59.3</v>
      </c>
      <c r="Q70" s="95"/>
      <c r="R70" s="98">
        <v>0.92000319810982811</v>
      </c>
      <c r="S70" s="98">
        <v>3.52407765887</v>
      </c>
      <c r="T70" s="377">
        <v>0.38568932285376945</v>
      </c>
      <c r="U70" s="377">
        <v>7.665</v>
      </c>
      <c r="V70" s="88" t="s">
        <v>63</v>
      </c>
    </row>
    <row r="71" spans="1:22" x14ac:dyDescent="0.3">
      <c r="A71" s="179">
        <v>15204039</v>
      </c>
      <c r="B71" s="180" t="s">
        <v>142</v>
      </c>
      <c r="C71" s="88" t="s">
        <v>79</v>
      </c>
      <c r="D71" s="88" t="s">
        <v>21</v>
      </c>
      <c r="E71" s="347">
        <v>42143</v>
      </c>
      <c r="F71" s="436">
        <v>2.84</v>
      </c>
      <c r="G71" s="437">
        <v>161</v>
      </c>
      <c r="H71" s="269">
        <f t="shared" si="8"/>
        <v>1.7639751552795031</v>
      </c>
      <c r="I71" s="269">
        <f t="shared" si="9"/>
        <v>101.4836236710068</v>
      </c>
      <c r="J71" s="94">
        <v>0.77</v>
      </c>
      <c r="K71" s="94">
        <v>3.1</v>
      </c>
      <c r="L71" s="94">
        <v>9.8000000000000007</v>
      </c>
      <c r="M71" s="104" t="s">
        <v>63</v>
      </c>
      <c r="N71" s="105" t="s">
        <v>63</v>
      </c>
      <c r="O71" s="105" t="s">
        <v>63</v>
      </c>
      <c r="P71" s="422">
        <v>113</v>
      </c>
      <c r="Q71" s="95"/>
      <c r="R71" s="98">
        <v>1.5864628614557112</v>
      </c>
      <c r="S71" s="98">
        <v>3.451531687702202</v>
      </c>
      <c r="T71" s="377">
        <v>0.22584398374523407</v>
      </c>
      <c r="U71" s="377">
        <v>9.32</v>
      </c>
      <c r="V71" s="88" t="s">
        <v>63</v>
      </c>
    </row>
    <row r="72" spans="1:22" x14ac:dyDescent="0.3">
      <c r="A72" s="179">
        <v>15204040</v>
      </c>
      <c r="B72" s="180" t="s">
        <v>143</v>
      </c>
      <c r="C72" s="88" t="s">
        <v>79</v>
      </c>
      <c r="D72" s="88" t="s">
        <v>21</v>
      </c>
      <c r="E72" s="347">
        <v>42143</v>
      </c>
      <c r="F72" s="436">
        <v>0.76</v>
      </c>
      <c r="G72" s="437">
        <v>136</v>
      </c>
      <c r="H72" s="269">
        <f t="shared" si="8"/>
        <v>0.55882352941176472</v>
      </c>
      <c r="I72" s="269">
        <f t="shared" si="9"/>
        <v>166.14586331314854</v>
      </c>
      <c r="J72" s="94">
        <v>0.45</v>
      </c>
      <c r="K72" s="94">
        <v>3.2</v>
      </c>
      <c r="L72" s="94">
        <v>6.3</v>
      </c>
      <c r="M72" s="104" t="s">
        <v>63</v>
      </c>
      <c r="N72" s="105" t="s">
        <v>63</v>
      </c>
      <c r="O72" s="105" t="s">
        <v>63</v>
      </c>
      <c r="P72" s="422">
        <v>59.5</v>
      </c>
      <c r="Q72" s="95"/>
      <c r="R72" s="98">
        <v>0.81855784602755843</v>
      </c>
      <c r="S72" s="98">
        <v>2.8704117744800088</v>
      </c>
      <c r="T72" s="377">
        <v>0.35802767446549022</v>
      </c>
      <c r="U72" s="377">
        <v>6.8650000000000002</v>
      </c>
      <c r="V72" s="88" t="s">
        <v>63</v>
      </c>
    </row>
    <row r="73" spans="1:22" x14ac:dyDescent="0.3">
      <c r="A73" s="179">
        <v>15204041</v>
      </c>
      <c r="B73" s="180" t="s">
        <v>144</v>
      </c>
      <c r="C73" s="88" t="s">
        <v>79</v>
      </c>
      <c r="D73" s="88" t="s">
        <v>21</v>
      </c>
      <c r="E73" s="347">
        <v>42143</v>
      </c>
      <c r="F73" s="436">
        <v>1.1399999999999999</v>
      </c>
      <c r="G73" s="437">
        <v>29.2</v>
      </c>
      <c r="H73" s="269">
        <f t="shared" si="8"/>
        <v>3.904109589041096</v>
      </c>
      <c r="I73" s="269">
        <f t="shared" si="9"/>
        <v>62.184792623753481</v>
      </c>
      <c r="J73" s="94">
        <v>0.5</v>
      </c>
      <c r="K73" s="94">
        <v>4.8</v>
      </c>
      <c r="L73" s="94">
        <v>55</v>
      </c>
      <c r="M73" s="104" t="s">
        <v>63</v>
      </c>
      <c r="N73" s="105" t="s">
        <v>63</v>
      </c>
      <c r="O73" s="105" t="s">
        <v>63</v>
      </c>
      <c r="P73" s="422">
        <v>47</v>
      </c>
      <c r="Q73" s="95"/>
      <c r="R73" s="98">
        <v>0.46956818167221998</v>
      </c>
      <c r="S73" s="98">
        <v>0.27778764612948381</v>
      </c>
      <c r="T73" s="377">
        <v>5.5212857941187174E-2</v>
      </c>
      <c r="U73" s="377">
        <v>2.9749999999999996</v>
      </c>
      <c r="V73" s="88" t="s">
        <v>63</v>
      </c>
    </row>
    <row r="74" spans="1:22" x14ac:dyDescent="0.3">
      <c r="A74" s="179">
        <v>15204042</v>
      </c>
      <c r="B74" s="180" t="s">
        <v>145</v>
      </c>
      <c r="C74" s="88" t="s">
        <v>79</v>
      </c>
      <c r="D74" s="88" t="s">
        <v>21</v>
      </c>
      <c r="E74" s="347">
        <v>42144</v>
      </c>
      <c r="F74" s="436">
        <v>0.91600000000000004</v>
      </c>
      <c r="G74" s="438">
        <v>197</v>
      </c>
      <c r="H74" s="269">
        <f t="shared" si="8"/>
        <v>0.46497461928934014</v>
      </c>
      <c r="I74" s="269">
        <f t="shared" si="9"/>
        <v>484.69324254987959</v>
      </c>
      <c r="J74" s="94">
        <v>0.83</v>
      </c>
      <c r="K74" s="94">
        <v>2.1</v>
      </c>
      <c r="L74" s="94">
        <v>7.4</v>
      </c>
      <c r="M74" s="104" t="s">
        <v>63</v>
      </c>
      <c r="N74" s="105" t="s">
        <v>63</v>
      </c>
      <c r="O74" s="105" t="s">
        <v>63</v>
      </c>
      <c r="P74" s="422">
        <v>46.6</v>
      </c>
      <c r="Q74" s="95"/>
      <c r="R74" s="98">
        <v>0.40644263774675343</v>
      </c>
      <c r="S74" s="98">
        <v>0.68901421341011926</v>
      </c>
      <c r="T74" s="377">
        <v>0.17151544169340899</v>
      </c>
      <c r="U74" s="377">
        <v>12.73</v>
      </c>
      <c r="V74" s="88" t="s">
        <v>63</v>
      </c>
    </row>
    <row r="75" spans="1:22" x14ac:dyDescent="0.3">
      <c r="A75" s="179">
        <v>15204043</v>
      </c>
      <c r="B75" s="180" t="s">
        <v>146</v>
      </c>
      <c r="C75" s="88" t="s">
        <v>79</v>
      </c>
      <c r="D75" s="88" t="s">
        <v>21</v>
      </c>
      <c r="E75" s="347">
        <v>42142</v>
      </c>
      <c r="F75" s="436">
        <v>2.85</v>
      </c>
      <c r="G75" s="437">
        <v>143</v>
      </c>
      <c r="H75" s="269">
        <f t="shared" si="8"/>
        <v>1.9930069930069929</v>
      </c>
      <c r="I75" s="269">
        <f t="shared" si="9"/>
        <v>361.28699771008439</v>
      </c>
      <c r="J75" s="94">
        <v>1.1000000000000001</v>
      </c>
      <c r="K75" s="94">
        <v>18</v>
      </c>
      <c r="L75" s="94">
        <v>18</v>
      </c>
      <c r="M75" s="104" t="s">
        <v>63</v>
      </c>
      <c r="N75" s="105" t="s">
        <v>63</v>
      </c>
      <c r="O75" s="105" t="s">
        <v>63</v>
      </c>
      <c r="P75" s="422">
        <v>184</v>
      </c>
      <c r="Q75" s="95"/>
      <c r="R75" s="98">
        <v>0.39580721395003171</v>
      </c>
      <c r="S75" s="98">
        <v>3.0881987197960874</v>
      </c>
      <c r="T75" s="377">
        <v>0.79562443347748468</v>
      </c>
      <c r="U75" s="377">
        <v>20.149999999999999</v>
      </c>
      <c r="V75" s="88" t="s">
        <v>63</v>
      </c>
    </row>
    <row r="76" spans="1:22" x14ac:dyDescent="0.3">
      <c r="A76" s="179">
        <v>15204044</v>
      </c>
      <c r="B76" s="180" t="s">
        <v>147</v>
      </c>
      <c r="C76" s="88" t="s">
        <v>79</v>
      </c>
      <c r="D76" s="88" t="s">
        <v>21</v>
      </c>
      <c r="E76" s="347">
        <v>42145</v>
      </c>
      <c r="F76" s="436">
        <v>0.97599999999999998</v>
      </c>
      <c r="G76" s="437">
        <v>61.7</v>
      </c>
      <c r="H76" s="269">
        <f t="shared" si="8"/>
        <v>1.5818476499189624</v>
      </c>
      <c r="I76" s="269">
        <f t="shared" si="9"/>
        <v>177.86537124158252</v>
      </c>
      <c r="J76" s="94">
        <v>0.78</v>
      </c>
      <c r="K76" s="94">
        <v>1.9</v>
      </c>
      <c r="L76" s="94">
        <v>6.5</v>
      </c>
      <c r="M76" s="104" t="s">
        <v>63</v>
      </c>
      <c r="N76" s="105" t="s">
        <v>63</v>
      </c>
      <c r="O76" s="105" t="s">
        <v>63</v>
      </c>
      <c r="P76" s="422">
        <v>54.4</v>
      </c>
      <c r="Q76" s="95"/>
      <c r="R76" s="247">
        <v>0.34689158192685554</v>
      </c>
      <c r="S76" s="98">
        <v>1.8786285805091811</v>
      </c>
      <c r="T76" s="377">
        <v>0.55992632961717659</v>
      </c>
      <c r="U76" s="377">
        <v>19.8</v>
      </c>
      <c r="V76" s="88" t="s">
        <v>63</v>
      </c>
    </row>
    <row r="77" spans="1:22" x14ac:dyDescent="0.3">
      <c r="A77" s="179"/>
      <c r="B77" s="180"/>
      <c r="E77" s="347"/>
      <c r="F77" s="436"/>
      <c r="G77" s="437"/>
      <c r="H77" s="269"/>
      <c r="I77" s="269"/>
      <c r="K77" s="104"/>
      <c r="L77" s="104"/>
      <c r="M77" s="104"/>
      <c r="N77" s="105"/>
      <c r="O77" s="105"/>
      <c r="P77" s="274"/>
      <c r="Q77" s="95"/>
      <c r="R77" s="105"/>
      <c r="S77" s="97"/>
      <c r="T77" s="377"/>
      <c r="U77" s="377"/>
    </row>
    <row r="78" spans="1:22" x14ac:dyDescent="0.3">
      <c r="C78" s="84"/>
      <c r="E78" s="100"/>
      <c r="G78" s="101"/>
      <c r="H78" s="101"/>
      <c r="I78" s="101"/>
      <c r="J78" s="104"/>
      <c r="K78" s="104"/>
      <c r="L78" s="104"/>
      <c r="M78" s="105"/>
      <c r="N78" s="105"/>
      <c r="O78" s="103"/>
      <c r="P78" s="103"/>
      <c r="Q78" s="95"/>
    </row>
  </sheetData>
  <sortState ref="A30:L49">
    <sortCondition ref="B30:B49"/>
  </sortState>
  <mergeCells count="2">
    <mergeCell ref="F1:P1"/>
    <mergeCell ref="R1:V1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workbookViewId="0">
      <pane ySplit="1" topLeftCell="A2" activePane="bottomLeft" state="frozen"/>
      <selection pane="bottomLeft" activeCell="G22" sqref="G22"/>
    </sheetView>
  </sheetViews>
  <sheetFormatPr defaultColWidth="8.88671875" defaultRowHeight="14.4" x14ac:dyDescent="0.3"/>
  <cols>
    <col min="1" max="1" width="8.88671875" style="88"/>
    <col min="2" max="2" width="11.33203125" style="88" customWidth="1"/>
    <col min="3" max="3" width="8" style="88" customWidth="1"/>
    <col min="4" max="16384" width="8.88671875" style="88"/>
  </cols>
  <sheetData>
    <row r="1" spans="1:7" x14ac:dyDescent="0.3">
      <c r="A1" s="106" t="s">
        <v>12</v>
      </c>
      <c r="B1" s="106" t="s">
        <v>11</v>
      </c>
      <c r="C1" s="106" t="s">
        <v>13</v>
      </c>
      <c r="D1" s="106" t="s">
        <v>50</v>
      </c>
      <c r="E1" s="106" t="s">
        <v>17</v>
      </c>
      <c r="F1" s="106" t="s">
        <v>106</v>
      </c>
      <c r="G1" s="106" t="s">
        <v>107</v>
      </c>
    </row>
    <row r="2" spans="1:7" x14ac:dyDescent="0.3">
      <c r="A2" s="88" t="s">
        <v>20</v>
      </c>
      <c r="B2" s="238">
        <v>41716</v>
      </c>
      <c r="C2" s="88" t="s">
        <v>121</v>
      </c>
      <c r="D2" s="88" t="s">
        <v>80</v>
      </c>
      <c r="E2" s="88">
        <v>6.61</v>
      </c>
      <c r="F2" s="88">
        <v>0</v>
      </c>
    </row>
    <row r="3" spans="1:7" x14ac:dyDescent="0.3">
      <c r="A3" s="88" t="s">
        <v>20</v>
      </c>
      <c r="B3" s="238">
        <v>41716</v>
      </c>
      <c r="C3" s="88" t="s">
        <v>121</v>
      </c>
      <c r="D3" s="239">
        <v>41737</v>
      </c>
      <c r="E3" s="88">
        <v>6.56</v>
      </c>
      <c r="F3" s="88">
        <v>0</v>
      </c>
    </row>
    <row r="4" spans="1:7" x14ac:dyDescent="0.3">
      <c r="A4" s="88" t="s">
        <v>20</v>
      </c>
      <c r="B4" s="238">
        <v>41716</v>
      </c>
      <c r="C4" s="88" t="s">
        <v>114</v>
      </c>
      <c r="D4" s="88" t="s">
        <v>80</v>
      </c>
      <c r="E4" s="88">
        <v>8.11</v>
      </c>
      <c r="F4" s="88" t="s">
        <v>122</v>
      </c>
    </row>
    <row r="5" spans="1:7" s="89" customFormat="1" x14ac:dyDescent="0.3">
      <c r="C5" s="240"/>
      <c r="D5" s="240"/>
      <c r="E5" s="240"/>
      <c r="F5" s="240"/>
      <c r="G5" s="240"/>
    </row>
    <row r="6" spans="1:7" x14ac:dyDescent="0.3">
      <c r="A6" s="88" t="s">
        <v>21</v>
      </c>
      <c r="B6" s="241" t="s">
        <v>194</v>
      </c>
      <c r="C6" s="88" t="s">
        <v>116</v>
      </c>
      <c r="D6" s="88" t="s">
        <v>123</v>
      </c>
      <c r="E6" s="88">
        <v>6.19</v>
      </c>
      <c r="F6" s="88">
        <v>0.04</v>
      </c>
      <c r="G6" s="242"/>
    </row>
    <row r="7" spans="1:7" s="89" customFormat="1" x14ac:dyDescent="0.3">
      <c r="C7" s="240"/>
      <c r="D7" s="240"/>
      <c r="E7" s="240"/>
      <c r="F7" s="240"/>
      <c r="G7" s="240"/>
    </row>
    <row r="8" spans="1:7" x14ac:dyDescent="0.3">
      <c r="A8" s="88" t="s">
        <v>22</v>
      </c>
      <c r="B8" s="243">
        <v>41878</v>
      </c>
      <c r="C8" s="105" t="s">
        <v>8</v>
      </c>
      <c r="D8" s="105" t="s">
        <v>108</v>
      </c>
      <c r="E8" s="105"/>
      <c r="F8" s="244">
        <v>0.26</v>
      </c>
    </row>
    <row r="9" spans="1:7" x14ac:dyDescent="0.3">
      <c r="A9" s="88" t="s">
        <v>22</v>
      </c>
      <c r="B9" s="243">
        <v>41878</v>
      </c>
      <c r="C9" s="105" t="s">
        <v>8</v>
      </c>
      <c r="D9" s="105" t="s">
        <v>79</v>
      </c>
      <c r="E9" s="244">
        <v>6.54</v>
      </c>
      <c r="F9" s="244">
        <v>0.91</v>
      </c>
    </row>
    <row r="10" spans="1:7" x14ac:dyDescent="0.3">
      <c r="A10" s="88" t="s">
        <v>22</v>
      </c>
      <c r="B10" s="243">
        <v>41878</v>
      </c>
      <c r="C10" s="105" t="s">
        <v>8</v>
      </c>
      <c r="D10" s="86" t="s">
        <v>83</v>
      </c>
      <c r="E10" s="244">
        <v>6.42</v>
      </c>
      <c r="F10" s="244">
        <v>2.4</v>
      </c>
    </row>
    <row r="11" spans="1:7" x14ac:dyDescent="0.3">
      <c r="A11" s="88" t="s">
        <v>22</v>
      </c>
      <c r="B11" s="243">
        <v>41878</v>
      </c>
      <c r="C11" s="105" t="s">
        <v>109</v>
      </c>
      <c r="D11" s="105" t="s">
        <v>79</v>
      </c>
      <c r="E11" s="244">
        <v>4.5599999999999996</v>
      </c>
      <c r="F11" s="244">
        <v>0.23</v>
      </c>
    </row>
    <row r="12" spans="1:7" x14ac:dyDescent="0.3">
      <c r="A12" s="88" t="s">
        <v>22</v>
      </c>
      <c r="B12" s="243">
        <v>41878</v>
      </c>
      <c r="C12" s="105" t="s">
        <v>109</v>
      </c>
      <c r="D12" s="86" t="s">
        <v>83</v>
      </c>
      <c r="E12" s="244">
        <v>4.5</v>
      </c>
      <c r="F12" s="244">
        <v>1.75</v>
      </c>
    </row>
    <row r="13" spans="1:7" x14ac:dyDescent="0.3">
      <c r="A13" s="88" t="s">
        <v>22</v>
      </c>
      <c r="B13" s="243">
        <v>41878</v>
      </c>
      <c r="C13" s="105" t="s">
        <v>110</v>
      </c>
      <c r="D13" s="105" t="s">
        <v>79</v>
      </c>
      <c r="E13" s="244">
        <v>6.44</v>
      </c>
      <c r="F13" s="244">
        <v>0.1</v>
      </c>
    </row>
    <row r="14" spans="1:7" x14ac:dyDescent="0.3">
      <c r="A14" s="88" t="s">
        <v>22</v>
      </c>
      <c r="B14" s="243">
        <v>41878</v>
      </c>
      <c r="C14" s="105" t="s">
        <v>110</v>
      </c>
      <c r="D14" s="86" t="s">
        <v>83</v>
      </c>
      <c r="E14" s="244">
        <v>5.7</v>
      </c>
      <c r="F14" s="244">
        <v>0.25</v>
      </c>
    </row>
    <row r="15" spans="1:7" x14ac:dyDescent="0.3">
      <c r="A15" s="88" t="s">
        <v>22</v>
      </c>
      <c r="B15" s="243">
        <v>41878</v>
      </c>
      <c r="C15" s="105" t="s">
        <v>111</v>
      </c>
      <c r="D15" s="105" t="s">
        <v>79</v>
      </c>
      <c r="E15" s="244">
        <v>5.51</v>
      </c>
      <c r="F15" s="244">
        <v>0.35256410256410259</v>
      </c>
    </row>
    <row r="16" spans="1:7" x14ac:dyDescent="0.3">
      <c r="A16" s="88" t="s">
        <v>22</v>
      </c>
      <c r="B16" s="243">
        <v>41878</v>
      </c>
      <c r="C16" s="105" t="s">
        <v>111</v>
      </c>
      <c r="D16" s="86" t="s">
        <v>83</v>
      </c>
      <c r="E16" s="244">
        <v>6.51</v>
      </c>
      <c r="F16" s="244">
        <v>0.47916666666666674</v>
      </c>
    </row>
    <row r="17" spans="1:7" x14ac:dyDescent="0.3">
      <c r="A17" s="88" t="s">
        <v>22</v>
      </c>
      <c r="B17" s="243">
        <v>41878</v>
      </c>
      <c r="C17" s="105" t="s">
        <v>112</v>
      </c>
      <c r="D17" s="105" t="s">
        <v>79</v>
      </c>
      <c r="E17" s="244">
        <v>6.88</v>
      </c>
      <c r="F17" s="244">
        <v>0.25</v>
      </c>
    </row>
    <row r="18" spans="1:7" x14ac:dyDescent="0.3">
      <c r="A18" s="88" t="s">
        <v>22</v>
      </c>
      <c r="B18" s="243">
        <v>41878</v>
      </c>
      <c r="C18" s="105" t="s">
        <v>112</v>
      </c>
      <c r="D18" s="86" t="s">
        <v>83</v>
      </c>
      <c r="E18" s="244">
        <v>6.31</v>
      </c>
      <c r="F18" s="244">
        <v>0.70000000000000007</v>
      </c>
    </row>
    <row r="19" spans="1:7" x14ac:dyDescent="0.3">
      <c r="A19" s="88" t="s">
        <v>22</v>
      </c>
      <c r="B19" s="243">
        <v>41878</v>
      </c>
      <c r="C19" s="105" t="s">
        <v>113</v>
      </c>
      <c r="D19" s="105" t="s">
        <v>79</v>
      </c>
      <c r="E19" s="244">
        <v>6.71</v>
      </c>
      <c r="F19" s="244">
        <v>0.25</v>
      </c>
    </row>
    <row r="20" spans="1:7" x14ac:dyDescent="0.3">
      <c r="A20" s="88" t="s">
        <v>22</v>
      </c>
      <c r="B20" s="243">
        <v>41878</v>
      </c>
      <c r="C20" s="105" t="s">
        <v>113</v>
      </c>
      <c r="D20" s="86" t="s">
        <v>83</v>
      </c>
      <c r="E20" s="244">
        <v>6.14</v>
      </c>
      <c r="F20" s="244">
        <v>0.25</v>
      </c>
    </row>
    <row r="21" spans="1:7" x14ac:dyDescent="0.3">
      <c r="A21" s="88" t="s">
        <v>22</v>
      </c>
      <c r="B21" s="243">
        <v>41878</v>
      </c>
      <c r="C21" s="105" t="s">
        <v>114</v>
      </c>
      <c r="D21" s="105" t="s">
        <v>79</v>
      </c>
      <c r="E21" s="244">
        <v>6.02</v>
      </c>
      <c r="F21" s="244">
        <v>2.76</v>
      </c>
    </row>
    <row r="22" spans="1:7" x14ac:dyDescent="0.3">
      <c r="A22" s="88" t="s">
        <v>22</v>
      </c>
      <c r="B22" s="243">
        <v>41878</v>
      </c>
      <c r="C22" s="105" t="s">
        <v>114</v>
      </c>
      <c r="D22" s="86" t="s">
        <v>83</v>
      </c>
      <c r="E22" s="244"/>
      <c r="F22" s="244"/>
      <c r="G22" s="88" t="s">
        <v>115</v>
      </c>
    </row>
    <row r="23" spans="1:7" x14ac:dyDescent="0.3">
      <c r="A23" s="88" t="s">
        <v>22</v>
      </c>
      <c r="B23" s="243">
        <v>41878</v>
      </c>
      <c r="C23" s="88" t="s">
        <v>116</v>
      </c>
      <c r="D23" s="88" t="s">
        <v>79</v>
      </c>
      <c r="E23" s="96">
        <v>6.15</v>
      </c>
      <c r="F23" s="96">
        <v>0.19318181818181818</v>
      </c>
    </row>
    <row r="24" spans="1:7" x14ac:dyDescent="0.3">
      <c r="A24" s="88" t="s">
        <v>22</v>
      </c>
      <c r="B24" s="243">
        <v>41878</v>
      </c>
      <c r="C24" s="88" t="s">
        <v>116</v>
      </c>
      <c r="D24" s="108" t="s">
        <v>83</v>
      </c>
      <c r="E24" s="96">
        <v>6.61</v>
      </c>
      <c r="F24" s="96">
        <v>0.24</v>
      </c>
    </row>
    <row r="25" spans="1:7" x14ac:dyDescent="0.3">
      <c r="A25" s="88" t="s">
        <v>22</v>
      </c>
      <c r="B25" s="243">
        <v>41878</v>
      </c>
      <c r="C25" s="88" t="s">
        <v>117</v>
      </c>
      <c r="D25" s="88" t="s">
        <v>79</v>
      </c>
      <c r="E25" s="96">
        <v>6.71</v>
      </c>
      <c r="F25" s="96">
        <v>0.3</v>
      </c>
    </row>
    <row r="26" spans="1:7" x14ac:dyDescent="0.3">
      <c r="A26" s="88" t="s">
        <v>22</v>
      </c>
      <c r="B26" s="243">
        <v>41878</v>
      </c>
      <c r="C26" s="88" t="s">
        <v>117</v>
      </c>
      <c r="D26" s="108" t="s">
        <v>83</v>
      </c>
      <c r="E26" s="96">
        <v>6.92</v>
      </c>
      <c r="F26" s="96">
        <v>0.2</v>
      </c>
    </row>
    <row r="27" spans="1:7" x14ac:dyDescent="0.3">
      <c r="A27" s="88" t="s">
        <v>22</v>
      </c>
      <c r="B27" s="243">
        <v>41878</v>
      </c>
      <c r="C27" s="88" t="s">
        <v>118</v>
      </c>
      <c r="D27" s="108" t="s">
        <v>108</v>
      </c>
      <c r="E27" s="96"/>
      <c r="F27" s="96">
        <v>0.2</v>
      </c>
    </row>
    <row r="28" spans="1:7" x14ac:dyDescent="0.3">
      <c r="A28" s="88" t="s">
        <v>22</v>
      </c>
      <c r="B28" s="243">
        <v>41878</v>
      </c>
      <c r="C28" s="88" t="s">
        <v>118</v>
      </c>
      <c r="D28" s="88" t="s">
        <v>79</v>
      </c>
      <c r="E28" s="96">
        <v>5.52</v>
      </c>
      <c r="F28" s="96">
        <v>0.61</v>
      </c>
    </row>
    <row r="29" spans="1:7" x14ac:dyDescent="0.3">
      <c r="A29" s="88" t="s">
        <v>22</v>
      </c>
      <c r="B29" s="243">
        <v>41878</v>
      </c>
      <c r="C29" s="88" t="s">
        <v>118</v>
      </c>
      <c r="D29" s="108" t="s">
        <v>83</v>
      </c>
      <c r="E29" s="96">
        <v>6.22</v>
      </c>
      <c r="F29" s="96">
        <v>0.52</v>
      </c>
    </row>
    <row r="30" spans="1:7" s="89" customFormat="1" ht="13.2" customHeight="1" x14ac:dyDescent="0.3"/>
    <row r="31" spans="1:7" x14ac:dyDescent="0.3">
      <c r="A31" s="88" t="s">
        <v>23</v>
      </c>
      <c r="B31" s="245">
        <v>41947</v>
      </c>
      <c r="C31" s="105" t="s">
        <v>8</v>
      </c>
      <c r="D31" s="105" t="s">
        <v>79</v>
      </c>
      <c r="E31" s="88">
        <v>6.72</v>
      </c>
      <c r="F31" s="97">
        <v>0.36</v>
      </c>
    </row>
    <row r="32" spans="1:7" x14ac:dyDescent="0.3">
      <c r="A32" s="88" t="s">
        <v>23</v>
      </c>
      <c r="B32" s="245">
        <v>41947</v>
      </c>
      <c r="C32" s="105" t="s">
        <v>8</v>
      </c>
      <c r="D32" s="86" t="s">
        <v>83</v>
      </c>
      <c r="E32" s="88">
        <v>6.57</v>
      </c>
      <c r="F32" s="97">
        <v>0.24</v>
      </c>
    </row>
    <row r="33" spans="1:11" x14ac:dyDescent="0.3">
      <c r="A33" s="88" t="s">
        <v>23</v>
      </c>
      <c r="B33" s="245">
        <v>41947</v>
      </c>
      <c r="C33" s="105" t="s">
        <v>114</v>
      </c>
      <c r="D33" s="105" t="s">
        <v>79</v>
      </c>
      <c r="E33" s="88">
        <v>5.46</v>
      </c>
      <c r="F33" s="88">
        <v>0.32</v>
      </c>
    </row>
    <row r="34" spans="1:11" s="89" customFormat="1" ht="13.95" customHeight="1" x14ac:dyDescent="0.3"/>
    <row r="35" spans="1:11" s="105" customFormat="1" ht="13.95" customHeight="1" x14ac:dyDescent="0.3">
      <c r="A35" s="88" t="s">
        <v>20</v>
      </c>
      <c r="B35" s="100">
        <v>42072</v>
      </c>
      <c r="C35" s="105" t="s">
        <v>121</v>
      </c>
      <c r="D35" s="105" t="s">
        <v>79</v>
      </c>
      <c r="E35" s="88">
        <v>7.35</v>
      </c>
      <c r="F35" s="88">
        <v>0.04</v>
      </c>
    </row>
    <row r="36" spans="1:11" s="105" customFormat="1" ht="13.95" customHeight="1" x14ac:dyDescent="0.3">
      <c r="A36" s="88" t="s">
        <v>20</v>
      </c>
      <c r="B36" s="100">
        <v>42072</v>
      </c>
      <c r="C36" s="105" t="s">
        <v>157</v>
      </c>
      <c r="D36" s="105" t="s">
        <v>79</v>
      </c>
      <c r="E36" s="88">
        <v>6.4</v>
      </c>
      <c r="F36" s="88">
        <v>0.25</v>
      </c>
    </row>
    <row r="37" spans="1:11" s="105" customFormat="1" ht="13.95" customHeight="1" x14ac:dyDescent="0.3">
      <c r="A37" s="88" t="s">
        <v>20</v>
      </c>
      <c r="B37" s="100">
        <v>42072</v>
      </c>
      <c r="C37" s="105" t="s">
        <v>158</v>
      </c>
      <c r="D37" s="105" t="s">
        <v>79</v>
      </c>
      <c r="E37" s="88">
        <v>5.16</v>
      </c>
      <c r="F37" s="88">
        <v>0.17</v>
      </c>
    </row>
    <row r="38" spans="1:11" s="105" customFormat="1" ht="13.95" customHeight="1" x14ac:dyDescent="0.3">
      <c r="A38" s="88" t="s">
        <v>20</v>
      </c>
      <c r="B38" s="100">
        <v>42072</v>
      </c>
      <c r="C38" s="105" t="s">
        <v>154</v>
      </c>
      <c r="D38" s="105" t="s">
        <v>79</v>
      </c>
      <c r="E38" s="88" t="s">
        <v>169</v>
      </c>
      <c r="F38" s="98">
        <v>0.1</v>
      </c>
      <c r="G38" s="105" t="s">
        <v>171</v>
      </c>
    </row>
    <row r="39" spans="1:11" s="105" customFormat="1" ht="13.95" customHeight="1" x14ac:dyDescent="0.3">
      <c r="A39" s="88" t="s">
        <v>20</v>
      </c>
      <c r="B39" s="100">
        <v>42072</v>
      </c>
      <c r="C39" s="105" t="s">
        <v>155</v>
      </c>
      <c r="D39" s="105" t="s">
        <v>79</v>
      </c>
      <c r="E39" s="88">
        <v>5.89</v>
      </c>
      <c r="F39" s="88">
        <v>0.08</v>
      </c>
    </row>
    <row r="40" spans="1:11" s="105" customFormat="1" ht="13.95" customHeight="1" x14ac:dyDescent="0.3">
      <c r="A40" s="88" t="s">
        <v>20</v>
      </c>
      <c r="B40" s="100">
        <v>42072</v>
      </c>
      <c r="C40" s="105" t="s">
        <v>156</v>
      </c>
      <c r="D40" s="105" t="s">
        <v>79</v>
      </c>
      <c r="G40" s="105" t="s">
        <v>172</v>
      </c>
    </row>
    <row r="41" spans="1:11" x14ac:dyDescent="0.3">
      <c r="A41" s="88" t="s">
        <v>20</v>
      </c>
      <c r="B41" s="100">
        <v>42072</v>
      </c>
      <c r="C41" s="105" t="s">
        <v>151</v>
      </c>
      <c r="D41" s="105" t="s">
        <v>79</v>
      </c>
      <c r="E41" s="88">
        <v>6.32</v>
      </c>
      <c r="F41" s="88">
        <v>1.48</v>
      </c>
    </row>
    <row r="42" spans="1:11" x14ac:dyDescent="0.3">
      <c r="A42" s="88" t="s">
        <v>20</v>
      </c>
      <c r="B42" s="100">
        <v>42072</v>
      </c>
      <c r="C42" s="105" t="s">
        <v>152</v>
      </c>
      <c r="D42" s="105" t="s">
        <v>79</v>
      </c>
      <c r="E42" s="88">
        <v>6.12</v>
      </c>
      <c r="F42" s="88">
        <v>0.15</v>
      </c>
      <c r="G42" s="88" t="s">
        <v>150</v>
      </c>
    </row>
    <row r="43" spans="1:11" x14ac:dyDescent="0.3">
      <c r="A43" s="88" t="s">
        <v>20</v>
      </c>
      <c r="B43" s="100">
        <v>42072</v>
      </c>
      <c r="C43" s="105" t="s">
        <v>153</v>
      </c>
      <c r="D43" s="105" t="s">
        <v>79</v>
      </c>
      <c r="E43" s="88">
        <v>6.73</v>
      </c>
      <c r="F43" s="88">
        <v>0.32</v>
      </c>
      <c r="G43" s="88" t="s">
        <v>150</v>
      </c>
    </row>
    <row r="44" spans="1:11" x14ac:dyDescent="0.3">
      <c r="A44" s="88" t="s">
        <v>20</v>
      </c>
      <c r="B44" s="100">
        <v>42072</v>
      </c>
      <c r="C44" s="105" t="s">
        <v>170</v>
      </c>
      <c r="D44" s="105" t="s">
        <v>79</v>
      </c>
      <c r="E44" s="88">
        <v>6.79</v>
      </c>
      <c r="F44" s="88">
        <v>0.4</v>
      </c>
    </row>
    <row r="45" spans="1:11" s="89" customFormat="1" ht="13.95" customHeight="1" x14ac:dyDescent="0.3"/>
    <row r="46" spans="1:11" x14ac:dyDescent="0.3">
      <c r="A46" s="88" t="s">
        <v>21</v>
      </c>
      <c r="B46" s="100">
        <v>42144</v>
      </c>
      <c r="C46" s="105" t="s">
        <v>121</v>
      </c>
      <c r="D46" s="105" t="s">
        <v>79</v>
      </c>
      <c r="E46" s="88">
        <v>6.26</v>
      </c>
      <c r="F46" s="88">
        <v>0.03</v>
      </c>
    </row>
    <row r="47" spans="1:11" x14ac:dyDescent="0.3">
      <c r="A47" s="88" t="s">
        <v>21</v>
      </c>
      <c r="B47" s="100">
        <v>42144</v>
      </c>
      <c r="C47" s="105" t="s">
        <v>157</v>
      </c>
      <c r="D47" s="105" t="s">
        <v>79</v>
      </c>
      <c r="E47" s="88">
        <v>5.97</v>
      </c>
      <c r="F47" s="88">
        <v>0.04</v>
      </c>
    </row>
    <row r="48" spans="1:11" x14ac:dyDescent="0.3">
      <c r="A48" s="88" t="s">
        <v>21</v>
      </c>
      <c r="B48" s="100">
        <v>42144</v>
      </c>
      <c r="C48" s="105" t="s">
        <v>158</v>
      </c>
      <c r="D48" s="105" t="s">
        <v>79</v>
      </c>
      <c r="E48" s="88">
        <v>2.35</v>
      </c>
      <c r="F48" s="88">
        <v>0.72</v>
      </c>
      <c r="H48" s="105"/>
      <c r="I48" s="105"/>
      <c r="J48" s="105"/>
      <c r="K48" s="105"/>
    </row>
    <row r="49" spans="1:11" x14ac:dyDescent="0.3">
      <c r="A49" s="88" t="s">
        <v>21</v>
      </c>
      <c r="B49" s="100">
        <v>42142</v>
      </c>
      <c r="C49" s="105" t="s">
        <v>159</v>
      </c>
      <c r="D49" s="105" t="s">
        <v>79</v>
      </c>
      <c r="E49" s="88">
        <v>4.9800000000000004</v>
      </c>
      <c r="F49" s="88">
        <v>0.15</v>
      </c>
      <c r="H49" s="105"/>
      <c r="I49" s="105"/>
      <c r="J49" s="105"/>
      <c r="K49" s="105"/>
    </row>
    <row r="50" spans="1:11" x14ac:dyDescent="0.3">
      <c r="A50" s="88" t="s">
        <v>21</v>
      </c>
      <c r="B50" s="100">
        <v>42145</v>
      </c>
      <c r="C50" s="105" t="s">
        <v>160</v>
      </c>
      <c r="D50" s="105" t="s">
        <v>79</v>
      </c>
      <c r="E50" s="88">
        <v>5.61</v>
      </c>
      <c r="F50" s="88">
        <v>0.35</v>
      </c>
      <c r="H50" s="105"/>
      <c r="I50" s="105"/>
      <c r="J50" s="105"/>
      <c r="K50" s="105"/>
    </row>
    <row r="51" spans="1:11" x14ac:dyDescent="0.3">
      <c r="A51" s="88" t="s">
        <v>21</v>
      </c>
      <c r="B51" s="100">
        <v>42145</v>
      </c>
      <c r="C51" s="105" t="s">
        <v>161</v>
      </c>
      <c r="D51" s="105" t="s">
        <v>79</v>
      </c>
      <c r="E51" s="88">
        <v>6.24</v>
      </c>
      <c r="F51" s="88">
        <v>0.21</v>
      </c>
      <c r="H51" s="105"/>
      <c r="I51" s="105"/>
      <c r="J51" s="105"/>
      <c r="K51" s="105"/>
    </row>
    <row r="52" spans="1:11" x14ac:dyDescent="0.3">
      <c r="A52" s="88" t="s">
        <v>21</v>
      </c>
      <c r="B52" s="100">
        <v>42145</v>
      </c>
      <c r="C52" s="105" t="s">
        <v>162</v>
      </c>
      <c r="D52" s="105" t="s">
        <v>79</v>
      </c>
      <c r="E52" s="88">
        <v>6.14</v>
      </c>
      <c r="F52" s="88">
        <v>0.25</v>
      </c>
      <c r="H52" s="105"/>
      <c r="I52" s="105"/>
      <c r="J52" s="105"/>
      <c r="K52" s="105"/>
    </row>
    <row r="53" spans="1:11" x14ac:dyDescent="0.3">
      <c r="A53" s="88" t="s">
        <v>21</v>
      </c>
      <c r="B53" s="100">
        <v>42143</v>
      </c>
      <c r="C53" s="105" t="s">
        <v>163</v>
      </c>
      <c r="D53" s="105" t="s">
        <v>79</v>
      </c>
      <c r="E53" s="88">
        <v>5.36</v>
      </c>
      <c r="F53" s="88">
        <v>0.28999999999999998</v>
      </c>
      <c r="H53" s="105"/>
      <c r="I53" s="105"/>
      <c r="J53" s="105"/>
      <c r="K53" s="105"/>
    </row>
    <row r="54" spans="1:11" x14ac:dyDescent="0.3">
      <c r="A54" s="88" t="s">
        <v>21</v>
      </c>
      <c r="B54" s="100">
        <v>42143</v>
      </c>
      <c r="C54" s="105" t="s">
        <v>164</v>
      </c>
      <c r="D54" s="105" t="s">
        <v>79</v>
      </c>
      <c r="E54" s="88">
        <v>6.18</v>
      </c>
      <c r="F54" s="88">
        <v>0.38</v>
      </c>
      <c r="H54" s="105"/>
      <c r="I54" s="105"/>
      <c r="J54" s="105"/>
      <c r="K54" s="105"/>
    </row>
    <row r="55" spans="1:11" x14ac:dyDescent="0.3">
      <c r="A55" s="88" t="s">
        <v>21</v>
      </c>
      <c r="B55" s="100">
        <v>42143</v>
      </c>
      <c r="C55" s="105" t="s">
        <v>165</v>
      </c>
      <c r="D55" s="105" t="s">
        <v>79</v>
      </c>
      <c r="E55" s="88">
        <v>7</v>
      </c>
      <c r="F55" s="88">
        <v>0.08</v>
      </c>
      <c r="H55" s="105"/>
      <c r="I55" s="105"/>
      <c r="J55" s="105"/>
      <c r="K55" s="105"/>
    </row>
    <row r="56" spans="1:11" x14ac:dyDescent="0.3">
      <c r="A56" s="88" t="s">
        <v>21</v>
      </c>
      <c r="B56" s="100">
        <v>42144</v>
      </c>
      <c r="C56" s="105" t="s">
        <v>166</v>
      </c>
      <c r="D56" s="105" t="s">
        <v>79</v>
      </c>
      <c r="E56" s="88">
        <v>5.86</v>
      </c>
      <c r="F56" s="88">
        <v>0.15</v>
      </c>
      <c r="H56" s="105"/>
      <c r="I56" s="105"/>
      <c r="J56" s="105"/>
      <c r="K56" s="105"/>
    </row>
    <row r="57" spans="1:11" x14ac:dyDescent="0.3">
      <c r="A57" s="88" t="s">
        <v>21</v>
      </c>
      <c r="B57" s="100">
        <v>42143</v>
      </c>
      <c r="C57" s="105" t="s">
        <v>167</v>
      </c>
      <c r="D57" s="105" t="s">
        <v>79</v>
      </c>
      <c r="E57" s="88">
        <v>5.0599999999999996</v>
      </c>
      <c r="F57" s="88">
        <v>0.32</v>
      </c>
      <c r="H57" s="105"/>
      <c r="I57" s="105"/>
      <c r="J57" s="105"/>
      <c r="K57" s="105"/>
    </row>
    <row r="58" spans="1:11" x14ac:dyDescent="0.3">
      <c r="A58" s="88" t="s">
        <v>21</v>
      </c>
      <c r="B58" s="100">
        <v>42145</v>
      </c>
      <c r="C58" s="105" t="s">
        <v>168</v>
      </c>
      <c r="D58" s="105" t="s">
        <v>79</v>
      </c>
      <c r="E58" s="88">
        <v>6.14</v>
      </c>
      <c r="F58" s="88">
        <v>1.88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"/>
  <sheetViews>
    <sheetView workbookViewId="0">
      <selection activeCell="K26" sqref="K26"/>
    </sheetView>
  </sheetViews>
  <sheetFormatPr defaultRowHeight="14.4" x14ac:dyDescent="0.3"/>
  <cols>
    <col min="1" max="1" width="9.33203125" customWidth="1"/>
    <col min="2" max="2" width="8.6640625" customWidth="1"/>
    <col min="3" max="3" width="6.6640625" customWidth="1"/>
    <col min="4" max="4" width="6.109375" customWidth="1"/>
    <col min="5" max="6" width="6.5546875" customWidth="1"/>
    <col min="7" max="7" width="2.33203125" style="81" customWidth="1"/>
    <col min="9" max="9" width="8.44140625" customWidth="1"/>
    <col min="10" max="10" width="6.6640625" customWidth="1"/>
    <col min="11" max="11" width="7.6640625" customWidth="1"/>
    <col min="12" max="13" width="6.6640625" customWidth="1"/>
    <col min="14" max="14" width="1.5546875" style="81" customWidth="1"/>
    <col min="15" max="15" width="7.88671875" customWidth="1"/>
    <col min="16" max="16" width="7" customWidth="1"/>
  </cols>
  <sheetData>
    <row r="1" spans="1:18" x14ac:dyDescent="0.3">
      <c r="A1" s="88" t="s">
        <v>77</v>
      </c>
      <c r="B1" s="88" t="s">
        <v>13</v>
      </c>
      <c r="C1" s="88" t="s">
        <v>50</v>
      </c>
      <c r="D1" s="88" t="s">
        <v>12</v>
      </c>
      <c r="E1" s="90" t="s">
        <v>48</v>
      </c>
      <c r="F1" s="90" t="s">
        <v>5</v>
      </c>
      <c r="G1" s="89"/>
      <c r="H1" s="88" t="s">
        <v>77</v>
      </c>
      <c r="I1" s="88" t="s">
        <v>13</v>
      </c>
      <c r="J1" s="88" t="s">
        <v>50</v>
      </c>
      <c r="K1" s="88" t="s">
        <v>12</v>
      </c>
      <c r="L1" s="90" t="s">
        <v>48</v>
      </c>
      <c r="M1" s="90" t="s">
        <v>5</v>
      </c>
      <c r="N1" s="89"/>
      <c r="O1" s="88" t="s">
        <v>105</v>
      </c>
      <c r="P1" t="s">
        <v>105</v>
      </c>
      <c r="Q1" t="s">
        <v>48</v>
      </c>
      <c r="R1" t="s">
        <v>5</v>
      </c>
    </row>
    <row r="2" spans="1:18" x14ac:dyDescent="0.3">
      <c r="A2" s="88"/>
      <c r="B2" s="88"/>
      <c r="C2" s="88"/>
      <c r="D2" s="88"/>
      <c r="E2" s="90" t="s">
        <v>30</v>
      </c>
      <c r="F2" s="90" t="s">
        <v>1</v>
      </c>
      <c r="G2" s="89"/>
      <c r="H2" s="88"/>
      <c r="I2" s="88"/>
      <c r="J2" s="88"/>
      <c r="K2" s="88"/>
      <c r="L2" s="90" t="s">
        <v>30</v>
      </c>
      <c r="M2" s="90" t="s">
        <v>1</v>
      </c>
      <c r="N2" s="89"/>
      <c r="O2" t="s">
        <v>48</v>
      </c>
      <c r="P2" t="s">
        <v>5</v>
      </c>
      <c r="Q2" t="s">
        <v>129</v>
      </c>
      <c r="R2" t="s">
        <v>129</v>
      </c>
    </row>
    <row r="3" spans="1:18" x14ac:dyDescent="0.3">
      <c r="A3" s="88">
        <v>14224468</v>
      </c>
      <c r="B3" s="88" t="s">
        <v>74</v>
      </c>
      <c r="C3" s="83" t="s">
        <v>79</v>
      </c>
      <c r="D3" s="88" t="s">
        <v>21</v>
      </c>
      <c r="E3" s="111">
        <v>3</v>
      </c>
      <c r="F3" s="130">
        <v>0.4806213139859008</v>
      </c>
      <c r="G3" s="118"/>
      <c r="H3" s="11">
        <v>14344268</v>
      </c>
      <c r="I3" s="11" t="s">
        <v>74</v>
      </c>
      <c r="J3" s="83" t="s">
        <v>79</v>
      </c>
      <c r="K3" s="88" t="s">
        <v>22</v>
      </c>
      <c r="L3" s="112">
        <v>1.1000000000000001</v>
      </c>
      <c r="M3" s="1">
        <v>0.42099999999999999</v>
      </c>
      <c r="N3" s="121"/>
      <c r="O3" s="1">
        <f>E3-L3</f>
        <v>1.9</v>
      </c>
      <c r="P3" s="1">
        <f>M3-F3</f>
        <v>-5.9621313985900815E-2</v>
      </c>
      <c r="Q3" s="1">
        <f>AVERAGE(O3:O4)</f>
        <v>2.21</v>
      </c>
      <c r="R3" s="1">
        <f>AVERAGE(P3:P4)</f>
        <v>-0.22471828833467544</v>
      </c>
    </row>
    <row r="4" spans="1:18" x14ac:dyDescent="0.3">
      <c r="A4" s="88">
        <v>14224469</v>
      </c>
      <c r="B4" s="88" t="s">
        <v>74</v>
      </c>
      <c r="C4" s="84" t="s">
        <v>83</v>
      </c>
      <c r="D4" s="88" t="s">
        <v>21</v>
      </c>
      <c r="E4" s="111">
        <v>3.3</v>
      </c>
      <c r="F4" s="130">
        <v>0.79681526268345004</v>
      </c>
      <c r="G4" s="118"/>
      <c r="H4" s="11">
        <v>14344269</v>
      </c>
      <c r="I4" s="11" t="s">
        <v>74</v>
      </c>
      <c r="J4" s="84" t="s">
        <v>83</v>
      </c>
      <c r="K4" s="88" t="s">
        <v>22</v>
      </c>
      <c r="L4" s="112">
        <v>0.78</v>
      </c>
      <c r="M4" s="1">
        <v>0.40699999999999997</v>
      </c>
      <c r="N4" s="121"/>
      <c r="O4" s="1">
        <f t="shared" ref="O4:O22" si="0">E4-L4</f>
        <v>2.5199999999999996</v>
      </c>
      <c r="P4" s="1">
        <f t="shared" ref="P4:P22" si="1">M4-F4</f>
        <v>-0.38981526268345007</v>
      </c>
    </row>
    <row r="5" spans="1:18" x14ac:dyDescent="0.3">
      <c r="A5" s="88">
        <v>14224470</v>
      </c>
      <c r="B5" s="88" t="s">
        <v>94</v>
      </c>
      <c r="C5" s="83" t="s">
        <v>79</v>
      </c>
      <c r="D5" s="88" t="s">
        <v>21</v>
      </c>
      <c r="E5" s="111">
        <v>20</v>
      </c>
      <c r="F5" s="133">
        <v>2.4899999999999999E-2</v>
      </c>
      <c r="G5" s="118"/>
      <c r="H5" s="11">
        <v>14344270</v>
      </c>
      <c r="I5" s="11" t="s">
        <v>94</v>
      </c>
      <c r="J5" s="83" t="s">
        <v>79</v>
      </c>
      <c r="K5" s="88" t="s">
        <v>22</v>
      </c>
      <c r="L5" s="112">
        <v>4.0999999999999996</v>
      </c>
      <c r="M5" s="1">
        <v>0.35299999999999998</v>
      </c>
      <c r="N5" s="121"/>
      <c r="O5" s="1">
        <f t="shared" si="0"/>
        <v>15.9</v>
      </c>
      <c r="P5" s="1">
        <f t="shared" si="1"/>
        <v>0.3281</v>
      </c>
      <c r="Q5" s="1">
        <f>AVERAGE(O5:O6)</f>
        <v>15.9</v>
      </c>
      <c r="R5" s="1">
        <f>AVERAGE(P5:P6)</f>
        <v>0.29210000000000003</v>
      </c>
    </row>
    <row r="6" spans="1:18" x14ac:dyDescent="0.3">
      <c r="A6" s="88">
        <v>14224471</v>
      </c>
      <c r="B6" s="88" t="s">
        <v>94</v>
      </c>
      <c r="C6" s="84" t="s">
        <v>83</v>
      </c>
      <c r="D6" s="88" t="s">
        <v>21</v>
      </c>
      <c r="E6" s="96"/>
      <c r="F6" s="133">
        <v>2.4899999999999999E-2</v>
      </c>
      <c r="G6" s="119"/>
      <c r="H6" s="11">
        <v>14344271</v>
      </c>
      <c r="I6" s="11" t="s">
        <v>94</v>
      </c>
      <c r="J6" s="84" t="s">
        <v>83</v>
      </c>
      <c r="K6" s="88" t="s">
        <v>22</v>
      </c>
      <c r="L6" s="112">
        <v>6.6</v>
      </c>
      <c r="M6" s="1">
        <v>0.28100000000000003</v>
      </c>
      <c r="N6" s="121"/>
      <c r="O6" s="1"/>
      <c r="P6" s="1">
        <f t="shared" si="1"/>
        <v>0.25610000000000005</v>
      </c>
    </row>
    <row r="7" spans="1:18" x14ac:dyDescent="0.3">
      <c r="A7" s="88">
        <v>14224472</v>
      </c>
      <c r="B7" s="88" t="s">
        <v>95</v>
      </c>
      <c r="C7" s="83" t="s">
        <v>79</v>
      </c>
      <c r="D7" s="88" t="s">
        <v>21</v>
      </c>
      <c r="E7" s="111">
        <v>5.7</v>
      </c>
      <c r="F7" s="134">
        <v>0.42904495975973478</v>
      </c>
      <c r="G7" s="118"/>
      <c r="H7" s="11">
        <v>14344272</v>
      </c>
      <c r="I7" s="11" t="s">
        <v>95</v>
      </c>
      <c r="J7" s="83" t="s">
        <v>79</v>
      </c>
      <c r="K7" s="88" t="s">
        <v>22</v>
      </c>
      <c r="L7" s="112">
        <v>1.5</v>
      </c>
      <c r="M7" s="1">
        <v>1.1200000000000001</v>
      </c>
      <c r="N7" s="121"/>
      <c r="O7" s="1">
        <f t="shared" si="0"/>
        <v>4.2</v>
      </c>
      <c r="P7" s="1">
        <f t="shared" si="1"/>
        <v>0.69095504024026533</v>
      </c>
      <c r="Q7" s="9">
        <v>4.2</v>
      </c>
      <c r="R7" s="1">
        <f>AVERAGE(P7:P8)</f>
        <v>0.80897752012013269</v>
      </c>
    </row>
    <row r="8" spans="1:18" x14ac:dyDescent="0.3">
      <c r="A8" s="114">
        <v>14224473</v>
      </c>
      <c r="B8" s="114" t="s">
        <v>95</v>
      </c>
      <c r="C8" s="115" t="s">
        <v>83</v>
      </c>
      <c r="D8" s="114" t="s">
        <v>21</v>
      </c>
      <c r="E8" s="116">
        <v>5.4</v>
      </c>
      <c r="F8" s="130">
        <v>0.14299999999999999</v>
      </c>
      <c r="G8" s="118"/>
      <c r="H8" s="14">
        <v>14344273</v>
      </c>
      <c r="I8" s="14" t="s">
        <v>95</v>
      </c>
      <c r="J8" s="115" t="s">
        <v>83</v>
      </c>
      <c r="K8" s="114" t="s">
        <v>22</v>
      </c>
      <c r="L8" s="113">
        <v>17</v>
      </c>
      <c r="M8" s="1">
        <v>1.07</v>
      </c>
      <c r="N8" s="121"/>
      <c r="O8" s="1">
        <f t="shared" si="0"/>
        <v>-11.6</v>
      </c>
      <c r="P8" s="1">
        <f t="shared" si="1"/>
        <v>0.92700000000000005</v>
      </c>
    </row>
    <row r="9" spans="1:18" x14ac:dyDescent="0.3">
      <c r="A9" s="88">
        <v>14224474</v>
      </c>
      <c r="B9" s="88" t="s">
        <v>96</v>
      </c>
      <c r="C9" s="83" t="s">
        <v>79</v>
      </c>
      <c r="D9" s="88" t="s">
        <v>21</v>
      </c>
      <c r="E9" s="111">
        <v>9.6</v>
      </c>
      <c r="F9" s="130">
        <v>2.0237773948666842</v>
      </c>
      <c r="G9" s="118"/>
      <c r="H9" s="11">
        <v>14344274</v>
      </c>
      <c r="I9" s="11" t="s">
        <v>96</v>
      </c>
      <c r="J9" s="83" t="s">
        <v>79</v>
      </c>
      <c r="K9" s="88" t="s">
        <v>22</v>
      </c>
      <c r="L9" s="112">
        <v>3.8</v>
      </c>
      <c r="M9" s="1">
        <v>2.81</v>
      </c>
      <c r="N9" s="121"/>
      <c r="O9" s="1">
        <f t="shared" si="0"/>
        <v>5.8</v>
      </c>
      <c r="P9" s="1">
        <f t="shared" si="1"/>
        <v>0.78622260513331588</v>
      </c>
      <c r="Q9" s="1">
        <f>AVERAGE(O9:O10)</f>
        <v>5.8</v>
      </c>
      <c r="R9" s="1">
        <f>AVERAGE(P9:P10)</f>
        <v>1.6629113468551699</v>
      </c>
    </row>
    <row r="10" spans="1:18" x14ac:dyDescent="0.3">
      <c r="A10" s="88">
        <v>14224475</v>
      </c>
      <c r="B10" s="88" t="s">
        <v>96</v>
      </c>
      <c r="C10" s="84" t="s">
        <v>83</v>
      </c>
      <c r="D10" s="88" t="s">
        <v>21</v>
      </c>
      <c r="E10" s="111">
        <v>8.1</v>
      </c>
      <c r="F10" s="130">
        <v>1.0303999114229758</v>
      </c>
      <c r="G10" s="118"/>
      <c r="H10" s="11">
        <v>14344275</v>
      </c>
      <c r="I10" s="11" t="s">
        <v>96</v>
      </c>
      <c r="J10" s="84" t="s">
        <v>83</v>
      </c>
      <c r="K10" s="88" t="s">
        <v>22</v>
      </c>
      <c r="L10" s="112">
        <v>2.2999999999999998</v>
      </c>
      <c r="M10" s="1">
        <v>3.57</v>
      </c>
      <c r="N10" s="121"/>
      <c r="O10" s="1">
        <f t="shared" si="0"/>
        <v>5.8</v>
      </c>
      <c r="P10" s="1">
        <f t="shared" si="1"/>
        <v>2.539600088577024</v>
      </c>
    </row>
    <row r="11" spans="1:18" x14ac:dyDescent="0.3">
      <c r="A11" s="88">
        <v>14224482</v>
      </c>
      <c r="B11" s="88" t="s">
        <v>133</v>
      </c>
      <c r="C11" s="83" t="s">
        <v>79</v>
      </c>
      <c r="D11" s="88" t="s">
        <v>21</v>
      </c>
      <c r="E11" s="111">
        <v>4.5999999999999996</v>
      </c>
      <c r="F11" s="130">
        <v>0.34261753181790516</v>
      </c>
      <c r="G11" s="118"/>
      <c r="H11" s="11">
        <v>14344282</v>
      </c>
      <c r="I11" s="11" t="s">
        <v>97</v>
      </c>
      <c r="J11" s="83" t="s">
        <v>79</v>
      </c>
      <c r="K11" s="88" t="s">
        <v>22</v>
      </c>
      <c r="L11" s="112">
        <v>1.9</v>
      </c>
      <c r="M11" s="1">
        <v>5.43</v>
      </c>
      <c r="N11" s="121"/>
      <c r="O11" s="1">
        <f t="shared" si="0"/>
        <v>2.6999999999999997</v>
      </c>
      <c r="P11" s="1">
        <f t="shared" si="1"/>
        <v>5.0873824681820947</v>
      </c>
      <c r="Q11" s="1">
        <f>AVERAGE(O11:O12)</f>
        <v>2.5</v>
      </c>
      <c r="R11" s="1">
        <f>AVERAGE(P11:P12)</f>
        <v>3.1465796671795188</v>
      </c>
    </row>
    <row r="12" spans="1:18" x14ac:dyDescent="0.3">
      <c r="A12" s="88">
        <v>14224483</v>
      </c>
      <c r="B12" s="88" t="s">
        <v>133</v>
      </c>
      <c r="C12" s="84" t="s">
        <v>83</v>
      </c>
      <c r="D12" s="88" t="s">
        <v>21</v>
      </c>
      <c r="E12" s="111">
        <v>5.0999999999999996</v>
      </c>
      <c r="F12" s="134">
        <v>0.23422313382305759</v>
      </c>
      <c r="G12" s="118"/>
      <c r="H12" s="11">
        <v>14344283</v>
      </c>
      <c r="I12" s="11" t="s">
        <v>97</v>
      </c>
      <c r="J12" s="84" t="s">
        <v>83</v>
      </c>
      <c r="K12" s="88" t="s">
        <v>22</v>
      </c>
      <c r="L12" s="112">
        <v>2.8</v>
      </c>
      <c r="M12" s="1">
        <v>1.44</v>
      </c>
      <c r="N12" s="121"/>
      <c r="O12" s="1">
        <f t="shared" si="0"/>
        <v>2.2999999999999998</v>
      </c>
      <c r="P12" s="1">
        <f t="shared" si="1"/>
        <v>1.2057768661769424</v>
      </c>
    </row>
    <row r="13" spans="1:18" x14ac:dyDescent="0.3">
      <c r="A13" s="88">
        <v>14224478</v>
      </c>
      <c r="B13" s="88" t="s">
        <v>98</v>
      </c>
      <c r="C13" s="83" t="s">
        <v>79</v>
      </c>
      <c r="D13" s="88" t="s">
        <v>21</v>
      </c>
      <c r="E13" s="111">
        <v>9.6</v>
      </c>
      <c r="F13" s="130">
        <v>0.38726149525454906</v>
      </c>
      <c r="G13" s="118"/>
      <c r="H13" s="11">
        <v>14344278</v>
      </c>
      <c r="I13" s="11" t="s">
        <v>98</v>
      </c>
      <c r="J13" s="83" t="s">
        <v>79</v>
      </c>
      <c r="K13" s="88" t="s">
        <v>22</v>
      </c>
      <c r="L13" s="112">
        <v>2.8</v>
      </c>
      <c r="M13" s="1">
        <v>20.100000000000001</v>
      </c>
      <c r="N13" s="121"/>
      <c r="O13" s="1">
        <f t="shared" si="0"/>
        <v>6.8</v>
      </c>
      <c r="P13" s="1">
        <f t="shared" si="1"/>
        <v>19.712738504745452</v>
      </c>
      <c r="Q13" s="1">
        <f>AVERAGE(O13:O14)</f>
        <v>5.4499999999999993</v>
      </c>
      <c r="R13" s="9">
        <v>1.4</v>
      </c>
    </row>
    <row r="14" spans="1:18" x14ac:dyDescent="0.3">
      <c r="A14" s="88">
        <v>14224479</v>
      </c>
      <c r="B14" s="88" t="s">
        <v>98</v>
      </c>
      <c r="C14" s="84" t="s">
        <v>83</v>
      </c>
      <c r="D14" s="88" t="s">
        <v>21</v>
      </c>
      <c r="E14" s="111">
        <v>5.3</v>
      </c>
      <c r="F14" s="130">
        <v>0.11548090744012429</v>
      </c>
      <c r="G14" s="118"/>
      <c r="H14" s="11">
        <v>14344279</v>
      </c>
      <c r="I14" s="11" t="s">
        <v>98</v>
      </c>
      <c r="J14" s="84" t="s">
        <v>83</v>
      </c>
      <c r="K14" s="88" t="s">
        <v>22</v>
      </c>
      <c r="L14" s="112">
        <v>1.2</v>
      </c>
      <c r="M14" s="1">
        <v>1.54</v>
      </c>
      <c r="N14" s="121"/>
      <c r="O14" s="1">
        <f t="shared" si="0"/>
        <v>4.0999999999999996</v>
      </c>
      <c r="P14" s="1">
        <f t="shared" si="1"/>
        <v>1.4245190925598759</v>
      </c>
    </row>
    <row r="15" spans="1:18" x14ac:dyDescent="0.3">
      <c r="A15" s="88">
        <v>14224480</v>
      </c>
      <c r="B15" s="88" t="s">
        <v>75</v>
      </c>
      <c r="C15" s="83" t="s">
        <v>79</v>
      </c>
      <c r="D15" s="88" t="s">
        <v>21</v>
      </c>
      <c r="E15" s="96"/>
      <c r="F15" s="130">
        <v>0.56996933606465749</v>
      </c>
      <c r="G15" s="119"/>
      <c r="H15" s="11">
        <v>14344280</v>
      </c>
      <c r="I15" s="11" t="s">
        <v>75</v>
      </c>
      <c r="J15" s="83" t="s">
        <v>79</v>
      </c>
      <c r="K15" s="88" t="s">
        <v>22</v>
      </c>
      <c r="L15" s="112">
        <v>3</v>
      </c>
      <c r="M15" s="1">
        <v>1.04</v>
      </c>
      <c r="N15" s="121"/>
      <c r="O15" s="1"/>
      <c r="P15" s="1">
        <f t="shared" si="1"/>
        <v>0.47003066393534254</v>
      </c>
      <c r="Q15" s="112">
        <v>3</v>
      </c>
      <c r="R15" s="1">
        <f>AVERAGE(P15:P16)</f>
        <v>0.66805518320914914</v>
      </c>
    </row>
    <row r="16" spans="1:18" x14ac:dyDescent="0.3">
      <c r="A16" s="88">
        <v>14224481</v>
      </c>
      <c r="B16" s="88" t="s">
        <v>75</v>
      </c>
      <c r="C16" s="84" t="s">
        <v>83</v>
      </c>
      <c r="D16" s="88" t="s">
        <v>21</v>
      </c>
      <c r="E16" s="96"/>
      <c r="F16" s="130">
        <v>8.1920297517044258E-2</v>
      </c>
      <c r="G16" s="119"/>
      <c r="H16" s="11">
        <v>14344281</v>
      </c>
      <c r="I16" s="11" t="s">
        <v>104</v>
      </c>
      <c r="J16" s="83" t="s">
        <v>83</v>
      </c>
      <c r="K16" s="88" t="s">
        <v>22</v>
      </c>
      <c r="L16" s="111"/>
      <c r="M16" s="1">
        <v>0.94799999999999995</v>
      </c>
      <c r="N16" s="118"/>
      <c r="O16" s="1"/>
      <c r="P16" s="1">
        <f t="shared" si="1"/>
        <v>0.86607970248295574</v>
      </c>
    </row>
    <row r="17" spans="1:18" x14ac:dyDescent="0.3">
      <c r="A17" s="88">
        <v>14224476</v>
      </c>
      <c r="B17" s="88" t="s">
        <v>99</v>
      </c>
      <c r="C17" s="83" t="s">
        <v>79</v>
      </c>
      <c r="D17" s="88" t="s">
        <v>21</v>
      </c>
      <c r="E17" s="111">
        <v>3.5</v>
      </c>
      <c r="F17" s="130">
        <v>0.56813856768184234</v>
      </c>
      <c r="G17" s="118"/>
      <c r="H17" s="11">
        <v>14344276</v>
      </c>
      <c r="I17" s="11" t="s">
        <v>99</v>
      </c>
      <c r="J17" s="83" t="s">
        <v>79</v>
      </c>
      <c r="K17" s="88" t="s">
        <v>22</v>
      </c>
      <c r="L17" s="112">
        <v>2.1</v>
      </c>
      <c r="M17" s="1">
        <v>1.22</v>
      </c>
      <c r="N17" s="121"/>
      <c r="O17" s="1">
        <f t="shared" si="0"/>
        <v>1.4</v>
      </c>
      <c r="P17" s="1">
        <f t="shared" si="1"/>
        <v>0.65186143231815763</v>
      </c>
      <c r="Q17" s="1">
        <f>AVERAGE(O17:O18)</f>
        <v>2.5999999999999996</v>
      </c>
      <c r="R17" s="1">
        <f>AVERAGE(P17:P18)</f>
        <v>0.95285321818320234</v>
      </c>
    </row>
    <row r="18" spans="1:18" x14ac:dyDescent="0.3">
      <c r="A18" s="88">
        <v>14224477</v>
      </c>
      <c r="B18" s="88" t="s">
        <v>99</v>
      </c>
      <c r="C18" s="84" t="s">
        <v>83</v>
      </c>
      <c r="D18" s="88" t="s">
        <v>21</v>
      </c>
      <c r="E18" s="111">
        <v>5.3</v>
      </c>
      <c r="F18" s="130">
        <v>8.6154995951753202E-2</v>
      </c>
      <c r="G18" s="118"/>
      <c r="H18" s="11">
        <v>14344277</v>
      </c>
      <c r="I18" s="11" t="s">
        <v>99</v>
      </c>
      <c r="J18" s="84" t="s">
        <v>83</v>
      </c>
      <c r="K18" s="88" t="s">
        <v>22</v>
      </c>
      <c r="L18" s="112">
        <v>1.5</v>
      </c>
      <c r="M18" s="1">
        <v>1.34</v>
      </c>
      <c r="N18" s="121"/>
      <c r="O18" s="1">
        <f t="shared" si="0"/>
        <v>3.8</v>
      </c>
      <c r="P18" s="1">
        <f t="shared" si="1"/>
        <v>1.2538450040482469</v>
      </c>
    </row>
    <row r="19" spans="1:18" x14ac:dyDescent="0.3">
      <c r="A19" s="88">
        <v>14224484</v>
      </c>
      <c r="B19" s="88" t="s">
        <v>100</v>
      </c>
      <c r="C19" s="83" t="s">
        <v>79</v>
      </c>
      <c r="D19" s="88" t="s">
        <v>21</v>
      </c>
      <c r="E19" s="111">
        <v>5.2</v>
      </c>
      <c r="F19" s="135">
        <v>0.35916338227761502</v>
      </c>
      <c r="G19" s="118"/>
      <c r="H19" s="11">
        <v>14344284</v>
      </c>
      <c r="I19" s="11" t="s">
        <v>100</v>
      </c>
      <c r="J19" s="83" t="s">
        <v>79</v>
      </c>
      <c r="K19" s="88" t="s">
        <v>22</v>
      </c>
      <c r="L19" s="112">
        <v>2.2000000000000002</v>
      </c>
      <c r="M19" s="1">
        <v>2.5499999999999998</v>
      </c>
      <c r="N19" s="121"/>
      <c r="O19" s="1">
        <f t="shared" si="0"/>
        <v>3</v>
      </c>
      <c r="P19" s="1">
        <f t="shared" si="1"/>
        <v>2.1908366177223848</v>
      </c>
      <c r="Q19" s="1">
        <f>AVERAGE(O19:O20)</f>
        <v>1.85</v>
      </c>
      <c r="R19" s="1">
        <f>AVERAGE(P19:P20)</f>
        <v>1.5829683088611923</v>
      </c>
    </row>
    <row r="20" spans="1:18" x14ac:dyDescent="0.3">
      <c r="A20" s="88">
        <v>14224486</v>
      </c>
      <c r="B20" s="88" t="s">
        <v>100</v>
      </c>
      <c r="C20" s="84" t="s">
        <v>83</v>
      </c>
      <c r="D20" s="88" t="s">
        <v>21</v>
      </c>
      <c r="E20" s="111">
        <v>1.9</v>
      </c>
      <c r="F20" s="136">
        <v>2.4899999999999999E-2</v>
      </c>
      <c r="G20" s="118"/>
      <c r="H20" s="11">
        <v>14344286</v>
      </c>
      <c r="I20" s="11" t="s">
        <v>100</v>
      </c>
      <c r="J20" s="84" t="s">
        <v>83</v>
      </c>
      <c r="K20" s="88" t="s">
        <v>22</v>
      </c>
      <c r="L20" s="112">
        <v>1.2</v>
      </c>
      <c r="M20" s="1">
        <v>1</v>
      </c>
      <c r="N20" s="121"/>
      <c r="O20" s="1">
        <f t="shared" si="0"/>
        <v>0.7</v>
      </c>
      <c r="P20" s="1">
        <f t="shared" si="1"/>
        <v>0.97509999999999997</v>
      </c>
    </row>
    <row r="21" spans="1:18" x14ac:dyDescent="0.3">
      <c r="A21" s="114">
        <v>14224487</v>
      </c>
      <c r="B21" s="114" t="s">
        <v>101</v>
      </c>
      <c r="C21" s="117" t="s">
        <v>79</v>
      </c>
      <c r="D21" s="114" t="s">
        <v>21</v>
      </c>
      <c r="E21" s="116">
        <v>2.2999999999999998</v>
      </c>
      <c r="F21" s="137">
        <v>0.72664719432170954</v>
      </c>
      <c r="G21" s="118"/>
      <c r="H21" s="14">
        <v>14344287</v>
      </c>
      <c r="I21" s="14" t="s">
        <v>101</v>
      </c>
      <c r="J21" s="117" t="s">
        <v>79</v>
      </c>
      <c r="K21" s="114" t="s">
        <v>22</v>
      </c>
      <c r="L21" s="113">
        <v>2.7</v>
      </c>
      <c r="M21" s="1">
        <v>4.8899999999999997</v>
      </c>
      <c r="N21" s="121"/>
      <c r="O21" s="1">
        <f t="shared" si="0"/>
        <v>-0.40000000000000036</v>
      </c>
      <c r="P21" s="1">
        <f t="shared" si="1"/>
        <v>4.16335280567829</v>
      </c>
      <c r="Q21" s="9">
        <v>0.3</v>
      </c>
      <c r="R21" s="1">
        <f>AVERAGE(P21:P22)</f>
        <v>3.4886445912589381</v>
      </c>
    </row>
    <row r="22" spans="1:18" x14ac:dyDescent="0.3">
      <c r="A22" s="88">
        <v>14224488</v>
      </c>
      <c r="B22" s="88" t="s">
        <v>101</v>
      </c>
      <c r="C22" s="84" t="s">
        <v>83</v>
      </c>
      <c r="D22" s="88" t="s">
        <v>21</v>
      </c>
      <c r="E22" s="111">
        <v>1.4</v>
      </c>
      <c r="F22" s="137">
        <v>0.32606362316041404</v>
      </c>
      <c r="G22" s="118"/>
      <c r="H22" s="11">
        <v>14344288</v>
      </c>
      <c r="I22" s="11" t="s">
        <v>101</v>
      </c>
      <c r="J22" s="84" t="s">
        <v>83</v>
      </c>
      <c r="K22" s="88" t="s">
        <v>22</v>
      </c>
      <c r="L22" s="112">
        <v>1.1000000000000001</v>
      </c>
      <c r="M22" s="1">
        <v>3.14</v>
      </c>
      <c r="N22" s="121"/>
      <c r="O22" s="1">
        <f t="shared" si="0"/>
        <v>0.29999999999999982</v>
      </c>
      <c r="P22" s="1">
        <f t="shared" si="1"/>
        <v>2.8139363768395862</v>
      </c>
    </row>
    <row r="23" spans="1:18" x14ac:dyDescent="0.3">
      <c r="A23" s="88"/>
      <c r="B23" s="88"/>
      <c r="C23" s="84"/>
      <c r="D23" s="88"/>
      <c r="E23" s="104"/>
      <c r="F23" s="104"/>
      <c r="G23" s="120"/>
    </row>
    <row r="24" spans="1:18" x14ac:dyDescent="0.3">
      <c r="A24" s="88"/>
      <c r="B24" s="88"/>
      <c r="C24" s="88"/>
      <c r="D24" s="88"/>
      <c r="E24" s="104"/>
      <c r="F24" s="104"/>
      <c r="G24" s="120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8"/>
  <sheetViews>
    <sheetView workbookViewId="0">
      <pane ySplit="3" topLeftCell="A52" activePane="bottomLeft" state="frozen"/>
      <selection pane="bottomLeft" activeCell="D81" sqref="D81"/>
    </sheetView>
  </sheetViews>
  <sheetFormatPr defaultRowHeight="14.4" x14ac:dyDescent="0.3"/>
  <cols>
    <col min="4" max="4" width="8.88671875" style="156"/>
    <col min="6" max="6" width="9.88671875" customWidth="1"/>
  </cols>
  <sheetData>
    <row r="1" spans="1:45" s="88" customFormat="1" x14ac:dyDescent="0.3">
      <c r="G1" s="477" t="s">
        <v>90</v>
      </c>
      <c r="H1" s="477"/>
      <c r="I1" s="477"/>
      <c r="J1" s="477"/>
      <c r="K1" s="477"/>
      <c r="L1" s="477"/>
      <c r="M1" s="477"/>
      <c r="N1" s="477"/>
      <c r="O1" s="477"/>
      <c r="P1" s="477"/>
      <c r="Q1" s="477"/>
    </row>
    <row r="2" spans="1:45" s="88" customFormat="1" x14ac:dyDescent="0.3">
      <c r="A2" s="88" t="s">
        <v>77</v>
      </c>
      <c r="B2" s="88" t="s">
        <v>13</v>
      </c>
      <c r="C2" s="88" t="s">
        <v>50</v>
      </c>
      <c r="E2" s="88" t="s">
        <v>12</v>
      </c>
      <c r="F2" s="88" t="s">
        <v>11</v>
      </c>
      <c r="G2" s="90" t="s">
        <v>24</v>
      </c>
      <c r="H2" s="90" t="s">
        <v>27</v>
      </c>
      <c r="I2" s="90" t="s">
        <v>5</v>
      </c>
      <c r="J2" s="90"/>
      <c r="K2" s="90" t="s">
        <v>87</v>
      </c>
      <c r="L2" s="90" t="s">
        <v>48</v>
      </c>
      <c r="M2" s="90" t="s">
        <v>86</v>
      </c>
      <c r="N2" s="90" t="s">
        <v>85</v>
      </c>
      <c r="O2" s="90" t="s">
        <v>88</v>
      </c>
      <c r="P2" s="90" t="s">
        <v>47</v>
      </c>
      <c r="Q2" s="90" t="s">
        <v>44</v>
      </c>
    </row>
    <row r="3" spans="1:45" s="88" customFormat="1" x14ac:dyDescent="0.3">
      <c r="D3" s="88" t="s">
        <v>206</v>
      </c>
      <c r="F3" s="190"/>
      <c r="G3" s="191" t="s">
        <v>1</v>
      </c>
      <c r="H3" s="142" t="s">
        <v>1</v>
      </c>
      <c r="I3" s="142" t="s">
        <v>10</v>
      </c>
      <c r="J3" s="142" t="s">
        <v>131</v>
      </c>
      <c r="K3" s="90" t="s">
        <v>30</v>
      </c>
      <c r="L3" s="90" t="s">
        <v>30</v>
      </c>
      <c r="M3" s="90" t="s">
        <v>30</v>
      </c>
      <c r="N3" s="90" t="s">
        <v>30</v>
      </c>
      <c r="O3" s="90" t="s">
        <v>30</v>
      </c>
      <c r="P3" s="90" t="s">
        <v>30</v>
      </c>
      <c r="Q3" s="90" t="s">
        <v>30</v>
      </c>
    </row>
    <row r="4" spans="1:45" s="88" customFormat="1" ht="15" customHeight="1" x14ac:dyDescent="0.3">
      <c r="A4" s="82">
        <v>14114036</v>
      </c>
      <c r="B4" s="83" t="s">
        <v>78</v>
      </c>
      <c r="C4" s="83"/>
      <c r="D4" s="83" t="s">
        <v>90</v>
      </c>
      <c r="E4" s="88" t="s">
        <v>20</v>
      </c>
      <c r="F4" s="91">
        <v>41718</v>
      </c>
      <c r="G4" s="170">
        <v>2.4899999999999999E-2</v>
      </c>
      <c r="H4" s="169">
        <v>0.80400000000000005</v>
      </c>
      <c r="I4" s="107"/>
      <c r="J4" s="107"/>
      <c r="K4" s="87" t="s">
        <v>63</v>
      </c>
      <c r="L4" s="87">
        <v>0.57999999999999996</v>
      </c>
      <c r="M4" s="87">
        <v>6.5</v>
      </c>
      <c r="N4" s="87" t="s">
        <v>63</v>
      </c>
      <c r="O4" s="87" t="s">
        <v>63</v>
      </c>
      <c r="P4" s="88" t="s">
        <v>63</v>
      </c>
    </row>
    <row r="5" spans="1:45" s="88" customFormat="1" ht="15" customHeight="1" x14ac:dyDescent="0.3">
      <c r="A5" s="82">
        <v>14224467</v>
      </c>
      <c r="B5" s="83" t="s">
        <v>78</v>
      </c>
      <c r="C5" s="83"/>
      <c r="D5" s="83" t="s">
        <v>90</v>
      </c>
      <c r="E5" s="88" t="s">
        <v>21</v>
      </c>
      <c r="F5" s="91">
        <v>41796</v>
      </c>
      <c r="G5" s="30">
        <v>2.4899999999999999E-2</v>
      </c>
      <c r="H5" s="21">
        <v>0.95318931459598233</v>
      </c>
      <c r="I5" s="101"/>
      <c r="J5" s="101"/>
      <c r="K5" s="87" t="s">
        <v>63</v>
      </c>
      <c r="L5" s="104">
        <v>0.83</v>
      </c>
      <c r="M5" s="87">
        <v>30</v>
      </c>
      <c r="N5" s="87" t="s">
        <v>63</v>
      </c>
      <c r="O5" s="87" t="s">
        <v>63</v>
      </c>
      <c r="P5" s="86" t="s">
        <v>63</v>
      </c>
      <c r="Q5" s="201">
        <v>0.97</v>
      </c>
    </row>
    <row r="6" spans="1:45" s="88" customFormat="1" x14ac:dyDescent="0.3">
      <c r="A6" s="88">
        <v>14344267</v>
      </c>
      <c r="B6" s="11" t="s">
        <v>78</v>
      </c>
      <c r="D6" s="83" t="s">
        <v>90</v>
      </c>
      <c r="E6" s="88" t="s">
        <v>22</v>
      </c>
      <c r="F6" s="28">
        <v>41879</v>
      </c>
      <c r="G6" s="176">
        <v>2.4899999999999999E-2</v>
      </c>
      <c r="H6" s="176">
        <v>0.159</v>
      </c>
      <c r="I6" s="101"/>
      <c r="J6" s="101"/>
      <c r="K6" s="110">
        <v>0.39</v>
      </c>
      <c r="L6" s="110">
        <v>0</v>
      </c>
      <c r="M6" s="110">
        <v>0.89</v>
      </c>
      <c r="N6" s="110">
        <v>0</v>
      </c>
      <c r="O6" s="110">
        <v>0</v>
      </c>
      <c r="P6" s="88" t="s">
        <v>63</v>
      </c>
      <c r="Q6" s="201">
        <v>0.61</v>
      </c>
    </row>
    <row r="7" spans="1:45" s="88" customFormat="1" x14ac:dyDescent="0.3">
      <c r="A7" s="82">
        <v>14444341</v>
      </c>
      <c r="B7" s="82" t="s">
        <v>78</v>
      </c>
      <c r="D7" s="83" t="s">
        <v>90</v>
      </c>
      <c r="E7" s="88" t="s">
        <v>23</v>
      </c>
      <c r="F7" s="172">
        <v>41947</v>
      </c>
      <c r="G7" s="130">
        <v>2.4899999999999999E-2</v>
      </c>
      <c r="H7" s="21">
        <v>0.251</v>
      </c>
      <c r="I7" s="131"/>
      <c r="J7" s="131"/>
      <c r="K7" s="110" t="s">
        <v>63</v>
      </c>
      <c r="L7" s="110" t="s">
        <v>63</v>
      </c>
      <c r="M7" s="110">
        <v>27</v>
      </c>
      <c r="N7" s="110" t="s">
        <v>63</v>
      </c>
      <c r="O7" s="199" t="s">
        <v>63</v>
      </c>
      <c r="P7" s="105" t="s">
        <v>63</v>
      </c>
      <c r="Q7" s="201">
        <v>0.73</v>
      </c>
    </row>
    <row r="8" spans="1:45" s="88" customFormat="1" x14ac:dyDescent="0.3">
      <c r="A8" s="192">
        <v>15104410</v>
      </c>
      <c r="B8" s="122" t="s">
        <v>78</v>
      </c>
      <c r="D8" s="83" t="s">
        <v>90</v>
      </c>
      <c r="E8" s="88" t="s">
        <v>20</v>
      </c>
      <c r="F8" s="155">
        <v>42073</v>
      </c>
      <c r="G8" s="122">
        <v>0.04</v>
      </c>
      <c r="H8" s="122">
        <v>0.17</v>
      </c>
      <c r="I8" s="131"/>
      <c r="J8" s="131"/>
      <c r="K8" s="110"/>
      <c r="L8" s="110"/>
      <c r="M8" s="110"/>
      <c r="N8" s="110"/>
      <c r="O8" s="124"/>
      <c r="P8" s="124"/>
      <c r="Q8" s="189">
        <v>0.86</v>
      </c>
    </row>
    <row r="9" spans="1:45" s="105" customFormat="1" x14ac:dyDescent="0.3">
      <c r="A9" s="179">
        <v>15204033</v>
      </c>
      <c r="B9" s="180" t="s">
        <v>78</v>
      </c>
      <c r="C9" s="178"/>
      <c r="D9" s="83" t="s">
        <v>90</v>
      </c>
      <c r="E9" s="178" t="s">
        <v>21</v>
      </c>
      <c r="F9" s="23">
        <v>42142</v>
      </c>
      <c r="G9" s="181">
        <v>2.4899999999999999E-2</v>
      </c>
      <c r="H9" s="182">
        <v>0.1</v>
      </c>
      <c r="I9" s="131"/>
      <c r="J9" s="131"/>
      <c r="K9" s="167" t="s">
        <v>63</v>
      </c>
      <c r="L9" s="167" t="s">
        <v>63</v>
      </c>
      <c r="M9" s="167">
        <v>2.1</v>
      </c>
      <c r="N9" s="167" t="s">
        <v>63</v>
      </c>
      <c r="O9" s="199" t="s">
        <v>63</v>
      </c>
      <c r="P9" s="105" t="s">
        <v>63</v>
      </c>
      <c r="Q9" s="171" t="s">
        <v>63</v>
      </c>
    </row>
    <row r="10" spans="1:45" s="11" customFormat="1" x14ac:dyDescent="0.3">
      <c r="AB10" s="479" t="s">
        <v>41</v>
      </c>
      <c r="AC10" s="479"/>
      <c r="AD10" s="479"/>
      <c r="AE10" s="479"/>
      <c r="AF10" s="479"/>
      <c r="AG10" s="479"/>
      <c r="AH10" s="479"/>
      <c r="AI10" s="479"/>
      <c r="AJ10" s="479"/>
      <c r="AK10" s="480" t="s">
        <v>43</v>
      </c>
      <c r="AL10" s="480"/>
      <c r="AM10" s="480"/>
      <c r="AN10" s="480"/>
      <c r="AO10" s="480"/>
      <c r="AP10" s="480"/>
      <c r="AQ10" s="480"/>
      <c r="AR10" s="480"/>
      <c r="AS10" s="480"/>
    </row>
    <row r="11" spans="1:45" s="11" customFormat="1" x14ac:dyDescent="0.3">
      <c r="B11" s="6"/>
      <c r="C11" s="6" t="s">
        <v>50</v>
      </c>
      <c r="D11" s="6" t="s">
        <v>65</v>
      </c>
      <c r="E11" s="6" t="s">
        <v>67</v>
      </c>
      <c r="F11" s="6"/>
      <c r="G11" s="5" t="s">
        <v>25</v>
      </c>
      <c r="H11" s="5" t="s">
        <v>26</v>
      </c>
      <c r="I11" s="5" t="s">
        <v>24</v>
      </c>
      <c r="J11" s="5" t="s">
        <v>27</v>
      </c>
      <c r="K11" s="5" t="s">
        <v>61</v>
      </c>
      <c r="L11" s="5" t="s">
        <v>62</v>
      </c>
      <c r="M11" s="5" t="s">
        <v>61</v>
      </c>
      <c r="N11" s="5" t="s">
        <v>62</v>
      </c>
      <c r="O11" s="5" t="s">
        <v>68</v>
      </c>
      <c r="P11" s="5" t="s">
        <v>69</v>
      </c>
      <c r="Q11" s="5" t="s">
        <v>61</v>
      </c>
      <c r="R11" s="5" t="s">
        <v>62</v>
      </c>
      <c r="S11" s="7" t="s">
        <v>29</v>
      </c>
      <c r="T11" s="8" t="s">
        <v>44</v>
      </c>
      <c r="U11" s="8" t="s">
        <v>45</v>
      </c>
      <c r="V11" s="8" t="s">
        <v>91</v>
      </c>
      <c r="W11" s="8" t="s">
        <v>52</v>
      </c>
      <c r="X11" s="8" t="s">
        <v>46</v>
      </c>
      <c r="Y11" s="8" t="s">
        <v>92</v>
      </c>
      <c r="Z11" s="8" t="s">
        <v>93</v>
      </c>
      <c r="AA11" s="8" t="s">
        <v>53</v>
      </c>
      <c r="AB11" s="15" t="s">
        <v>32</v>
      </c>
      <c r="AC11" s="15" t="s">
        <v>33</v>
      </c>
      <c r="AD11" s="15" t="s">
        <v>34</v>
      </c>
      <c r="AE11" s="15" t="s">
        <v>35</v>
      </c>
      <c r="AF11" s="15" t="s">
        <v>36</v>
      </c>
      <c r="AG11" s="15" t="s">
        <v>37</v>
      </c>
      <c r="AH11" s="15" t="s">
        <v>38</v>
      </c>
      <c r="AI11" s="15" t="s">
        <v>39</v>
      </c>
      <c r="AJ11" s="15" t="s">
        <v>40</v>
      </c>
      <c r="AK11" s="16" t="s">
        <v>32</v>
      </c>
      <c r="AL11" s="16" t="s">
        <v>33</v>
      </c>
      <c r="AM11" s="16" t="s">
        <v>34</v>
      </c>
      <c r="AN11" s="16" t="s">
        <v>35</v>
      </c>
      <c r="AO11" s="16" t="s">
        <v>36</v>
      </c>
      <c r="AP11" s="16" t="s">
        <v>37</v>
      </c>
      <c r="AQ11" s="16" t="s">
        <v>38</v>
      </c>
      <c r="AR11" s="16" t="s">
        <v>39</v>
      </c>
      <c r="AS11" s="16" t="s">
        <v>40</v>
      </c>
    </row>
    <row r="12" spans="1:45" s="54" customFormat="1" ht="15" thickBot="1" x14ac:dyDescent="0.35">
      <c r="A12" s="54" t="s">
        <v>190</v>
      </c>
      <c r="B12" s="17" t="s">
        <v>12</v>
      </c>
      <c r="C12" s="17" t="s">
        <v>51</v>
      </c>
      <c r="D12" s="17" t="s">
        <v>66</v>
      </c>
      <c r="E12" s="17" t="s">
        <v>66</v>
      </c>
      <c r="F12" s="18" t="s">
        <v>0</v>
      </c>
      <c r="G12" s="19" t="s">
        <v>1</v>
      </c>
      <c r="H12" s="20" t="s">
        <v>1</v>
      </c>
      <c r="I12" s="19" t="s">
        <v>1</v>
      </c>
      <c r="J12" s="20" t="s">
        <v>1</v>
      </c>
      <c r="K12" s="20" t="s">
        <v>1</v>
      </c>
      <c r="L12" s="20" t="s">
        <v>1</v>
      </c>
      <c r="M12" s="20" t="s">
        <v>10</v>
      </c>
      <c r="N12" s="20" t="s">
        <v>10</v>
      </c>
      <c r="O12" s="20" t="s">
        <v>10</v>
      </c>
      <c r="P12" s="20" t="s">
        <v>10</v>
      </c>
      <c r="Q12" s="20" t="s">
        <v>64</v>
      </c>
      <c r="R12" s="20" t="s">
        <v>9</v>
      </c>
      <c r="S12" s="50" t="s">
        <v>30</v>
      </c>
      <c r="T12" s="51" t="s">
        <v>30</v>
      </c>
      <c r="U12" s="51" t="s">
        <v>70</v>
      </c>
      <c r="V12" s="51" t="s">
        <v>30</v>
      </c>
      <c r="W12" s="51" t="s">
        <v>30</v>
      </c>
      <c r="X12" s="51" t="s">
        <v>30</v>
      </c>
      <c r="Y12" s="51" t="s">
        <v>30</v>
      </c>
      <c r="Z12" s="51" t="s">
        <v>30</v>
      </c>
      <c r="AA12" s="51" t="s">
        <v>30</v>
      </c>
      <c r="AB12" s="52" t="s">
        <v>31</v>
      </c>
      <c r="AC12" s="52" t="s">
        <v>31</v>
      </c>
      <c r="AD12" s="52" t="s">
        <v>31</v>
      </c>
      <c r="AE12" s="52" t="s">
        <v>31</v>
      </c>
      <c r="AF12" s="52" t="s">
        <v>31</v>
      </c>
      <c r="AG12" s="52" t="s">
        <v>31</v>
      </c>
      <c r="AH12" s="52" t="s">
        <v>31</v>
      </c>
      <c r="AI12" s="52" t="s">
        <v>31</v>
      </c>
      <c r="AJ12" s="52" t="s">
        <v>31</v>
      </c>
      <c r="AK12" s="53" t="s">
        <v>31</v>
      </c>
      <c r="AL12" s="53" t="s">
        <v>31</v>
      </c>
      <c r="AM12" s="53" t="s">
        <v>31</v>
      </c>
      <c r="AN12" s="53" t="s">
        <v>31</v>
      </c>
      <c r="AO12" s="53" t="s">
        <v>31</v>
      </c>
      <c r="AP12" s="53" t="s">
        <v>31</v>
      </c>
      <c r="AQ12" s="53" t="s">
        <v>31</v>
      </c>
      <c r="AR12" s="53" t="s">
        <v>31</v>
      </c>
      <c r="AS12" s="53" t="s">
        <v>31</v>
      </c>
    </row>
    <row r="13" spans="1:45" s="14" customFormat="1" ht="15" thickTop="1" x14ac:dyDescent="0.3">
      <c r="C13" s="14" t="s">
        <v>28</v>
      </c>
    </row>
    <row r="14" spans="1:45" s="218" customFormat="1" x14ac:dyDescent="0.3">
      <c r="A14" s="187" t="str">
        <f>T("14114056")</f>
        <v>14114056</v>
      </c>
      <c r="B14" s="217" t="s">
        <v>20</v>
      </c>
      <c r="D14" s="219"/>
      <c r="F14" s="220"/>
      <c r="G14" s="203"/>
      <c r="H14" s="69"/>
      <c r="I14" s="203"/>
      <c r="J14" s="69"/>
      <c r="K14" s="69"/>
      <c r="M14" s="69"/>
      <c r="N14" s="69"/>
      <c r="O14" s="69"/>
      <c r="P14" s="69"/>
      <c r="Q14" s="69"/>
      <c r="R14" s="69"/>
      <c r="S14" s="70" t="s">
        <v>63</v>
      </c>
      <c r="T14" s="77"/>
      <c r="U14" s="200">
        <v>8.9999999999999993E-3</v>
      </c>
      <c r="V14" s="79" t="s">
        <v>63</v>
      </c>
      <c r="W14" s="77" t="s">
        <v>63</v>
      </c>
      <c r="X14" s="194">
        <v>45</v>
      </c>
      <c r="Y14" s="77" t="s">
        <v>63</v>
      </c>
      <c r="Z14" s="77" t="s">
        <v>63</v>
      </c>
      <c r="AA14" s="77" t="s">
        <v>63</v>
      </c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0"/>
      <c r="AQ14" s="72"/>
      <c r="AR14" s="72"/>
      <c r="AS14" s="72"/>
    </row>
    <row r="15" spans="1:45" s="12" customFormat="1" x14ac:dyDescent="0.3">
      <c r="A15" s="12">
        <v>14224441</v>
      </c>
      <c r="B15" s="26" t="s">
        <v>21</v>
      </c>
      <c r="C15" s="204"/>
      <c r="D15" s="25"/>
      <c r="F15" s="149"/>
      <c r="G15" s="30"/>
      <c r="H15" s="21"/>
      <c r="I15" s="202"/>
      <c r="J15" s="21"/>
      <c r="K15" s="21"/>
      <c r="M15" s="21"/>
      <c r="N15" s="21"/>
      <c r="O15" s="21"/>
      <c r="P15" s="21"/>
      <c r="Q15" s="21"/>
      <c r="R15" s="21"/>
      <c r="S15" s="150" t="s">
        <v>63</v>
      </c>
      <c r="T15" s="10" t="s">
        <v>63</v>
      </c>
      <c r="U15" s="48" t="s">
        <v>63</v>
      </c>
      <c r="V15" s="48" t="s">
        <v>63</v>
      </c>
      <c r="W15" s="10">
        <v>1.2</v>
      </c>
      <c r="X15" s="12">
        <v>1200</v>
      </c>
      <c r="Y15" s="12" t="s">
        <v>63</v>
      </c>
      <c r="Z15" s="12" t="s">
        <v>63</v>
      </c>
      <c r="AA15" s="10" t="s">
        <v>63</v>
      </c>
      <c r="AB15" s="126"/>
      <c r="AC15" s="126"/>
      <c r="AD15" s="126"/>
      <c r="AE15" s="127"/>
      <c r="AF15" s="126"/>
      <c r="AG15" s="126"/>
      <c r="AH15" s="127"/>
      <c r="AI15" s="10"/>
      <c r="AJ15" s="126"/>
      <c r="AK15" s="126"/>
      <c r="AL15" s="126"/>
      <c r="AM15" s="126"/>
      <c r="AN15" s="127"/>
      <c r="AO15" s="126"/>
      <c r="AP15" s="127"/>
      <c r="AQ15" s="127"/>
      <c r="AR15" s="10"/>
      <c r="AS15" s="126"/>
    </row>
    <row r="16" spans="1:45" s="12" customFormat="1" x14ac:dyDescent="0.3">
      <c r="A16" s="12">
        <v>14344241</v>
      </c>
      <c r="B16" s="26" t="s">
        <v>22</v>
      </c>
      <c r="C16" s="25"/>
      <c r="D16" s="25"/>
      <c r="E16" s="25"/>
      <c r="F16" s="125"/>
      <c r="G16" s="205">
        <v>2.4899999999999999E-2</v>
      </c>
      <c r="H16" s="27">
        <v>0.1</v>
      </c>
      <c r="I16" s="205">
        <v>2.4899999999999999E-2</v>
      </c>
      <c r="J16" s="27">
        <v>0.1</v>
      </c>
      <c r="K16" s="21"/>
      <c r="L16" s="21"/>
      <c r="M16" s="21"/>
      <c r="N16" s="21"/>
      <c r="O16" s="21"/>
      <c r="P16" s="21"/>
      <c r="Q16" s="21"/>
      <c r="R16" s="21"/>
      <c r="S16" s="12" t="s">
        <v>63</v>
      </c>
      <c r="T16" s="49"/>
      <c r="U16" s="144">
        <v>1.0999999999999999E-2</v>
      </c>
      <c r="V16" s="12" t="s">
        <v>63</v>
      </c>
      <c r="W16" s="10" t="s">
        <v>63</v>
      </c>
      <c r="X16" s="10">
        <v>3.4</v>
      </c>
      <c r="Y16" s="10" t="s">
        <v>63</v>
      </c>
      <c r="Z16" s="10" t="s">
        <v>63</v>
      </c>
      <c r="AA16" s="10" t="s">
        <v>63</v>
      </c>
      <c r="AB16" s="126"/>
      <c r="AC16" s="126"/>
      <c r="AD16" s="127"/>
      <c r="AE16" s="126"/>
      <c r="AF16" s="126"/>
      <c r="AG16" s="127"/>
      <c r="AH16" s="10"/>
      <c r="AI16" s="10"/>
      <c r="AJ16" s="127"/>
      <c r="AK16" s="126"/>
      <c r="AL16" s="126"/>
      <c r="AM16" s="127"/>
      <c r="AN16" s="126"/>
      <c r="AO16" s="126"/>
      <c r="AP16" s="127"/>
    </row>
    <row r="17" spans="1:45" s="12" customFormat="1" x14ac:dyDescent="0.3">
      <c r="A17" s="82">
        <v>14444347</v>
      </c>
      <c r="B17" s="26" t="s">
        <v>23</v>
      </c>
      <c r="C17" s="25"/>
      <c r="D17" s="25"/>
      <c r="E17" s="25"/>
      <c r="F17" s="149"/>
      <c r="G17" s="205">
        <v>2.4899999999999999E-2</v>
      </c>
      <c r="H17" s="27">
        <v>0.1</v>
      </c>
      <c r="I17" s="205">
        <v>2.4899999999999999E-2</v>
      </c>
      <c r="J17" s="27">
        <v>0.107</v>
      </c>
      <c r="K17" s="21"/>
      <c r="L17" s="21"/>
      <c r="M17" s="21"/>
      <c r="N17" s="21"/>
      <c r="O17" s="21"/>
      <c r="P17" s="21"/>
      <c r="Q17" s="21"/>
      <c r="R17" s="21"/>
      <c r="S17" s="10"/>
      <c r="T17" s="12" t="s">
        <v>63</v>
      </c>
      <c r="U17" s="144">
        <v>2E-3</v>
      </c>
      <c r="V17" s="12" t="s">
        <v>63</v>
      </c>
      <c r="W17" s="12" t="s">
        <v>63</v>
      </c>
      <c r="X17" s="12">
        <v>4.0999999999999996</v>
      </c>
      <c r="Y17" s="12" t="s">
        <v>63</v>
      </c>
      <c r="Z17" s="12" t="s">
        <v>63</v>
      </c>
      <c r="AA17" s="10" t="s">
        <v>63</v>
      </c>
      <c r="AB17" s="126"/>
      <c r="AC17" s="126"/>
      <c r="AD17" s="126"/>
      <c r="AE17" s="126"/>
      <c r="AF17" s="126"/>
      <c r="AG17" s="127"/>
      <c r="AH17" s="126"/>
      <c r="AI17" s="10"/>
      <c r="AJ17" s="126"/>
      <c r="AK17" s="127"/>
      <c r="AL17" s="127"/>
      <c r="AM17" s="126"/>
      <c r="AN17" s="126"/>
      <c r="AO17" s="126"/>
      <c r="AP17" s="126"/>
      <c r="AQ17" s="126"/>
      <c r="AR17" s="10"/>
      <c r="AS17" s="126"/>
    </row>
    <row r="18" spans="1:45" s="105" customFormat="1" x14ac:dyDescent="0.3">
      <c r="A18" s="179"/>
      <c r="B18" s="180"/>
      <c r="C18" s="178"/>
      <c r="D18" s="178"/>
      <c r="E18" s="178"/>
      <c r="F18" s="23"/>
      <c r="G18" s="181"/>
      <c r="H18" s="182"/>
      <c r="I18" s="131"/>
      <c r="J18" s="131"/>
      <c r="K18" s="167"/>
      <c r="L18" s="167"/>
      <c r="M18" s="167"/>
      <c r="N18" s="167"/>
      <c r="O18" s="199"/>
      <c r="Q18" s="171"/>
    </row>
    <row r="19" spans="1:45" s="89" customFormat="1" x14ac:dyDescent="0.3">
      <c r="A19" s="249"/>
      <c r="B19" s="250"/>
      <c r="C19" s="251"/>
      <c r="D19" s="251"/>
      <c r="E19" s="251"/>
      <c r="F19" s="252"/>
      <c r="G19" s="253"/>
      <c r="H19" s="254"/>
      <c r="I19" s="255"/>
      <c r="J19" s="255"/>
      <c r="K19" s="256"/>
      <c r="L19" s="256"/>
      <c r="M19" s="256"/>
      <c r="N19" s="256"/>
      <c r="O19" s="257"/>
      <c r="Q19" s="258"/>
    </row>
    <row r="20" spans="1:45" s="105" customFormat="1" x14ac:dyDescent="0.3">
      <c r="A20" s="179"/>
      <c r="B20" s="180"/>
      <c r="C20" s="178"/>
      <c r="D20" s="178"/>
      <c r="E20" s="178"/>
      <c r="F20" s="23"/>
      <c r="G20" s="181"/>
      <c r="H20" s="182"/>
      <c r="I20" s="131"/>
      <c r="J20" s="131"/>
      <c r="K20" s="167"/>
      <c r="L20" s="167"/>
      <c r="M20" s="167"/>
      <c r="N20" s="167"/>
      <c r="O20" s="199"/>
      <c r="Q20" s="171"/>
    </row>
    <row r="21" spans="1:45" s="114" customFormat="1" x14ac:dyDescent="0.3">
      <c r="A21" s="106" t="s">
        <v>82</v>
      </c>
      <c r="B21" s="106"/>
      <c r="C21" s="106"/>
      <c r="D21" s="106"/>
      <c r="E21" s="106"/>
      <c r="F21" s="106"/>
      <c r="G21" s="106"/>
      <c r="H21" s="106"/>
      <c r="I21" s="106"/>
      <c r="J21" s="106"/>
    </row>
    <row r="22" spans="1:45" s="88" customFormat="1" x14ac:dyDescent="0.3">
      <c r="A22" s="88">
        <v>14114037</v>
      </c>
      <c r="B22" s="88" t="s">
        <v>74</v>
      </c>
      <c r="C22" s="88" t="s">
        <v>80</v>
      </c>
      <c r="D22" s="83" t="s">
        <v>90</v>
      </c>
      <c r="E22" s="88" t="s">
        <v>20</v>
      </c>
      <c r="G22" s="98">
        <v>0.35</v>
      </c>
      <c r="H22" s="98">
        <v>3.34</v>
      </c>
      <c r="I22" s="98"/>
      <c r="J22" s="98"/>
      <c r="K22" s="94">
        <v>0</v>
      </c>
      <c r="L22" s="94">
        <v>0</v>
      </c>
      <c r="M22" s="94">
        <v>2</v>
      </c>
      <c r="N22" s="94">
        <v>0</v>
      </c>
      <c r="O22" s="94">
        <v>0</v>
      </c>
      <c r="P22" s="88" t="s">
        <v>63</v>
      </c>
      <c r="Q22" s="109">
        <v>5.81</v>
      </c>
    </row>
    <row r="23" spans="1:45" s="88" customFormat="1" x14ac:dyDescent="0.3">
      <c r="A23" s="88">
        <v>14114039</v>
      </c>
      <c r="B23" s="88" t="s">
        <v>74</v>
      </c>
      <c r="C23" s="88" t="s">
        <v>81</v>
      </c>
      <c r="D23" s="83" t="s">
        <v>90</v>
      </c>
      <c r="E23" s="88" t="s">
        <v>20</v>
      </c>
      <c r="G23" s="98">
        <v>0.27</v>
      </c>
      <c r="H23" s="98">
        <v>3.36</v>
      </c>
      <c r="I23" s="98"/>
      <c r="J23" s="98"/>
      <c r="K23" s="94">
        <v>0</v>
      </c>
      <c r="L23" s="94">
        <v>0</v>
      </c>
      <c r="M23" s="94">
        <v>2</v>
      </c>
      <c r="N23" s="94">
        <v>0</v>
      </c>
      <c r="O23" s="94">
        <v>0</v>
      </c>
      <c r="P23" s="88" t="s">
        <v>63</v>
      </c>
      <c r="Q23" s="109">
        <v>5.57</v>
      </c>
    </row>
    <row r="24" spans="1:45" s="88" customFormat="1" x14ac:dyDescent="0.3">
      <c r="A24" s="88">
        <v>14224468</v>
      </c>
      <c r="B24" s="88" t="s">
        <v>74</v>
      </c>
      <c r="C24" s="83" t="s">
        <v>79</v>
      </c>
      <c r="D24" s="83" t="s">
        <v>90</v>
      </c>
      <c r="E24" s="88" t="s">
        <v>21</v>
      </c>
      <c r="F24" s="129">
        <v>41793</v>
      </c>
      <c r="G24" s="130">
        <v>0.4806213139859008</v>
      </c>
      <c r="H24" s="131">
        <v>2.202244304887274</v>
      </c>
      <c r="I24" s="131">
        <f>G24/H24*100</f>
        <v>21.824159695602088</v>
      </c>
      <c r="J24" s="131"/>
      <c r="K24" s="85">
        <v>1.3</v>
      </c>
      <c r="L24" s="140">
        <v>3</v>
      </c>
      <c r="M24" s="139">
        <v>38</v>
      </c>
      <c r="N24" s="105" t="s">
        <v>63</v>
      </c>
      <c r="O24" s="105" t="s">
        <v>63</v>
      </c>
      <c r="P24" s="88" t="s">
        <v>63</v>
      </c>
      <c r="Q24" s="138">
        <v>67.599999999999994</v>
      </c>
    </row>
    <row r="25" spans="1:45" s="88" customFormat="1" x14ac:dyDescent="0.3">
      <c r="A25" s="88">
        <v>14224485</v>
      </c>
      <c r="B25" s="88" t="s">
        <v>74</v>
      </c>
      <c r="C25" s="88">
        <v>0</v>
      </c>
      <c r="D25" s="83" t="s">
        <v>90</v>
      </c>
      <c r="E25" s="88" t="s">
        <v>21</v>
      </c>
      <c r="G25" s="145">
        <v>0.42124760565396552</v>
      </c>
      <c r="H25" s="146">
        <v>2.9817316680782366</v>
      </c>
      <c r="K25" s="85">
        <v>1.9</v>
      </c>
      <c r="L25" s="104">
        <v>3.6</v>
      </c>
      <c r="M25" s="85">
        <v>8.1999999999999993</v>
      </c>
      <c r="Q25" s="132">
        <v>79</v>
      </c>
    </row>
    <row r="26" spans="1:45" s="88" customFormat="1" x14ac:dyDescent="0.3">
      <c r="A26" s="88">
        <v>14344268</v>
      </c>
      <c r="B26" s="11" t="s">
        <v>74</v>
      </c>
      <c r="C26" s="88">
        <v>0</v>
      </c>
      <c r="D26" s="83" t="s">
        <v>90</v>
      </c>
      <c r="E26" s="88" t="s">
        <v>22</v>
      </c>
      <c r="F26" s="28">
        <v>41877</v>
      </c>
      <c r="G26" s="1">
        <v>0.42099999999999999</v>
      </c>
      <c r="H26" s="1">
        <v>5.4</v>
      </c>
      <c r="I26" s="101"/>
      <c r="J26" s="101"/>
      <c r="K26" s="110">
        <v>0.51</v>
      </c>
      <c r="L26" s="110">
        <v>1.1000000000000001</v>
      </c>
      <c r="M26" s="110">
        <v>5.0999999999999996</v>
      </c>
      <c r="N26" s="105" t="s">
        <v>63</v>
      </c>
      <c r="O26" s="105" t="s">
        <v>63</v>
      </c>
      <c r="Q26" s="123">
        <v>41.1</v>
      </c>
    </row>
    <row r="27" spans="1:45" s="88" customFormat="1" x14ac:dyDescent="0.3">
      <c r="A27" s="88">
        <v>14344285</v>
      </c>
      <c r="B27" s="11" t="s">
        <v>74</v>
      </c>
      <c r="C27" s="88">
        <v>0</v>
      </c>
      <c r="D27" s="83" t="s">
        <v>90</v>
      </c>
      <c r="E27" s="88" t="s">
        <v>22</v>
      </c>
      <c r="F27" s="28">
        <v>41877</v>
      </c>
      <c r="G27" s="1">
        <v>0.33900000000000002</v>
      </c>
      <c r="H27" s="1">
        <v>4.21</v>
      </c>
      <c r="K27" s="110">
        <v>0.59</v>
      </c>
      <c r="L27" s="110">
        <v>1.5</v>
      </c>
      <c r="M27" s="110">
        <v>4.4000000000000004</v>
      </c>
      <c r="N27" s="110">
        <v>0.24</v>
      </c>
      <c r="O27" s="88" t="s">
        <v>63</v>
      </c>
      <c r="Q27" s="123">
        <v>32.200000000000003</v>
      </c>
    </row>
    <row r="28" spans="1:45" s="88" customFormat="1" x14ac:dyDescent="0.3">
      <c r="A28" s="82">
        <v>14444342</v>
      </c>
      <c r="B28" s="82" t="s">
        <v>74</v>
      </c>
      <c r="C28" s="88" t="s">
        <v>79</v>
      </c>
      <c r="D28" s="83" t="s">
        <v>90</v>
      </c>
      <c r="E28" s="88" t="s">
        <v>23</v>
      </c>
      <c r="F28" s="172">
        <v>41948</v>
      </c>
      <c r="G28" s="133">
        <v>0.21299999999999999</v>
      </c>
      <c r="H28" s="29">
        <v>16.5</v>
      </c>
      <c r="I28" s="131">
        <f>G28/H28*100</f>
        <v>1.2909090909090908</v>
      </c>
      <c r="J28" s="131"/>
      <c r="K28" s="198">
        <v>0.75</v>
      </c>
      <c r="L28" s="198">
        <v>2.1</v>
      </c>
      <c r="M28" s="198">
        <v>4.8</v>
      </c>
      <c r="N28" s="197" t="s">
        <v>63</v>
      </c>
      <c r="O28" s="196" t="s">
        <v>63</v>
      </c>
      <c r="P28" s="88" t="s">
        <v>63</v>
      </c>
      <c r="Q28" s="144">
        <v>57</v>
      </c>
    </row>
    <row r="29" spans="1:45" s="88" customFormat="1" x14ac:dyDescent="0.3">
      <c r="A29" s="82" t="s">
        <v>178</v>
      </c>
      <c r="B29" s="82" t="s">
        <v>74</v>
      </c>
      <c r="C29" s="88" t="s">
        <v>79</v>
      </c>
      <c r="D29" s="83" t="s">
        <v>90</v>
      </c>
      <c r="E29" s="88" t="s">
        <v>23</v>
      </c>
      <c r="F29" s="172">
        <v>41948</v>
      </c>
      <c r="G29" s="130" t="s">
        <v>122</v>
      </c>
      <c r="H29" s="29">
        <v>16.5</v>
      </c>
      <c r="I29" s="131"/>
      <c r="J29" s="131"/>
      <c r="K29" s="110"/>
      <c r="L29" s="110"/>
      <c r="M29" s="110"/>
      <c r="N29" s="110"/>
      <c r="O29" s="124"/>
      <c r="P29" s="124"/>
      <c r="Q29" s="76"/>
    </row>
    <row r="30" spans="1:45" s="88" customFormat="1" x14ac:dyDescent="0.3">
      <c r="A30" s="82">
        <v>14444342</v>
      </c>
      <c r="B30" s="82" t="s">
        <v>74</v>
      </c>
      <c r="C30" s="88" t="s">
        <v>79</v>
      </c>
      <c r="D30" s="83" t="s">
        <v>90</v>
      </c>
      <c r="E30" s="88" t="s">
        <v>23</v>
      </c>
      <c r="F30" s="172">
        <v>41948</v>
      </c>
      <c r="G30" s="133">
        <v>0.21299999999999999</v>
      </c>
      <c r="H30" s="29">
        <v>16.5</v>
      </c>
      <c r="I30" s="131"/>
      <c r="J30" s="131"/>
      <c r="K30" s="110"/>
      <c r="L30" s="110"/>
      <c r="M30" s="110"/>
      <c r="N30" s="110"/>
      <c r="O30" s="124"/>
      <c r="P30" s="124"/>
      <c r="Q30" s="76"/>
    </row>
    <row r="31" spans="1:45" s="88" customFormat="1" x14ac:dyDescent="0.3">
      <c r="A31" s="82">
        <v>14444343</v>
      </c>
      <c r="B31" s="82" t="s">
        <v>74</v>
      </c>
      <c r="C31" s="88" t="s">
        <v>79</v>
      </c>
      <c r="D31" s="83" t="s">
        <v>90</v>
      </c>
      <c r="E31" s="88" t="s">
        <v>23</v>
      </c>
      <c r="F31" s="172">
        <v>41948</v>
      </c>
      <c r="G31" s="133">
        <v>0.34300000000000003</v>
      </c>
      <c r="H31" s="29">
        <v>11.1</v>
      </c>
      <c r="I31" s="131"/>
      <c r="J31" s="131"/>
      <c r="K31" s="110"/>
      <c r="L31" s="110"/>
      <c r="M31" s="110"/>
      <c r="N31" s="110"/>
      <c r="O31" s="124"/>
      <c r="P31" s="124"/>
      <c r="Q31" s="144">
        <v>67.7</v>
      </c>
    </row>
    <row r="32" spans="1:45" s="88" customFormat="1" x14ac:dyDescent="0.3">
      <c r="A32" s="192">
        <v>15104407</v>
      </c>
      <c r="B32" s="122" t="s">
        <v>183</v>
      </c>
      <c r="C32" s="88" t="s">
        <v>79</v>
      </c>
      <c r="D32" s="83" t="s">
        <v>90</v>
      </c>
      <c r="E32" s="88" t="s">
        <v>20</v>
      </c>
      <c r="F32" s="155">
        <v>42073</v>
      </c>
      <c r="G32" s="166">
        <v>0.67</v>
      </c>
      <c r="H32" s="173">
        <v>7.33</v>
      </c>
      <c r="I32" s="131">
        <v>9.1405184174624825</v>
      </c>
      <c r="J32" s="131"/>
      <c r="K32" s="110"/>
      <c r="L32" s="110"/>
      <c r="M32" s="110"/>
      <c r="N32" s="110"/>
      <c r="O32" s="124"/>
      <c r="P32" s="124"/>
      <c r="Q32" s="138">
        <v>29.2</v>
      </c>
    </row>
    <row r="33" spans="1:30" s="88" customFormat="1" x14ac:dyDescent="0.3">
      <c r="A33" s="192">
        <v>15104409</v>
      </c>
      <c r="B33" s="122" t="s">
        <v>183</v>
      </c>
      <c r="C33" s="88" t="s">
        <v>79</v>
      </c>
      <c r="D33" s="83" t="s">
        <v>90</v>
      </c>
      <c r="E33" s="88" t="s">
        <v>20</v>
      </c>
      <c r="F33" s="155">
        <v>42074</v>
      </c>
      <c r="G33" s="166">
        <v>0.43</v>
      </c>
      <c r="H33" s="173">
        <v>11.9</v>
      </c>
      <c r="I33" s="131">
        <v>3.6134453781512601</v>
      </c>
      <c r="J33" s="131"/>
      <c r="K33" s="110"/>
      <c r="L33" s="110"/>
      <c r="M33" s="110"/>
      <c r="N33" s="110"/>
      <c r="O33" s="124"/>
      <c r="P33" s="124"/>
      <c r="Q33" s="132">
        <v>30.1</v>
      </c>
    </row>
    <row r="34" spans="1:30" s="88" customFormat="1" x14ac:dyDescent="0.3">
      <c r="A34" s="179">
        <v>15204034</v>
      </c>
      <c r="B34" s="180" t="s">
        <v>138</v>
      </c>
      <c r="C34" s="178"/>
      <c r="D34" s="83" t="s">
        <v>90</v>
      </c>
      <c r="E34" s="178" t="s">
        <v>21</v>
      </c>
      <c r="F34" s="23">
        <v>42142</v>
      </c>
      <c r="G34" s="183">
        <v>2.33</v>
      </c>
      <c r="H34" s="184">
        <v>218</v>
      </c>
      <c r="I34" s="108"/>
      <c r="J34" s="108"/>
    </row>
    <row r="35" spans="1:30" s="88" customFormat="1" x14ac:dyDescent="0.3">
      <c r="A35" s="179">
        <v>15204034</v>
      </c>
      <c r="B35" s="180" t="s">
        <v>138</v>
      </c>
      <c r="C35" s="178"/>
      <c r="D35" s="83" t="s">
        <v>90</v>
      </c>
      <c r="E35" s="178" t="s">
        <v>21</v>
      </c>
      <c r="F35" s="23">
        <v>42142</v>
      </c>
      <c r="G35" s="183">
        <v>2.3199999999999998</v>
      </c>
      <c r="H35" s="184" t="s">
        <v>122</v>
      </c>
      <c r="K35" s="194">
        <v>1</v>
      </c>
      <c r="L35" s="194">
        <v>3.3</v>
      </c>
      <c r="M35" s="194">
        <v>6.1</v>
      </c>
      <c r="N35" s="195" t="s">
        <v>63</v>
      </c>
      <c r="O35" s="196" t="s">
        <v>63</v>
      </c>
      <c r="Q35" s="200">
        <v>84.1</v>
      </c>
    </row>
    <row r="36" spans="1:30" s="88" customFormat="1" x14ac:dyDescent="0.3">
      <c r="A36" s="179">
        <v>15204035</v>
      </c>
      <c r="B36" s="180" t="s">
        <v>138</v>
      </c>
      <c r="C36" s="178"/>
      <c r="D36" s="83" t="s">
        <v>90</v>
      </c>
      <c r="E36" s="178" t="s">
        <v>21</v>
      </c>
      <c r="F36" s="23">
        <v>42142</v>
      </c>
      <c r="G36" s="185">
        <v>1.43</v>
      </c>
      <c r="H36" s="184">
        <v>176</v>
      </c>
      <c r="K36" s="194">
        <v>1</v>
      </c>
      <c r="L36" s="194">
        <v>3</v>
      </c>
      <c r="M36" s="194">
        <v>5.9</v>
      </c>
      <c r="N36" s="195" t="s">
        <v>63</v>
      </c>
      <c r="O36" s="196" t="s">
        <v>63</v>
      </c>
      <c r="P36" s="88" t="s">
        <v>63</v>
      </c>
      <c r="Q36" s="200">
        <v>79.7</v>
      </c>
    </row>
    <row r="37" spans="1:30" s="88" customFormat="1" x14ac:dyDescent="0.3">
      <c r="A37" s="179">
        <v>15204040</v>
      </c>
      <c r="B37" s="180" t="s">
        <v>143</v>
      </c>
      <c r="C37" s="178"/>
      <c r="D37" s="83" t="s">
        <v>90</v>
      </c>
      <c r="E37" s="178" t="s">
        <v>21</v>
      </c>
      <c r="F37" s="23">
        <v>42143</v>
      </c>
      <c r="G37" s="186">
        <v>0.76</v>
      </c>
      <c r="H37" s="184">
        <v>136</v>
      </c>
    </row>
    <row r="38" spans="1:30" s="88" customFormat="1" x14ac:dyDescent="0.3">
      <c r="A38" s="179">
        <v>15204040</v>
      </c>
      <c r="B38" s="180" t="s">
        <v>143</v>
      </c>
      <c r="C38" s="178"/>
      <c r="D38" s="83" t="s">
        <v>90</v>
      </c>
      <c r="E38" s="178" t="s">
        <v>21</v>
      </c>
      <c r="F38" s="23">
        <v>42143</v>
      </c>
      <c r="G38" s="184" t="s">
        <v>122</v>
      </c>
      <c r="H38" s="184">
        <v>137</v>
      </c>
    </row>
    <row r="39" spans="1:30" s="88" customFormat="1" x14ac:dyDescent="0.3"/>
    <row r="40" spans="1:30" s="156" customFormat="1" x14ac:dyDescent="0.3">
      <c r="A40" s="156" t="s">
        <v>202</v>
      </c>
      <c r="B40" s="2" t="s">
        <v>12</v>
      </c>
      <c r="C40" s="2" t="s">
        <v>49</v>
      </c>
      <c r="D40" s="2" t="s">
        <v>50</v>
      </c>
      <c r="E40" s="2" t="s">
        <v>17</v>
      </c>
      <c r="F40" s="2" t="s">
        <v>18</v>
      </c>
      <c r="G40" s="2" t="s">
        <v>124</v>
      </c>
      <c r="H40" s="2" t="s">
        <v>125</v>
      </c>
      <c r="I40" s="2" t="s">
        <v>126</v>
      </c>
      <c r="J40" s="5" t="s">
        <v>25</v>
      </c>
      <c r="K40" s="5" t="s">
        <v>26</v>
      </c>
      <c r="L40" s="5" t="s">
        <v>24</v>
      </c>
      <c r="M40" s="5" t="s">
        <v>27</v>
      </c>
      <c r="N40" s="5" t="s">
        <v>61</v>
      </c>
      <c r="O40" s="5" t="s">
        <v>62</v>
      </c>
      <c r="P40" s="5" t="s">
        <v>61</v>
      </c>
      <c r="Q40" s="5" t="s">
        <v>62</v>
      </c>
      <c r="R40" s="5" t="s">
        <v>68</v>
      </c>
      <c r="S40" s="5" t="s">
        <v>69</v>
      </c>
      <c r="T40" s="5" t="s">
        <v>61</v>
      </c>
      <c r="U40" s="5" t="s">
        <v>62</v>
      </c>
      <c r="V40" s="7" t="s">
        <v>29</v>
      </c>
      <c r="W40" s="8" t="s">
        <v>44</v>
      </c>
      <c r="X40" s="8" t="s">
        <v>45</v>
      </c>
      <c r="Y40" s="8" t="s">
        <v>91</v>
      </c>
      <c r="Z40" s="8" t="s">
        <v>52</v>
      </c>
      <c r="AA40" s="8" t="s">
        <v>46</v>
      </c>
      <c r="AB40" s="8" t="s">
        <v>92</v>
      </c>
      <c r="AC40" s="8" t="s">
        <v>93</v>
      </c>
      <c r="AD40" s="8" t="s">
        <v>53</v>
      </c>
    </row>
    <row r="41" spans="1:30" s="156" customFormat="1" ht="15" thickBot="1" x14ac:dyDescent="0.35">
      <c r="A41" s="156" t="s">
        <v>203</v>
      </c>
      <c r="B41" s="2"/>
      <c r="C41" s="2"/>
      <c r="D41" s="2" t="s">
        <v>66</v>
      </c>
      <c r="E41" s="2"/>
      <c r="F41" s="2"/>
      <c r="G41" s="2" t="s">
        <v>30</v>
      </c>
      <c r="H41" s="2" t="s">
        <v>204</v>
      </c>
      <c r="I41" s="2" t="s">
        <v>135</v>
      </c>
      <c r="J41" s="19" t="s">
        <v>1</v>
      </c>
      <c r="K41" s="20" t="s">
        <v>1</v>
      </c>
      <c r="L41" s="19" t="s">
        <v>1</v>
      </c>
      <c r="M41" s="20" t="s">
        <v>1</v>
      </c>
      <c r="N41" s="20" t="s">
        <v>1</v>
      </c>
      <c r="O41" s="20" t="s">
        <v>1</v>
      </c>
      <c r="P41" s="20" t="s">
        <v>10</v>
      </c>
      <c r="Q41" s="20" t="s">
        <v>10</v>
      </c>
      <c r="R41" s="20" t="s">
        <v>10</v>
      </c>
      <c r="S41" s="20" t="s">
        <v>10</v>
      </c>
      <c r="T41" s="20" t="s">
        <v>64</v>
      </c>
      <c r="U41" s="20" t="s">
        <v>9</v>
      </c>
      <c r="V41" s="50" t="s">
        <v>30</v>
      </c>
      <c r="W41" s="51" t="s">
        <v>30</v>
      </c>
      <c r="X41" s="51" t="s">
        <v>70</v>
      </c>
      <c r="Y41" s="51" t="s">
        <v>30</v>
      </c>
      <c r="Z41" s="51" t="s">
        <v>30</v>
      </c>
      <c r="AA41" s="51" t="s">
        <v>30</v>
      </c>
      <c r="AB41" s="51" t="s">
        <v>30</v>
      </c>
      <c r="AC41" s="51" t="s">
        <v>30</v>
      </c>
      <c r="AD41" s="51" t="s">
        <v>30</v>
      </c>
    </row>
    <row r="42" spans="1:30" s="6" customFormat="1" ht="15" thickTop="1" x14ac:dyDescent="0.3">
      <c r="A42" s="6" t="s">
        <v>201</v>
      </c>
    </row>
    <row r="43" spans="1:30" x14ac:dyDescent="0.3">
      <c r="A43" s="156">
        <v>14224461</v>
      </c>
      <c r="B43" s="11" t="s">
        <v>21</v>
      </c>
      <c r="C43" s="156" t="s">
        <v>117</v>
      </c>
      <c r="E43" s="13"/>
      <c r="F43" s="76"/>
      <c r="G43" s="13"/>
      <c r="H43" s="13"/>
      <c r="I43" s="13"/>
      <c r="J43" s="232">
        <v>0.63900000000000001</v>
      </c>
      <c r="K43" s="146">
        <v>8.0975413744613665</v>
      </c>
      <c r="L43" s="234">
        <v>0.375</v>
      </c>
      <c r="M43" s="146">
        <v>1.6189692916103398</v>
      </c>
      <c r="N43" s="21"/>
      <c r="O43" s="29"/>
      <c r="P43" s="131"/>
      <c r="Q43" s="131"/>
      <c r="R43" s="131"/>
      <c r="S43" s="131"/>
      <c r="T43" s="156"/>
      <c r="U43" s="156"/>
      <c r="V43" s="156">
        <v>38</v>
      </c>
      <c r="W43" s="229">
        <v>2.2999999999999998</v>
      </c>
      <c r="X43" s="132">
        <v>6.7000000000000004E-2</v>
      </c>
      <c r="Y43" s="156" t="s">
        <v>63</v>
      </c>
      <c r="Z43" s="230">
        <v>0.65</v>
      </c>
      <c r="AA43" s="156">
        <v>1.8</v>
      </c>
      <c r="AB43" s="156" t="s">
        <v>63</v>
      </c>
      <c r="AC43" s="156" t="s">
        <v>63</v>
      </c>
      <c r="AD43" s="156" t="s">
        <v>63</v>
      </c>
    </row>
    <row r="44" spans="1:30" x14ac:dyDescent="0.3">
      <c r="A44" s="156">
        <v>14224463</v>
      </c>
      <c r="B44" s="11" t="s">
        <v>21</v>
      </c>
      <c r="C44" s="156" t="s">
        <v>117</v>
      </c>
      <c r="D44"/>
      <c r="J44" s="232">
        <v>1.5092797409163496</v>
      </c>
      <c r="K44" s="233">
        <v>18.105522438809363</v>
      </c>
      <c r="L44" s="232">
        <v>0.30861561158267881</v>
      </c>
      <c r="M44" s="146">
        <v>1.3150609128801931</v>
      </c>
      <c r="V44" s="156">
        <v>54.8</v>
      </c>
      <c r="W44" s="128">
        <v>2.12</v>
      </c>
      <c r="X44" s="144">
        <v>6.8000000000000005E-2</v>
      </c>
      <c r="Y44" t="s">
        <v>63</v>
      </c>
      <c r="Z44" s="230">
        <v>0.61</v>
      </c>
      <c r="AA44">
        <v>1.8</v>
      </c>
      <c r="AB44" t="s">
        <v>63</v>
      </c>
      <c r="AC44" t="s">
        <v>63</v>
      </c>
    </row>
    <row r="45" spans="1:30" s="156" customFormat="1" x14ac:dyDescent="0.3">
      <c r="A45" s="156">
        <v>14344261</v>
      </c>
      <c r="B45" s="156" t="s">
        <v>22</v>
      </c>
      <c r="C45" s="156" t="s">
        <v>117</v>
      </c>
      <c r="G45" s="1"/>
      <c r="J45" s="237">
        <v>0.11973320901831451</v>
      </c>
      <c r="K45" s="146">
        <v>1.1997703951636474</v>
      </c>
      <c r="L45" s="236">
        <v>6.6411065839630884E-2</v>
      </c>
      <c r="M45" s="235">
        <v>0.61339746776542703</v>
      </c>
      <c r="W45" s="123">
        <v>2.21</v>
      </c>
      <c r="X45" s="144">
        <v>6.8000000000000005E-2</v>
      </c>
      <c r="Y45" s="156" t="s">
        <v>63</v>
      </c>
      <c r="Z45" s="194">
        <v>0.65</v>
      </c>
      <c r="AA45" s="231">
        <v>2</v>
      </c>
      <c r="AB45" s="156" t="s">
        <v>63</v>
      </c>
      <c r="AC45" s="156" t="s">
        <v>63</v>
      </c>
      <c r="AD45" s="122" t="s">
        <v>63</v>
      </c>
    </row>
    <row r="46" spans="1:30" x14ac:dyDescent="0.3">
      <c r="A46" s="156">
        <v>14344263</v>
      </c>
      <c r="B46" t="s">
        <v>22</v>
      </c>
      <c r="C46" t="s">
        <v>117</v>
      </c>
      <c r="D46"/>
      <c r="J46" s="237">
        <v>0.16088678469983644</v>
      </c>
      <c r="K46" s="146">
        <v>1.1495549347171474</v>
      </c>
      <c r="L46" s="236">
        <v>8.0670395734667999E-2</v>
      </c>
      <c r="M46" s="235">
        <v>0.66679047574109029</v>
      </c>
      <c r="V46" s="156">
        <v>2</v>
      </c>
      <c r="W46" s="123">
        <v>2.2799999999999998</v>
      </c>
      <c r="X46" s="144">
        <v>6.7000000000000004E-2</v>
      </c>
      <c r="Y46" t="s">
        <v>63</v>
      </c>
      <c r="Z46" s="194">
        <v>0.57999999999999996</v>
      </c>
      <c r="AA46">
        <v>2</v>
      </c>
      <c r="AB46" t="s">
        <v>63</v>
      </c>
      <c r="AC46" t="s">
        <v>63</v>
      </c>
    </row>
    <row r="48" spans="1:30" x14ac:dyDescent="0.3">
      <c r="A48" s="35"/>
      <c r="B48" s="36"/>
      <c r="C48" s="36"/>
      <c r="D48" s="36"/>
      <c r="E48" s="36" t="s">
        <v>50</v>
      </c>
      <c r="F48" s="36" t="s">
        <v>2</v>
      </c>
      <c r="G48" s="36" t="s">
        <v>3</v>
      </c>
      <c r="H48" s="37" t="s">
        <v>4</v>
      </c>
      <c r="I48" s="37"/>
      <c r="J48" s="37" t="s">
        <v>5</v>
      </c>
      <c r="K48" s="37"/>
      <c r="L48" s="38"/>
      <c r="M48" s="38"/>
    </row>
    <row r="49" spans="1:45" ht="15" thickBot="1" x14ac:dyDescent="0.35">
      <c r="A49" s="39" t="s">
        <v>7</v>
      </c>
      <c r="B49" s="40" t="s">
        <v>55</v>
      </c>
      <c r="C49" s="40" t="s">
        <v>189</v>
      </c>
      <c r="D49" s="40" t="s">
        <v>49</v>
      </c>
      <c r="E49" s="40" t="s">
        <v>54</v>
      </c>
      <c r="F49" s="40" t="s">
        <v>0</v>
      </c>
      <c r="G49" s="40" t="s">
        <v>6</v>
      </c>
      <c r="H49" s="41" t="s">
        <v>57</v>
      </c>
      <c r="I49" s="41" t="s">
        <v>129</v>
      </c>
      <c r="J49" s="41" t="s">
        <v>58</v>
      </c>
      <c r="K49" s="141"/>
      <c r="L49" s="42"/>
      <c r="M49" s="42"/>
    </row>
    <row r="50" spans="1:45" s="33" customFormat="1" ht="15" thickTop="1" x14ac:dyDescent="0.3">
      <c r="A50" s="14" t="s">
        <v>177</v>
      </c>
    </row>
    <row r="51" spans="1:45" s="31" customFormat="1" x14ac:dyDescent="0.3">
      <c r="A51" s="158" t="s">
        <v>173</v>
      </c>
      <c r="B51" s="88" t="s">
        <v>23</v>
      </c>
      <c r="C51" s="88">
        <v>2014</v>
      </c>
      <c r="D51" s="164" t="s">
        <v>74</v>
      </c>
      <c r="F51" s="160">
        <v>41947</v>
      </c>
      <c r="G51" s="162">
        <v>32.451649601820243</v>
      </c>
      <c r="H51" s="159">
        <v>1.0847603589091348</v>
      </c>
      <c r="J51" s="161">
        <v>1.4690479150607605</v>
      </c>
      <c r="L51" s="32"/>
    </row>
    <row r="52" spans="1:45" s="31" customFormat="1" x14ac:dyDescent="0.3">
      <c r="A52" s="158" t="s">
        <v>174</v>
      </c>
      <c r="B52" s="88" t="s">
        <v>23</v>
      </c>
      <c r="C52" s="88">
        <v>2014</v>
      </c>
      <c r="D52" s="164" t="s">
        <v>95</v>
      </c>
      <c r="F52" s="160">
        <v>41946</v>
      </c>
      <c r="G52" s="162">
        <v>60.7</v>
      </c>
      <c r="H52" s="159">
        <v>0.11198971585627461</v>
      </c>
      <c r="J52" s="163">
        <v>0.16</v>
      </c>
      <c r="L52" s="32"/>
    </row>
    <row r="53" spans="1:45" s="31" customFormat="1" x14ac:dyDescent="0.3">
      <c r="A53" s="158" t="s">
        <v>175</v>
      </c>
      <c r="B53" s="88" t="s">
        <v>23</v>
      </c>
      <c r="C53" s="88">
        <v>2014</v>
      </c>
      <c r="D53" s="164" t="s">
        <v>99</v>
      </c>
      <c r="F53" s="160">
        <v>41948</v>
      </c>
      <c r="G53" s="162">
        <v>49.112741827885252</v>
      </c>
      <c r="H53" s="159">
        <v>0.6905589800032228</v>
      </c>
      <c r="J53" s="163">
        <v>1.6904820269933996</v>
      </c>
      <c r="L53" s="32"/>
    </row>
    <row r="54" spans="1:45" s="31" customFormat="1" x14ac:dyDescent="0.3">
      <c r="A54" s="158" t="s">
        <v>176</v>
      </c>
      <c r="B54" s="88" t="s">
        <v>23</v>
      </c>
      <c r="C54" s="88">
        <v>2014</v>
      </c>
      <c r="D54" s="164" t="s">
        <v>97</v>
      </c>
      <c r="F54" s="160">
        <v>41946</v>
      </c>
      <c r="G54" s="162">
        <v>36.153244722439403</v>
      </c>
      <c r="H54" s="159">
        <v>0.61531669054976446</v>
      </c>
      <c r="J54" s="163">
        <v>3.585188343734548</v>
      </c>
      <c r="L54" s="32"/>
    </row>
    <row r="55" spans="1:45" s="31" customFormat="1" x14ac:dyDescent="0.3">
      <c r="A55" s="174">
        <v>15104418</v>
      </c>
      <c r="B55" s="88" t="s">
        <v>20</v>
      </c>
      <c r="C55" s="88">
        <v>2014</v>
      </c>
      <c r="D55" s="156" t="s">
        <v>183</v>
      </c>
      <c r="E55" s="175" t="s">
        <v>185</v>
      </c>
      <c r="F55" s="3">
        <v>42073</v>
      </c>
      <c r="H55" s="31">
        <v>0.6</v>
      </c>
      <c r="J55" s="156">
        <v>1.62</v>
      </c>
    </row>
    <row r="56" spans="1:45" s="31" customFormat="1" x14ac:dyDescent="0.3">
      <c r="A56" s="174">
        <v>15104419</v>
      </c>
      <c r="B56" s="88" t="s">
        <v>20</v>
      </c>
      <c r="C56" s="88">
        <v>2014</v>
      </c>
      <c r="D56" s="156" t="s">
        <v>183</v>
      </c>
      <c r="E56" s="175" t="s">
        <v>185</v>
      </c>
      <c r="F56" s="3">
        <v>42073</v>
      </c>
      <c r="H56" s="31">
        <v>1</v>
      </c>
      <c r="J56" s="156">
        <v>2.74</v>
      </c>
    </row>
    <row r="57" spans="1:45" s="31" customFormat="1" x14ac:dyDescent="0.3">
      <c r="A57" s="174">
        <v>15204026</v>
      </c>
      <c r="B57" s="88" t="s">
        <v>21</v>
      </c>
      <c r="C57" s="88">
        <v>2014</v>
      </c>
      <c r="D57" s="156" t="s">
        <v>138</v>
      </c>
      <c r="E57" s="175" t="s">
        <v>185</v>
      </c>
      <c r="F57" s="3">
        <v>42144</v>
      </c>
      <c r="H57" s="34">
        <v>1</v>
      </c>
      <c r="J57" s="31">
        <v>2.0499999999999998</v>
      </c>
    </row>
    <row r="58" spans="1:45" s="31" customFormat="1" x14ac:dyDescent="0.3">
      <c r="A58" s="174">
        <v>15204029</v>
      </c>
      <c r="B58" s="88" t="s">
        <v>21</v>
      </c>
      <c r="C58" s="88">
        <v>2014</v>
      </c>
      <c r="D58" s="156" t="s">
        <v>138</v>
      </c>
      <c r="E58" s="175" t="s">
        <v>185</v>
      </c>
      <c r="F58" s="3">
        <v>42144</v>
      </c>
      <c r="H58" s="34">
        <v>0.89</v>
      </c>
      <c r="J58" s="31">
        <v>3.58</v>
      </c>
    </row>
    <row r="59" spans="1:45" s="31" customFormat="1" x14ac:dyDescent="0.3">
      <c r="A59" s="25">
        <v>15204000</v>
      </c>
      <c r="B59" s="88" t="s">
        <v>21</v>
      </c>
      <c r="C59" s="88">
        <v>2014</v>
      </c>
      <c r="D59" s="82" t="s">
        <v>138</v>
      </c>
      <c r="E59" s="175">
        <v>1</v>
      </c>
      <c r="F59" s="44">
        <v>42142</v>
      </c>
      <c r="G59" s="45">
        <v>14.39354230003145</v>
      </c>
      <c r="H59" s="177">
        <v>0.82741370312809026</v>
      </c>
      <c r="I59" s="11"/>
      <c r="J59" s="46">
        <v>3.2508619585601037</v>
      </c>
    </row>
    <row r="60" spans="1:45" s="31" customFormat="1" x14ac:dyDescent="0.3">
      <c r="A60" s="25" t="s">
        <v>186</v>
      </c>
      <c r="B60" s="88" t="s">
        <v>21</v>
      </c>
      <c r="C60" s="88">
        <v>2014</v>
      </c>
      <c r="D60" s="82" t="s">
        <v>138</v>
      </c>
      <c r="E60" s="175">
        <v>1</v>
      </c>
      <c r="F60" s="44">
        <v>42142</v>
      </c>
      <c r="G60" s="45">
        <v>14.39354230003145</v>
      </c>
      <c r="H60" s="177">
        <v>0.71170600470486356</v>
      </c>
      <c r="I60" s="11"/>
      <c r="J60" s="46">
        <v>3.6029222797557248</v>
      </c>
    </row>
    <row r="61" spans="1:45" s="31" customFormat="1" x14ac:dyDescent="0.3">
      <c r="A61" s="25">
        <v>15204020</v>
      </c>
      <c r="B61" s="88" t="s">
        <v>21</v>
      </c>
      <c r="C61" s="88">
        <v>2014</v>
      </c>
      <c r="D61" s="82" t="s">
        <v>136</v>
      </c>
      <c r="E61" s="175">
        <v>1</v>
      </c>
      <c r="F61" s="44">
        <v>42144</v>
      </c>
      <c r="G61" s="45">
        <v>33.350100603621726</v>
      </c>
      <c r="H61" s="177">
        <v>0.84016628021590434</v>
      </c>
      <c r="I61" s="11"/>
      <c r="J61" s="47">
        <v>1.3028638483452641</v>
      </c>
    </row>
    <row r="62" spans="1:45" s="31" customFormat="1" x14ac:dyDescent="0.3">
      <c r="A62" s="25" t="s">
        <v>187</v>
      </c>
      <c r="B62" s="88" t="s">
        <v>21</v>
      </c>
      <c r="C62" s="88">
        <v>2014</v>
      </c>
      <c r="D62" s="82" t="s">
        <v>136</v>
      </c>
      <c r="E62" s="175">
        <v>1</v>
      </c>
      <c r="F62" s="44">
        <v>42144</v>
      </c>
      <c r="G62" s="45">
        <v>33.350100603621726</v>
      </c>
      <c r="H62" s="177">
        <v>0.82076098432648781</v>
      </c>
      <c r="I62" s="11"/>
      <c r="J62" s="47">
        <v>1.3405466736750296</v>
      </c>
    </row>
    <row r="64" spans="1:45" s="11" customFormat="1" x14ac:dyDescent="0.3">
      <c r="AB64" s="479" t="s">
        <v>41</v>
      </c>
      <c r="AC64" s="479"/>
      <c r="AD64" s="479"/>
      <c r="AE64" s="479"/>
      <c r="AF64" s="479"/>
      <c r="AG64" s="479"/>
      <c r="AH64" s="479"/>
      <c r="AI64" s="479"/>
      <c r="AJ64" s="479"/>
      <c r="AK64" s="480" t="s">
        <v>43</v>
      </c>
      <c r="AL64" s="480"/>
      <c r="AM64" s="480"/>
      <c r="AN64" s="480"/>
      <c r="AO64" s="480"/>
      <c r="AP64" s="480"/>
      <c r="AQ64" s="480"/>
      <c r="AR64" s="480"/>
      <c r="AS64" s="480"/>
    </row>
    <row r="65" spans="1:45" s="11" customFormat="1" x14ac:dyDescent="0.3">
      <c r="B65" s="6"/>
      <c r="C65" s="6" t="s">
        <v>50</v>
      </c>
      <c r="D65" s="6" t="s">
        <v>65</v>
      </c>
      <c r="E65" s="6" t="s">
        <v>67</v>
      </c>
      <c r="F65" s="6"/>
      <c r="G65" s="5" t="s">
        <v>25</v>
      </c>
      <c r="H65" s="5" t="s">
        <v>26</v>
      </c>
      <c r="I65" s="5" t="s">
        <v>24</v>
      </c>
      <c r="J65" s="5" t="s">
        <v>27</v>
      </c>
      <c r="K65" s="5" t="s">
        <v>61</v>
      </c>
      <c r="L65" s="5" t="s">
        <v>62</v>
      </c>
      <c r="M65" s="5" t="s">
        <v>61</v>
      </c>
      <c r="N65" s="5" t="s">
        <v>62</v>
      </c>
      <c r="O65" s="5" t="s">
        <v>68</v>
      </c>
      <c r="P65" s="5" t="s">
        <v>69</v>
      </c>
      <c r="Q65" s="5" t="s">
        <v>61</v>
      </c>
      <c r="R65" s="5" t="s">
        <v>62</v>
      </c>
      <c r="S65" s="7" t="s">
        <v>29</v>
      </c>
      <c r="T65" s="8" t="s">
        <v>44</v>
      </c>
      <c r="U65" s="8" t="s">
        <v>45</v>
      </c>
      <c r="V65" s="8" t="s">
        <v>91</v>
      </c>
      <c r="W65" s="8" t="s">
        <v>52</v>
      </c>
      <c r="X65" s="8" t="s">
        <v>46</v>
      </c>
      <c r="Y65" s="8" t="s">
        <v>92</v>
      </c>
      <c r="Z65" s="8" t="s">
        <v>93</v>
      </c>
      <c r="AA65" s="8" t="s">
        <v>53</v>
      </c>
      <c r="AB65" s="15" t="s">
        <v>32</v>
      </c>
      <c r="AC65" s="15" t="s">
        <v>33</v>
      </c>
      <c r="AD65" s="15" t="s">
        <v>34</v>
      </c>
      <c r="AE65" s="15" t="s">
        <v>35</v>
      </c>
      <c r="AF65" s="15" t="s">
        <v>36</v>
      </c>
      <c r="AG65" s="15" t="s">
        <v>37</v>
      </c>
      <c r="AH65" s="15" t="s">
        <v>38</v>
      </c>
      <c r="AI65" s="15" t="s">
        <v>39</v>
      </c>
      <c r="AJ65" s="15" t="s">
        <v>40</v>
      </c>
      <c r="AK65" s="16" t="s">
        <v>32</v>
      </c>
      <c r="AL65" s="16" t="s">
        <v>33</v>
      </c>
      <c r="AM65" s="16" t="s">
        <v>34</v>
      </c>
      <c r="AN65" s="16" t="s">
        <v>35</v>
      </c>
      <c r="AO65" s="16" t="s">
        <v>36</v>
      </c>
      <c r="AP65" s="16" t="s">
        <v>37</v>
      </c>
      <c r="AQ65" s="16" t="s">
        <v>38</v>
      </c>
      <c r="AR65" s="16" t="s">
        <v>39</v>
      </c>
      <c r="AS65" s="16" t="s">
        <v>40</v>
      </c>
    </row>
    <row r="66" spans="1:45" s="54" customFormat="1" ht="15" thickBot="1" x14ac:dyDescent="0.35">
      <c r="A66" s="54" t="s">
        <v>190</v>
      </c>
      <c r="B66" s="17" t="s">
        <v>12</v>
      </c>
      <c r="C66" s="17" t="s">
        <v>51</v>
      </c>
      <c r="D66" s="17" t="s">
        <v>66</v>
      </c>
      <c r="E66" s="17" t="s">
        <v>66</v>
      </c>
      <c r="F66" s="18" t="s">
        <v>0</v>
      </c>
      <c r="G66" s="19" t="s">
        <v>1</v>
      </c>
      <c r="H66" s="20" t="s">
        <v>1</v>
      </c>
      <c r="I66" s="19" t="s">
        <v>1</v>
      </c>
      <c r="J66" s="20" t="s">
        <v>1</v>
      </c>
      <c r="K66" s="20" t="s">
        <v>1</v>
      </c>
      <c r="L66" s="20" t="s">
        <v>1</v>
      </c>
      <c r="M66" s="20" t="s">
        <v>10</v>
      </c>
      <c r="N66" s="20" t="s">
        <v>10</v>
      </c>
      <c r="O66" s="20" t="s">
        <v>10</v>
      </c>
      <c r="P66" s="20" t="s">
        <v>10</v>
      </c>
      <c r="Q66" s="20" t="s">
        <v>64</v>
      </c>
      <c r="R66" s="20" t="s">
        <v>9</v>
      </c>
      <c r="S66" s="50" t="s">
        <v>30</v>
      </c>
      <c r="T66" s="51" t="s">
        <v>30</v>
      </c>
      <c r="U66" s="51" t="s">
        <v>70</v>
      </c>
      <c r="V66" s="51" t="s">
        <v>30</v>
      </c>
      <c r="W66" s="51" t="s">
        <v>30</v>
      </c>
      <c r="X66" s="51" t="s">
        <v>30</v>
      </c>
      <c r="Y66" s="51" t="s">
        <v>30</v>
      </c>
      <c r="Z66" s="51" t="s">
        <v>30</v>
      </c>
      <c r="AA66" s="51" t="s">
        <v>30</v>
      </c>
      <c r="AB66" s="52" t="s">
        <v>31</v>
      </c>
      <c r="AC66" s="52" t="s">
        <v>31</v>
      </c>
      <c r="AD66" s="52" t="s">
        <v>31</v>
      </c>
      <c r="AE66" s="52" t="s">
        <v>31</v>
      </c>
      <c r="AF66" s="52" t="s">
        <v>31</v>
      </c>
      <c r="AG66" s="52" t="s">
        <v>31</v>
      </c>
      <c r="AH66" s="52" t="s">
        <v>31</v>
      </c>
      <c r="AI66" s="52" t="s">
        <v>31</v>
      </c>
      <c r="AJ66" s="52" t="s">
        <v>31</v>
      </c>
      <c r="AK66" s="53" t="s">
        <v>31</v>
      </c>
      <c r="AL66" s="53" t="s">
        <v>31</v>
      </c>
      <c r="AM66" s="53" t="s">
        <v>31</v>
      </c>
      <c r="AN66" s="53" t="s">
        <v>31</v>
      </c>
      <c r="AO66" s="53" t="s">
        <v>31</v>
      </c>
      <c r="AP66" s="53" t="s">
        <v>31</v>
      </c>
      <c r="AQ66" s="53" t="s">
        <v>31</v>
      </c>
      <c r="AR66" s="53" t="s">
        <v>31</v>
      </c>
      <c r="AS66" s="53" t="s">
        <v>31</v>
      </c>
    </row>
    <row r="67" spans="1:45" s="14" customFormat="1" ht="15" thickTop="1" x14ac:dyDescent="0.3">
      <c r="C67" s="14" t="s">
        <v>197</v>
      </c>
    </row>
    <row r="68" spans="1:45" s="70" customFormat="1" x14ac:dyDescent="0.3">
      <c r="A68" s="208">
        <v>14114058</v>
      </c>
      <c r="B68" s="209" t="s">
        <v>20</v>
      </c>
      <c r="C68" s="210">
        <v>1</v>
      </c>
      <c r="D68" s="210">
        <f>C68*0.3048</f>
        <v>0.30480000000000002</v>
      </c>
      <c r="E68" s="211"/>
      <c r="F68" s="212">
        <v>41716</v>
      </c>
      <c r="G68" s="213">
        <v>7.7600000000000002E-2</v>
      </c>
      <c r="H68" s="214">
        <v>5.49</v>
      </c>
      <c r="S68" s="187">
        <v>4.8499999999999996</v>
      </c>
      <c r="T68" s="78"/>
      <c r="U68" s="215"/>
      <c r="V68" s="215"/>
      <c r="AA68" s="77"/>
      <c r="AB68" s="71"/>
      <c r="AC68" s="72"/>
      <c r="AD68" s="71"/>
      <c r="AE68" s="71"/>
      <c r="AF68" s="71"/>
      <c r="AG68" s="71"/>
      <c r="AH68" s="72"/>
      <c r="AI68" s="72"/>
      <c r="AJ68" s="71"/>
      <c r="AK68" s="72"/>
      <c r="AL68" s="71"/>
      <c r="AM68" s="71"/>
      <c r="AN68" s="72"/>
      <c r="AO68" s="71"/>
      <c r="AP68" s="71"/>
      <c r="AQ68" s="72"/>
      <c r="AR68" s="72"/>
      <c r="AS68" s="71"/>
    </row>
    <row r="69" spans="1:45" s="70" customFormat="1" ht="15.75" customHeight="1" x14ac:dyDescent="0.3">
      <c r="A69" s="208" t="s">
        <v>198</v>
      </c>
      <c r="B69" s="209"/>
      <c r="F69" s="216"/>
      <c r="G69" s="213">
        <v>5.9400000000000001E-2</v>
      </c>
      <c r="H69" s="214">
        <v>5.72</v>
      </c>
      <c r="S69" s="187">
        <v>5.32</v>
      </c>
      <c r="T69" s="78"/>
      <c r="U69" s="215"/>
      <c r="V69" s="215"/>
      <c r="AA69" s="77"/>
      <c r="AB69" s="71"/>
      <c r="AC69" s="71"/>
      <c r="AD69" s="71"/>
      <c r="AE69" s="71"/>
      <c r="AF69" s="71"/>
      <c r="AG69" s="71"/>
      <c r="AH69" s="72"/>
      <c r="AI69" s="72"/>
      <c r="AJ69" s="71"/>
      <c r="AK69" s="72"/>
      <c r="AL69" s="71"/>
      <c r="AM69" s="71"/>
      <c r="AN69" s="72"/>
      <c r="AO69" s="71"/>
      <c r="AP69" s="71"/>
      <c r="AQ69" s="72"/>
      <c r="AR69" s="72"/>
      <c r="AS69" s="71"/>
    </row>
    <row r="70" spans="1:45" s="62" customFormat="1" x14ac:dyDescent="0.3">
      <c r="A70" s="62">
        <v>14224443</v>
      </c>
      <c r="B70" s="221" t="s">
        <v>21</v>
      </c>
      <c r="C70" s="222">
        <f>D70/0.3048</f>
        <v>3.280839895013123</v>
      </c>
      <c r="D70" s="223">
        <v>1</v>
      </c>
      <c r="F70" s="224"/>
      <c r="G70" s="225">
        <v>1.84</v>
      </c>
      <c r="H70" s="60"/>
      <c r="I70" s="59"/>
      <c r="J70" s="61"/>
      <c r="K70" s="61"/>
      <c r="L70" s="61"/>
      <c r="M70" s="61"/>
      <c r="N70" s="61"/>
      <c r="O70" s="61"/>
      <c r="P70" s="61"/>
      <c r="Q70" s="61"/>
      <c r="R70" s="61"/>
      <c r="S70" s="63"/>
      <c r="T70" s="226"/>
      <c r="U70" s="66"/>
      <c r="V70" s="66"/>
      <c r="AA70" s="63"/>
      <c r="AB70" s="65"/>
      <c r="AC70" s="65"/>
      <c r="AD70" s="64"/>
      <c r="AE70" s="65"/>
      <c r="AF70" s="64"/>
      <c r="AG70" s="64"/>
      <c r="AH70" s="63"/>
      <c r="AI70" s="63"/>
      <c r="AJ70" s="64"/>
      <c r="AK70" s="65"/>
      <c r="AL70" s="227"/>
      <c r="AM70" s="227"/>
      <c r="AN70" s="227"/>
      <c r="AO70" s="227"/>
      <c r="AP70" s="227"/>
      <c r="AQ70" s="65"/>
      <c r="AR70" s="65"/>
      <c r="AS70" s="227"/>
    </row>
    <row r="71" spans="1:45" s="62" customFormat="1" x14ac:dyDescent="0.3">
      <c r="A71" s="62" t="s">
        <v>193</v>
      </c>
      <c r="B71" s="221"/>
      <c r="C71" s="222">
        <f>D71/0.3048</f>
        <v>52.493438320209968</v>
      </c>
      <c r="D71" s="223">
        <v>16</v>
      </c>
      <c r="F71" s="224"/>
      <c r="G71" s="225">
        <v>1.9</v>
      </c>
      <c r="H71" s="60"/>
      <c r="I71" s="59"/>
      <c r="J71" s="61"/>
      <c r="K71" s="61"/>
      <c r="L71" s="61"/>
      <c r="M71" s="61"/>
      <c r="N71" s="61"/>
      <c r="O71" s="61"/>
      <c r="P71" s="61"/>
      <c r="Q71" s="61"/>
      <c r="R71" s="61"/>
      <c r="T71" s="226"/>
      <c r="U71" s="66"/>
      <c r="V71" s="66"/>
      <c r="AA71" s="63"/>
      <c r="AB71" s="65"/>
      <c r="AC71" s="65"/>
      <c r="AD71" s="64"/>
      <c r="AE71" s="65"/>
      <c r="AF71" s="64"/>
      <c r="AG71" s="64"/>
      <c r="AH71" s="63"/>
      <c r="AI71" s="63"/>
      <c r="AJ71" s="64"/>
      <c r="AK71" s="65"/>
      <c r="AL71" s="227"/>
      <c r="AM71" s="227"/>
      <c r="AN71" s="227"/>
      <c r="AO71" s="227"/>
      <c r="AP71" s="227"/>
      <c r="AQ71" s="65"/>
      <c r="AR71" s="65"/>
      <c r="AS71" s="227"/>
    </row>
    <row r="72" spans="1:45" s="62" customFormat="1" x14ac:dyDescent="0.3">
      <c r="B72" s="221"/>
      <c r="C72" s="222"/>
      <c r="D72" s="223"/>
      <c r="F72" s="224"/>
      <c r="G72" s="225"/>
      <c r="H72" s="60"/>
      <c r="I72" s="59"/>
      <c r="J72" s="61"/>
      <c r="K72" s="61"/>
      <c r="L72" s="61"/>
      <c r="M72" s="61"/>
      <c r="N72" s="61"/>
      <c r="O72" s="61"/>
      <c r="P72" s="61"/>
      <c r="Q72" s="61"/>
      <c r="R72" s="61"/>
      <c r="T72" s="226"/>
      <c r="U72" s="66"/>
      <c r="V72" s="66"/>
      <c r="AA72" s="63"/>
      <c r="AB72" s="65"/>
      <c r="AC72" s="65"/>
      <c r="AD72" s="64"/>
      <c r="AE72" s="65"/>
      <c r="AF72" s="64"/>
      <c r="AG72" s="64"/>
      <c r="AH72" s="63"/>
      <c r="AI72" s="63"/>
      <c r="AJ72" s="64"/>
      <c r="AK72" s="65"/>
      <c r="AL72" s="227"/>
      <c r="AM72" s="227"/>
      <c r="AN72" s="227"/>
      <c r="AO72" s="227"/>
      <c r="AP72" s="227"/>
      <c r="AQ72" s="65"/>
      <c r="AR72" s="65"/>
      <c r="AS72" s="227"/>
    </row>
    <row r="73" spans="1:45" s="11" customFormat="1" x14ac:dyDescent="0.3">
      <c r="A73" s="206">
        <v>14344245</v>
      </c>
      <c r="B73" s="12"/>
      <c r="C73" s="12"/>
      <c r="D73" s="12"/>
      <c r="E73" s="12"/>
      <c r="F73" s="12"/>
      <c r="G73" s="12">
        <v>3.67</v>
      </c>
      <c r="H73" s="12"/>
      <c r="I73" s="12"/>
      <c r="S73" s="156">
        <v>2.2000000000000002</v>
      </c>
    </row>
    <row r="74" spans="1:45" s="11" customFormat="1" x14ac:dyDescent="0.3">
      <c r="A74" s="206" t="s">
        <v>195</v>
      </c>
      <c r="B74" s="12"/>
      <c r="C74" s="12"/>
      <c r="D74" s="12"/>
      <c r="E74" s="12"/>
      <c r="F74" s="12"/>
      <c r="G74" s="12">
        <v>3.58</v>
      </c>
      <c r="H74" s="12"/>
      <c r="I74" s="12"/>
      <c r="O74" s="76"/>
      <c r="P74" s="13"/>
    </row>
    <row r="75" spans="1:45" s="11" customFormat="1" x14ac:dyDescent="0.3">
      <c r="A75" s="206">
        <v>14444349</v>
      </c>
      <c r="B75" s="12"/>
      <c r="C75" s="12"/>
      <c r="D75" s="12"/>
      <c r="E75" s="12"/>
      <c r="F75" s="12"/>
      <c r="G75" s="12"/>
      <c r="H75" s="12"/>
      <c r="I75" s="207">
        <v>9.4600000000000004E-2</v>
      </c>
      <c r="O75" s="76"/>
      <c r="P75" s="13"/>
    </row>
    <row r="76" spans="1:45" s="11" customFormat="1" x14ac:dyDescent="0.3">
      <c r="A76" s="206" t="s">
        <v>196</v>
      </c>
      <c r="B76" s="12"/>
      <c r="C76" s="12"/>
      <c r="D76" s="12"/>
      <c r="E76" s="12"/>
      <c r="F76" s="12"/>
      <c r="G76" s="12"/>
      <c r="H76" s="12"/>
      <c r="I76" s="207">
        <v>8.8800000000000004E-2</v>
      </c>
      <c r="O76" s="76"/>
      <c r="P76" s="13"/>
    </row>
    <row r="77" spans="1:45" s="11" customFormat="1" x14ac:dyDescent="0.3">
      <c r="A77" s="75">
        <v>14444351</v>
      </c>
      <c r="O77" s="76"/>
      <c r="P77" s="13"/>
      <c r="S77" s="80">
        <v>5.2</v>
      </c>
    </row>
    <row r="78" spans="1:45" s="11" customFormat="1" x14ac:dyDescent="0.3">
      <c r="A78" s="75" t="s">
        <v>199</v>
      </c>
      <c r="S78" s="156">
        <v>5.8</v>
      </c>
    </row>
  </sheetData>
  <mergeCells count="5">
    <mergeCell ref="G1:Q1"/>
    <mergeCell ref="AB10:AJ10"/>
    <mergeCell ref="AK10:AS10"/>
    <mergeCell ref="AB64:AJ64"/>
    <mergeCell ref="AK64:AS6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pane ySplit="2" topLeftCell="A3" activePane="bottomLeft" state="frozen"/>
      <selection pane="bottomLeft" activeCell="P41" sqref="P41"/>
    </sheetView>
  </sheetViews>
  <sheetFormatPr defaultColWidth="8.88671875" defaultRowHeight="14.4" x14ac:dyDescent="0.3"/>
  <cols>
    <col min="1" max="1" width="8.88671875" style="156"/>
    <col min="2" max="2" width="15.33203125" style="156" customWidth="1"/>
    <col min="3" max="3" width="11.109375" style="156" customWidth="1"/>
    <col min="4" max="4" width="3.6640625" style="156" customWidth="1"/>
    <col min="5" max="5" width="5.33203125" style="156" customWidth="1"/>
    <col min="6" max="6" width="8.33203125" style="156" customWidth="1"/>
    <col min="7" max="7" width="7.88671875" style="156" customWidth="1"/>
    <col min="8" max="8" width="7.109375" style="156" customWidth="1"/>
    <col min="9" max="9" width="9.6640625" style="156" customWidth="1"/>
    <col min="10" max="10" width="9.109375" style="156" customWidth="1"/>
    <col min="11" max="12" width="6" style="156" customWidth="1"/>
    <col min="13" max="13" width="6.33203125" style="156" customWidth="1"/>
    <col min="14" max="14" width="5.33203125" style="156" customWidth="1"/>
    <col min="15" max="15" width="5.6640625" style="156" customWidth="1"/>
    <col min="16" max="17" width="6.33203125" style="156" customWidth="1"/>
    <col min="18" max="16384" width="8.88671875" style="156"/>
  </cols>
  <sheetData>
    <row r="1" spans="1:18" x14ac:dyDescent="0.3">
      <c r="A1" s="2"/>
      <c r="B1" s="2"/>
      <c r="C1" s="2"/>
      <c r="D1" s="2"/>
      <c r="E1" s="2" t="s">
        <v>6</v>
      </c>
      <c r="F1" s="2" t="s">
        <v>211</v>
      </c>
      <c r="G1" s="2" t="s">
        <v>212</v>
      </c>
      <c r="H1" s="2" t="s">
        <v>214</v>
      </c>
      <c r="I1" s="2" t="s">
        <v>222</v>
      </c>
      <c r="J1" s="2" t="s">
        <v>213</v>
      </c>
      <c r="K1" s="2" t="s">
        <v>215</v>
      </c>
      <c r="L1" s="2" t="s">
        <v>226</v>
      </c>
      <c r="M1" s="2" t="s">
        <v>221</v>
      </c>
      <c r="N1" s="2" t="s">
        <v>220</v>
      </c>
      <c r="O1" s="2" t="s">
        <v>216</v>
      </c>
      <c r="P1" s="449" t="s">
        <v>5</v>
      </c>
      <c r="Q1" s="449" t="s">
        <v>5</v>
      </c>
    </row>
    <row r="2" spans="1:18" x14ac:dyDescent="0.3">
      <c r="A2" s="2" t="s">
        <v>190</v>
      </c>
      <c r="B2" s="2" t="s">
        <v>13</v>
      </c>
      <c r="C2" s="2" t="s">
        <v>207</v>
      </c>
      <c r="D2" s="2" t="s">
        <v>208</v>
      </c>
      <c r="E2" s="2" t="s">
        <v>10</v>
      </c>
      <c r="F2" s="2" t="s">
        <v>10</v>
      </c>
      <c r="G2" s="2" t="s">
        <v>64</v>
      </c>
      <c r="H2" s="2" t="s">
        <v>64</v>
      </c>
      <c r="I2" s="2" t="s">
        <v>10</v>
      </c>
      <c r="J2" s="2" t="s">
        <v>64</v>
      </c>
      <c r="K2" s="2" t="s">
        <v>64</v>
      </c>
      <c r="L2" s="2" t="s">
        <v>225</v>
      </c>
      <c r="M2" s="2" t="s">
        <v>219</v>
      </c>
      <c r="N2" s="2" t="s">
        <v>219</v>
      </c>
      <c r="O2" s="2" t="s">
        <v>217</v>
      </c>
      <c r="P2" s="449" t="s">
        <v>218</v>
      </c>
      <c r="Q2" s="449" t="s">
        <v>229</v>
      </c>
      <c r="R2" s="2" t="s">
        <v>107</v>
      </c>
    </row>
    <row r="3" spans="1:18" ht="15" thickBot="1" x14ac:dyDescent="0.35">
      <c r="A3" s="156">
        <v>15104411</v>
      </c>
      <c r="B3" s="156" t="s">
        <v>136</v>
      </c>
      <c r="C3" s="3">
        <v>42074</v>
      </c>
      <c r="D3" s="156" t="s">
        <v>210</v>
      </c>
      <c r="E3" s="1">
        <v>26.3</v>
      </c>
      <c r="F3" s="457">
        <v>13.29</v>
      </c>
      <c r="G3" s="156">
        <v>2.2400000000000002</v>
      </c>
      <c r="H3" s="156">
        <v>1800</v>
      </c>
      <c r="I3" s="456">
        <f>G3/H3*100</f>
        <v>0.12444444444444445</v>
      </c>
      <c r="J3" s="1">
        <v>0.16</v>
      </c>
      <c r="K3" s="156">
        <v>23</v>
      </c>
      <c r="L3" s="457">
        <f>((ABS(K3-$K$21))/$K$21)*100</f>
        <v>28.571428571428577</v>
      </c>
      <c r="M3" s="462">
        <v>0.78888888888888886</v>
      </c>
      <c r="N3" s="454">
        <v>0.32500000000000001</v>
      </c>
      <c r="O3" s="463">
        <v>12.87</v>
      </c>
      <c r="P3" s="451">
        <f t="shared" ref="P3:P12" si="0">(((J3/K3)*100)/O3)*24</f>
        <v>1.2972534711665147</v>
      </c>
      <c r="Q3" s="451">
        <f>(J3/O3)*24</f>
        <v>0.29836829836829842</v>
      </c>
    </row>
    <row r="4" spans="1:18" ht="15" thickBot="1" x14ac:dyDescent="0.35">
      <c r="A4" s="156">
        <v>15104412</v>
      </c>
      <c r="B4" s="156" t="s">
        <v>148</v>
      </c>
      <c r="C4" s="3">
        <v>42074</v>
      </c>
      <c r="D4" s="156" t="s">
        <v>210</v>
      </c>
      <c r="E4" s="1">
        <v>26</v>
      </c>
      <c r="F4" s="457">
        <v>11.33</v>
      </c>
      <c r="G4" s="156">
        <v>1.33</v>
      </c>
      <c r="H4" s="156">
        <v>960</v>
      </c>
      <c r="I4" s="456">
        <f t="shared" ref="I4:I20" si="1">G4/H4*100</f>
        <v>0.13854166666666667</v>
      </c>
      <c r="J4" s="1">
        <v>0.11</v>
      </c>
      <c r="K4" s="156">
        <v>14</v>
      </c>
      <c r="L4" s="457">
        <f t="shared" ref="L4:L12" si="2">((ABS(K4-$K$21))/$K$21)*100</f>
        <v>56.521739130434788</v>
      </c>
      <c r="M4" s="462">
        <v>0.78541666666666676</v>
      </c>
      <c r="N4" s="454">
        <v>0.31597222222222221</v>
      </c>
      <c r="O4" s="463">
        <v>12.73</v>
      </c>
      <c r="P4" s="451">
        <f t="shared" si="0"/>
        <v>1.4813152283694313</v>
      </c>
      <c r="Q4" s="451">
        <f t="shared" ref="Q4:Q20" si="3">(J4/O4)*24</f>
        <v>0.20738413197172034</v>
      </c>
    </row>
    <row r="5" spans="1:18" ht="15" thickBot="1" x14ac:dyDescent="0.35">
      <c r="A5" s="156">
        <v>15104413</v>
      </c>
      <c r="B5" s="156" t="s">
        <v>149</v>
      </c>
      <c r="C5" s="3">
        <v>42074</v>
      </c>
      <c r="D5" s="156" t="s">
        <v>210</v>
      </c>
      <c r="E5" s="1">
        <v>26.1</v>
      </c>
      <c r="F5" s="457">
        <v>9.74</v>
      </c>
      <c r="G5" s="156">
        <v>1.02</v>
      </c>
      <c r="H5" s="156">
        <v>1100</v>
      </c>
      <c r="I5" s="456">
        <f t="shared" si="1"/>
        <v>9.2727272727272728E-2</v>
      </c>
      <c r="J5" s="1">
        <v>0.12</v>
      </c>
      <c r="K5" s="156">
        <v>28</v>
      </c>
      <c r="L5" s="457">
        <f t="shared" si="2"/>
        <v>13.043478260869573</v>
      </c>
      <c r="M5" s="462">
        <v>0.77569444444444446</v>
      </c>
      <c r="N5" s="454">
        <v>0.33680555555555558</v>
      </c>
      <c r="O5" s="463">
        <v>13.47</v>
      </c>
      <c r="P5" s="451">
        <f t="shared" si="0"/>
        <v>0.7636016544702513</v>
      </c>
      <c r="Q5" s="451">
        <f t="shared" si="3"/>
        <v>0.21380846325167036</v>
      </c>
    </row>
    <row r="6" spans="1:18" ht="15" thickBot="1" x14ac:dyDescent="0.35">
      <c r="A6" s="156">
        <v>15104414</v>
      </c>
      <c r="B6" s="156" t="s">
        <v>179</v>
      </c>
      <c r="C6" s="3">
        <v>42075</v>
      </c>
      <c r="D6" s="156" t="s">
        <v>210</v>
      </c>
      <c r="E6" s="1">
        <v>45.3</v>
      </c>
      <c r="F6" s="457">
        <v>15.65</v>
      </c>
      <c r="G6" s="156">
        <v>2.74</v>
      </c>
      <c r="H6" s="156">
        <v>370</v>
      </c>
      <c r="I6" s="456">
        <f t="shared" si="1"/>
        <v>0.74054054054054053</v>
      </c>
      <c r="J6" s="1">
        <v>0.37</v>
      </c>
      <c r="K6" s="156">
        <v>18</v>
      </c>
      <c r="L6" s="457">
        <f t="shared" si="2"/>
        <v>44.099378881987583</v>
      </c>
      <c r="M6" s="462">
        <v>0.78333333333333333</v>
      </c>
      <c r="N6" s="454">
        <v>0.33333333333333331</v>
      </c>
      <c r="O6" s="463">
        <v>13.2</v>
      </c>
      <c r="P6" s="451">
        <f t="shared" si="0"/>
        <v>3.7373737373737383</v>
      </c>
      <c r="Q6" s="451">
        <f t="shared" si="3"/>
        <v>0.67272727272727273</v>
      </c>
    </row>
    <row r="7" spans="1:18" ht="15" thickBot="1" x14ac:dyDescent="0.35">
      <c r="A7" s="156">
        <v>15104415</v>
      </c>
      <c r="B7" s="156" t="s">
        <v>184</v>
      </c>
      <c r="C7" s="3">
        <v>42075</v>
      </c>
      <c r="D7" s="156" t="s">
        <v>210</v>
      </c>
      <c r="E7" s="1">
        <v>42.4</v>
      </c>
      <c r="F7" s="457">
        <v>11.63</v>
      </c>
      <c r="G7" s="156">
        <v>5.75</v>
      </c>
      <c r="H7" s="156">
        <v>910</v>
      </c>
      <c r="I7" s="456">
        <f t="shared" si="1"/>
        <v>0.63186813186813184</v>
      </c>
      <c r="J7" s="1">
        <v>0.34</v>
      </c>
      <c r="K7" s="156">
        <v>19</v>
      </c>
      <c r="L7" s="457">
        <f t="shared" si="2"/>
        <v>40.993788819875782</v>
      </c>
      <c r="M7" s="462">
        <v>0.77986111111111101</v>
      </c>
      <c r="N7" s="454">
        <v>0.30208333333333331</v>
      </c>
      <c r="O7" s="463">
        <v>12.53</v>
      </c>
      <c r="P7" s="451">
        <f t="shared" si="0"/>
        <v>3.427563321712102</v>
      </c>
      <c r="Q7" s="451">
        <f t="shared" si="3"/>
        <v>0.65123703112529929</v>
      </c>
    </row>
    <row r="8" spans="1:18" ht="15" thickBot="1" x14ac:dyDescent="0.35">
      <c r="A8" s="156">
        <v>15104416</v>
      </c>
      <c r="B8" s="156" t="s">
        <v>182</v>
      </c>
      <c r="C8" s="3">
        <v>42073</v>
      </c>
      <c r="D8" s="156" t="s">
        <v>210</v>
      </c>
      <c r="E8" s="1">
        <v>42.6</v>
      </c>
      <c r="F8" s="457">
        <v>11.87</v>
      </c>
      <c r="G8" s="156">
        <v>4.67</v>
      </c>
      <c r="H8" s="156">
        <v>1300</v>
      </c>
      <c r="I8" s="456">
        <f t="shared" si="1"/>
        <v>0.35923076923076924</v>
      </c>
      <c r="J8" s="1">
        <v>0.28000000000000003</v>
      </c>
      <c r="K8" s="156">
        <v>13</v>
      </c>
      <c r="L8" s="457">
        <f t="shared" si="2"/>
        <v>59.627329192546583</v>
      </c>
      <c r="M8" s="462">
        <v>0.79652777777777783</v>
      </c>
      <c r="N8" s="454">
        <v>0.31944444444444448</v>
      </c>
      <c r="O8" s="451">
        <v>12.55</v>
      </c>
      <c r="P8" s="451">
        <f t="shared" si="0"/>
        <v>4.1189089794667488</v>
      </c>
      <c r="Q8" s="451">
        <f t="shared" si="3"/>
        <v>0.5354581673306773</v>
      </c>
    </row>
    <row r="9" spans="1:18" s="11" customFormat="1" ht="15" thickBot="1" x14ac:dyDescent="0.35">
      <c r="A9" s="11">
        <v>15104417</v>
      </c>
      <c r="B9" s="11" t="s">
        <v>181</v>
      </c>
      <c r="C9" s="28">
        <v>42072</v>
      </c>
      <c r="D9" s="11" t="s">
        <v>210</v>
      </c>
      <c r="E9" s="13">
        <v>23.5</v>
      </c>
      <c r="F9" s="76">
        <v>12.15</v>
      </c>
      <c r="G9" s="11">
        <v>4.03</v>
      </c>
      <c r="H9" s="11">
        <v>890</v>
      </c>
      <c r="I9" s="471">
        <f t="shared" si="1"/>
        <v>0.45280898876404496</v>
      </c>
      <c r="J9" s="13">
        <v>0.76</v>
      </c>
      <c r="K9" s="11">
        <v>45</v>
      </c>
      <c r="L9" s="76">
        <f t="shared" si="2"/>
        <v>39.751552795031046</v>
      </c>
      <c r="M9" s="472">
        <v>0.79861111111111116</v>
      </c>
      <c r="N9" s="473">
        <v>0.3298611111111111</v>
      </c>
      <c r="O9" s="474">
        <v>12.75</v>
      </c>
      <c r="P9" s="474">
        <f t="shared" si="0"/>
        <v>3.1790849673202617</v>
      </c>
      <c r="Q9" s="451">
        <f t="shared" si="3"/>
        <v>1.4305882352941177</v>
      </c>
    </row>
    <row r="10" spans="1:18" x14ac:dyDescent="0.3">
      <c r="A10" s="156">
        <v>15104418</v>
      </c>
      <c r="B10" s="156" t="s">
        <v>183</v>
      </c>
      <c r="C10" s="3">
        <v>42073</v>
      </c>
      <c r="D10" s="156" t="s">
        <v>210</v>
      </c>
      <c r="E10" s="1">
        <v>23.5</v>
      </c>
      <c r="F10" s="457">
        <v>12.65</v>
      </c>
      <c r="G10" s="156">
        <v>1.62</v>
      </c>
      <c r="H10" s="156">
        <v>600</v>
      </c>
      <c r="I10" s="456">
        <f t="shared" si="1"/>
        <v>0.27</v>
      </c>
      <c r="J10" s="1">
        <v>0.1</v>
      </c>
      <c r="K10" s="156">
        <v>14</v>
      </c>
      <c r="L10" s="457">
        <f t="shared" si="2"/>
        <v>56.521739130434788</v>
      </c>
      <c r="M10" s="454">
        <v>0.77500000000000002</v>
      </c>
      <c r="N10" s="454">
        <v>0.31180555555555556</v>
      </c>
      <c r="O10" s="451">
        <v>12.88</v>
      </c>
      <c r="P10" s="451">
        <f t="shared" si="0"/>
        <v>1.3309671694764862</v>
      </c>
      <c r="Q10" s="451">
        <f t="shared" si="3"/>
        <v>0.18633540372670807</v>
      </c>
    </row>
    <row r="11" spans="1:18" ht="15" thickBot="1" x14ac:dyDescent="0.35">
      <c r="A11" s="156">
        <v>15104419</v>
      </c>
      <c r="B11" s="156" t="s">
        <v>183</v>
      </c>
      <c r="C11" s="3">
        <v>42073</v>
      </c>
      <c r="D11" s="156" t="s">
        <v>209</v>
      </c>
      <c r="E11" s="1">
        <v>16.100000000000001</v>
      </c>
      <c r="F11" s="457">
        <v>15.97</v>
      </c>
      <c r="G11" s="156">
        <v>2.74</v>
      </c>
      <c r="H11" s="156">
        <v>1000</v>
      </c>
      <c r="I11" s="456">
        <f t="shared" si="1"/>
        <v>0.27400000000000002</v>
      </c>
      <c r="J11" s="1">
        <v>0.54</v>
      </c>
      <c r="K11" s="156">
        <v>38</v>
      </c>
      <c r="L11" s="457">
        <f t="shared" si="2"/>
        <v>18.012422360248436</v>
      </c>
      <c r="M11" s="462">
        <v>0.7909722222222223</v>
      </c>
      <c r="N11" s="454">
        <v>0.29791666666666666</v>
      </c>
      <c r="O11" s="451">
        <v>12.16</v>
      </c>
      <c r="P11" s="451">
        <f t="shared" si="0"/>
        <v>2.804709141274238</v>
      </c>
      <c r="Q11" s="451">
        <f t="shared" si="3"/>
        <v>1.0657894736842106</v>
      </c>
    </row>
    <row r="12" spans="1:18" ht="15" thickBot="1" x14ac:dyDescent="0.35">
      <c r="A12" s="156">
        <v>15104420</v>
      </c>
      <c r="B12" s="156" t="s">
        <v>180</v>
      </c>
      <c r="C12" s="464">
        <v>42073</v>
      </c>
      <c r="D12" s="4" t="s">
        <v>210</v>
      </c>
      <c r="E12" s="4">
        <v>10.6</v>
      </c>
      <c r="F12" s="465">
        <v>20.95</v>
      </c>
      <c r="G12" s="4">
        <v>6.81</v>
      </c>
      <c r="H12" s="4">
        <v>940</v>
      </c>
      <c r="I12" s="466">
        <f t="shared" si="1"/>
        <v>0.72446808510638294</v>
      </c>
      <c r="J12" s="9">
        <v>1.03</v>
      </c>
      <c r="K12" s="4">
        <v>110</v>
      </c>
      <c r="L12" s="465">
        <f t="shared" si="2"/>
        <v>241.61490683229809</v>
      </c>
      <c r="M12" s="467">
        <v>0.79375000000000007</v>
      </c>
      <c r="N12" s="468">
        <v>0.30624999999999997</v>
      </c>
      <c r="O12" s="469">
        <v>12.3</v>
      </c>
      <c r="P12" s="470">
        <f t="shared" si="0"/>
        <v>1.8270509977827052</v>
      </c>
      <c r="Q12" s="451">
        <f t="shared" si="3"/>
        <v>2.0097560975609756</v>
      </c>
      <c r="R12" s="4" t="s">
        <v>227</v>
      </c>
    </row>
    <row r="13" spans="1:18" s="447" customFormat="1" x14ac:dyDescent="0.3">
      <c r="C13" s="448"/>
      <c r="O13" s="452"/>
      <c r="P13" s="453"/>
      <c r="Q13" s="453"/>
    </row>
    <row r="14" spans="1:18" s="122" customFormat="1" x14ac:dyDescent="0.3">
      <c r="A14" s="156">
        <v>15204030</v>
      </c>
      <c r="B14" s="156" t="s">
        <v>136</v>
      </c>
      <c r="C14" s="3">
        <v>42144</v>
      </c>
      <c r="D14" s="156" t="s">
        <v>210</v>
      </c>
      <c r="E14" s="156">
        <v>18.8</v>
      </c>
      <c r="F14" s="156">
        <v>15.63</v>
      </c>
      <c r="G14" s="156">
        <v>1.83</v>
      </c>
      <c r="H14" s="156">
        <v>870</v>
      </c>
      <c r="I14" s="456">
        <f t="shared" si="1"/>
        <v>0.21034482758620693</v>
      </c>
      <c r="J14" s="156">
        <v>0.25</v>
      </c>
      <c r="K14" s="156">
        <v>64</v>
      </c>
      <c r="L14" s="457">
        <f t="shared" ref="L14:L20" si="4">((ABS(K14-$K$22))/$K$22)*100</f>
        <v>41.32492113564669</v>
      </c>
      <c r="M14" s="454">
        <v>0.8222222222222223</v>
      </c>
      <c r="N14" s="454">
        <v>0.32847222222222222</v>
      </c>
      <c r="O14" s="450">
        <v>12.15</v>
      </c>
      <c r="P14" s="451">
        <f>(((J14/K14)*100)/O14)*24</f>
        <v>0.77160493827160492</v>
      </c>
      <c r="Q14" s="451">
        <f t="shared" si="3"/>
        <v>0.49382716049382713</v>
      </c>
    </row>
    <row r="15" spans="1:18" s="122" customFormat="1" x14ac:dyDescent="0.3">
      <c r="A15" s="156">
        <v>15204031</v>
      </c>
      <c r="B15" s="156" t="s">
        <v>148</v>
      </c>
      <c r="C15" s="3">
        <v>42144</v>
      </c>
      <c r="D15" s="156" t="s">
        <v>210</v>
      </c>
      <c r="E15" s="156">
        <v>20.5</v>
      </c>
      <c r="F15" s="156">
        <v>12.57</v>
      </c>
      <c r="G15" s="156">
        <v>1.64</v>
      </c>
      <c r="H15" s="156">
        <v>770</v>
      </c>
      <c r="I15" s="456">
        <f t="shared" si="1"/>
        <v>0.21298701298701297</v>
      </c>
      <c r="J15" s="156">
        <v>0.33</v>
      </c>
      <c r="K15" s="156">
        <v>66</v>
      </c>
      <c r="L15" s="457">
        <f t="shared" si="4"/>
        <v>45.74132492113565</v>
      </c>
      <c r="M15" s="454">
        <v>0.84583333333333333</v>
      </c>
      <c r="N15" s="454">
        <v>0.35694444444444445</v>
      </c>
      <c r="O15" s="455">
        <v>12.27</v>
      </c>
      <c r="P15" s="451">
        <f t="shared" ref="P15:P20" si="5">(((J15/K15)*100)/O15)*24</f>
        <v>0.97799511002444994</v>
      </c>
      <c r="Q15" s="451">
        <f t="shared" si="3"/>
        <v>0.64547677261613701</v>
      </c>
    </row>
    <row r="16" spans="1:18" s="122" customFormat="1" x14ac:dyDescent="0.3">
      <c r="A16" s="156">
        <v>15204032</v>
      </c>
      <c r="B16" s="156" t="s">
        <v>149</v>
      </c>
      <c r="C16" s="3">
        <v>42144</v>
      </c>
      <c r="D16" s="156" t="s">
        <v>210</v>
      </c>
      <c r="E16" s="156">
        <v>22.8</v>
      </c>
      <c r="F16" s="156">
        <v>12.04</v>
      </c>
      <c r="G16" s="156">
        <v>1.33</v>
      </c>
      <c r="H16" s="156">
        <v>1500</v>
      </c>
      <c r="I16" s="456">
        <f t="shared" si="1"/>
        <v>8.8666666666666671E-2</v>
      </c>
      <c r="J16" s="156">
        <v>0.16</v>
      </c>
      <c r="K16" s="156">
        <v>49</v>
      </c>
      <c r="L16" s="457">
        <f t="shared" si="4"/>
        <v>8.2018927444794976</v>
      </c>
      <c r="M16" s="454">
        <v>0.83819444444444446</v>
      </c>
      <c r="N16" s="454">
        <v>0.35138888888888892</v>
      </c>
      <c r="O16" s="455">
        <v>12.32</v>
      </c>
      <c r="P16" s="451">
        <f t="shared" si="5"/>
        <v>0.63609859528226875</v>
      </c>
      <c r="Q16" s="451">
        <f t="shared" si="3"/>
        <v>0.31168831168831168</v>
      </c>
    </row>
    <row r="17" spans="1:19" x14ac:dyDescent="0.3">
      <c r="A17" s="156">
        <v>15204026</v>
      </c>
      <c r="B17" s="156" t="s">
        <v>138</v>
      </c>
      <c r="C17" s="3">
        <v>42144</v>
      </c>
      <c r="D17" s="156" t="s">
        <v>210</v>
      </c>
      <c r="E17" s="156">
        <v>31.9</v>
      </c>
      <c r="F17" s="156">
        <v>15.74</v>
      </c>
      <c r="G17" s="156">
        <v>2.0499999999999998</v>
      </c>
      <c r="H17" s="156">
        <v>1000</v>
      </c>
      <c r="I17" s="456">
        <f t="shared" si="1"/>
        <v>0.20499999999999996</v>
      </c>
      <c r="J17" s="156">
        <v>0.13</v>
      </c>
      <c r="K17" s="156">
        <v>30</v>
      </c>
      <c r="L17" s="457">
        <f t="shared" si="4"/>
        <v>33.753943217665615</v>
      </c>
      <c r="M17" s="454">
        <v>0.83819444444444446</v>
      </c>
      <c r="N17" s="454">
        <v>0.34722222222222227</v>
      </c>
      <c r="O17" s="450">
        <v>12.22</v>
      </c>
      <c r="P17" s="451">
        <f t="shared" si="5"/>
        <v>0.85106382978723394</v>
      </c>
      <c r="Q17" s="451">
        <f t="shared" si="3"/>
        <v>0.25531914893617019</v>
      </c>
    </row>
    <row r="18" spans="1:19" x14ac:dyDescent="0.3">
      <c r="A18" s="156">
        <v>15204027</v>
      </c>
      <c r="B18" s="156" t="s">
        <v>139</v>
      </c>
      <c r="C18" s="3">
        <v>42144</v>
      </c>
      <c r="D18" s="156" t="s">
        <v>210</v>
      </c>
      <c r="E18" s="156">
        <v>22.5</v>
      </c>
      <c r="F18" s="156">
        <v>27.73</v>
      </c>
      <c r="G18" s="156">
        <v>5.0999999999999996</v>
      </c>
      <c r="H18" s="156">
        <v>690</v>
      </c>
      <c r="I18" s="456">
        <f t="shared" si="1"/>
        <v>0.73913043478260865</v>
      </c>
      <c r="J18" s="156">
        <v>0.76</v>
      </c>
      <c r="K18" s="156">
        <v>48</v>
      </c>
      <c r="L18" s="457">
        <f t="shared" si="4"/>
        <v>5.9936908517350185</v>
      </c>
      <c r="M18" s="454">
        <v>0.82916666666666661</v>
      </c>
      <c r="N18" s="454">
        <v>0.34375</v>
      </c>
      <c r="O18" s="450">
        <v>12.35</v>
      </c>
      <c r="P18" s="451">
        <f t="shared" si="5"/>
        <v>3.0769230769230775</v>
      </c>
      <c r="Q18" s="451">
        <f t="shared" si="3"/>
        <v>1.476923076923077</v>
      </c>
    </row>
    <row r="19" spans="1:19" x14ac:dyDescent="0.3">
      <c r="A19" s="156">
        <v>15204028</v>
      </c>
      <c r="B19" s="156" t="s">
        <v>140</v>
      </c>
      <c r="C19" s="3">
        <v>42144</v>
      </c>
      <c r="D19" s="156" t="s">
        <v>210</v>
      </c>
      <c r="E19" s="156">
        <v>51.4</v>
      </c>
      <c r="F19" s="156">
        <v>8.7200000000000006</v>
      </c>
      <c r="G19" s="156">
        <v>0.54</v>
      </c>
      <c r="H19" s="156">
        <v>490</v>
      </c>
      <c r="I19" s="456">
        <f t="shared" si="1"/>
        <v>0.11020408163265308</v>
      </c>
      <c r="J19" s="156">
        <v>0.03</v>
      </c>
      <c r="K19" s="156">
        <v>16</v>
      </c>
      <c r="L19" s="457">
        <f t="shared" si="4"/>
        <v>64.66876971608832</v>
      </c>
      <c r="M19" s="454">
        <v>0.82986111111111116</v>
      </c>
      <c r="N19" s="454">
        <v>0.33888888888888885</v>
      </c>
      <c r="O19" s="450">
        <v>12.22</v>
      </c>
      <c r="P19" s="451">
        <f t="shared" si="5"/>
        <v>0.3682487725040916</v>
      </c>
      <c r="Q19" s="451">
        <f t="shared" si="3"/>
        <v>5.8919803600654658E-2</v>
      </c>
    </row>
    <row r="20" spans="1:19" ht="15" thickBot="1" x14ac:dyDescent="0.35">
      <c r="A20" s="156">
        <v>15204029</v>
      </c>
      <c r="B20" s="156" t="s">
        <v>138</v>
      </c>
      <c r="C20" s="3">
        <v>42144</v>
      </c>
      <c r="D20" s="156" t="s">
        <v>209</v>
      </c>
      <c r="E20" s="156">
        <v>23.2</v>
      </c>
      <c r="F20" s="156">
        <v>26.53</v>
      </c>
      <c r="G20" s="156">
        <v>3.58</v>
      </c>
      <c r="H20" s="156">
        <v>890</v>
      </c>
      <c r="I20" s="456">
        <f t="shared" si="1"/>
        <v>0.40224719101123591</v>
      </c>
      <c r="J20" s="156">
        <v>0.23</v>
      </c>
      <c r="K20" s="156">
        <v>44</v>
      </c>
      <c r="L20" s="457">
        <f t="shared" si="4"/>
        <v>2.8391167192429001</v>
      </c>
      <c r="M20" s="454">
        <v>0.8222222222222223</v>
      </c>
      <c r="N20" s="454">
        <v>0.33402777777777781</v>
      </c>
      <c r="O20" s="450">
        <v>12.28</v>
      </c>
      <c r="P20" s="451">
        <f t="shared" si="5"/>
        <v>1.0216168196624222</v>
      </c>
      <c r="Q20" s="451">
        <f t="shared" si="3"/>
        <v>0.44951140065146583</v>
      </c>
      <c r="S20" s="461"/>
    </row>
    <row r="21" spans="1:19" ht="15" thickBot="1" x14ac:dyDescent="0.35">
      <c r="C21" s="3"/>
      <c r="I21" s="456"/>
      <c r="J21" s="156" t="s">
        <v>228</v>
      </c>
      <c r="K21" s="457">
        <f>AVERAGE(K3:K12)</f>
        <v>32.200000000000003</v>
      </c>
      <c r="L21" s="457"/>
      <c r="M21" s="454"/>
      <c r="N21" s="454"/>
      <c r="O21" s="450"/>
      <c r="P21" s="451"/>
      <c r="Q21" s="451"/>
      <c r="S21" s="461"/>
    </row>
    <row r="22" spans="1:19" ht="15" thickBot="1" x14ac:dyDescent="0.35">
      <c r="J22" s="156" t="s">
        <v>228</v>
      </c>
      <c r="K22" s="457">
        <f>AVERAGE(K14:K20)</f>
        <v>45.285714285714285</v>
      </c>
      <c r="S22" s="461"/>
    </row>
    <row r="23" spans="1:19" ht="15" thickBot="1" x14ac:dyDescent="0.35">
      <c r="E23" s="446" t="s">
        <v>129</v>
      </c>
      <c r="F23" s="446" t="s">
        <v>223</v>
      </c>
      <c r="G23" s="458">
        <f>AVERAGE(G3:G5,G14:G16)</f>
        <v>1.5650000000000002</v>
      </c>
      <c r="H23" s="459">
        <f>AVERAGE(H3:H5,H14:H16)</f>
        <v>1166.6666666666667</v>
      </c>
      <c r="I23" s="460">
        <f>AVERAGE(I3:I5,I14:I16)</f>
        <v>0.14461864851304507</v>
      </c>
      <c r="J23" s="458">
        <f>AVERAGE(J3:J5,J14:J16)</f>
        <v>0.18833333333333332</v>
      </c>
      <c r="K23" s="446"/>
      <c r="L23" s="446"/>
      <c r="M23" s="446"/>
      <c r="N23" s="446"/>
      <c r="O23" s="446"/>
      <c r="P23" s="458">
        <f>AVERAGE(P3:P5,P14:P16)</f>
        <v>0.98797816626408685</v>
      </c>
      <c r="Q23" s="458"/>
      <c r="S23" s="461"/>
    </row>
    <row r="24" spans="1:19" ht="15" thickBot="1" x14ac:dyDescent="0.35">
      <c r="E24" s="446" t="s">
        <v>129</v>
      </c>
      <c r="F24" s="446" t="s">
        <v>105</v>
      </c>
      <c r="G24" s="458">
        <f>AVERAGE(G6:G8)</f>
        <v>4.3866666666666667</v>
      </c>
      <c r="H24" s="459">
        <f>AVERAGE(H6:H8)</f>
        <v>860</v>
      </c>
      <c r="I24" s="460">
        <f>AVERAGE(I6:I8)</f>
        <v>0.5772131472131472</v>
      </c>
      <c r="J24" s="458">
        <f>AVERAGE(J6:J8)</f>
        <v>0.33</v>
      </c>
      <c r="K24" s="446"/>
      <c r="L24" s="446"/>
      <c r="M24" s="446"/>
      <c r="N24" s="446"/>
      <c r="O24" s="446"/>
      <c r="P24" s="458">
        <f>AVERAGE(P6:P8)</f>
        <v>3.7612820128508631</v>
      </c>
      <c r="Q24" s="458"/>
      <c r="S24" s="461"/>
    </row>
    <row r="25" spans="1:19" ht="15" thickBot="1" x14ac:dyDescent="0.35">
      <c r="C25" s="3"/>
      <c r="E25" s="446" t="s">
        <v>129</v>
      </c>
      <c r="F25" s="446" t="s">
        <v>224</v>
      </c>
      <c r="G25" s="458">
        <f>AVERAGE(G9:G12,G17:G20)</f>
        <v>3.3087499999999999</v>
      </c>
      <c r="H25" s="459">
        <f>AVERAGE(H9:H12,H17:H20)</f>
        <v>812.5</v>
      </c>
      <c r="I25" s="460">
        <f>AVERAGE(I9:I12,I17:I20)</f>
        <v>0.39723234766211563</v>
      </c>
      <c r="J25" s="458">
        <f>AVERAGE(J9:J12,J17:J20)</f>
        <v>0.4474999999999999</v>
      </c>
      <c r="K25" s="446"/>
      <c r="L25" s="446"/>
      <c r="M25" s="446"/>
      <c r="N25" s="446"/>
      <c r="O25" s="446"/>
      <c r="P25" s="458">
        <f>AVERAGE(P9:P12,P17:P20)</f>
        <v>1.807458096841315</v>
      </c>
      <c r="Q25" s="458"/>
      <c r="S25" s="461"/>
    </row>
    <row r="26" spans="1:19" ht="15" thickBot="1" x14ac:dyDescent="0.35">
      <c r="S26" s="461"/>
    </row>
    <row r="27" spans="1:19" ht="15" thickBot="1" x14ac:dyDescent="0.35">
      <c r="S27" s="461"/>
    </row>
    <row r="28" spans="1:19" ht="15" thickBot="1" x14ac:dyDescent="0.35">
      <c r="S28" s="461"/>
    </row>
    <row r="29" spans="1:19" ht="15" thickBot="1" x14ac:dyDescent="0.35">
      <c r="S29" s="461"/>
    </row>
    <row r="30" spans="1:19" ht="15" thickBot="1" x14ac:dyDescent="0.35">
      <c r="S30" s="461"/>
    </row>
  </sheetData>
  <sortState ref="A21:K88">
    <sortCondition ref="A21:A88"/>
  </sortState>
  <pageMargins left="0.7" right="0.7" top="0.75" bottom="0.75" header="0.3" footer="0.3"/>
  <pageSetup orientation="portrait" r:id="rId1"/>
  <ignoredErrors>
    <ignoredError sqref="G23:H25 J23:J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Sonde LP1</vt:lpstr>
      <vt:lpstr>LP1 Water</vt:lpstr>
      <vt:lpstr>Spatial Water</vt:lpstr>
      <vt:lpstr>Sediment Data</vt:lpstr>
      <vt:lpstr>Porewater Data</vt:lpstr>
      <vt:lpstr>Iron and pH</vt:lpstr>
      <vt:lpstr>Delta Sulfate</vt:lpstr>
      <vt:lpstr>Blanks and Dups</vt:lpstr>
      <vt:lpstr>Isotope Methylation</vt:lpstr>
      <vt:lpstr>READ ME</vt:lpstr>
    </vt:vector>
  </TitlesOfParts>
  <Company>US-EPA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Eckley</dc:creator>
  <cp:lastModifiedBy>Luxton, Todd</cp:lastModifiedBy>
  <dcterms:created xsi:type="dcterms:W3CDTF">2013-04-23T19:41:51Z</dcterms:created>
  <dcterms:modified xsi:type="dcterms:W3CDTF">2018-05-02T20:08:53Z</dcterms:modified>
</cp:coreProperties>
</file>